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drawings/drawing8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drawings/drawing9.xml" ContentType="application/vnd.openxmlformats-officedocument.drawing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drawings/drawing10.xml" ContentType="application/vnd.openxmlformats-officedocument.drawing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drawings/drawing11.xml" ContentType="application/vnd.openxmlformats-officedocument.drawing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harts/chart31.xml" ContentType="application/vnd.openxmlformats-officedocument.drawingml.chart+xml"/>
  <Override PartName="/xl/charts/chart3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80" windowWidth="15570" windowHeight="7590" tabRatio="900"/>
  </bookViews>
  <sheets>
    <sheet name="SEKTOR_USD" sheetId="1" r:id="rId1"/>
    <sheet name="SECILMIS_ISTATISTIK" sheetId="14" r:id="rId2"/>
    <sheet name="SEKTOR_TL" sheetId="2" r:id="rId3"/>
    <sheet name="USDvsTL" sheetId="3" r:id="rId4"/>
    <sheet name="GEN_SEK" sheetId="4" r:id="rId5"/>
    <sheet name="Toplam İhracat  bar gra" sheetId="15" r:id="rId6"/>
    <sheet name="ULKE" sheetId="23" r:id="rId7"/>
    <sheet name="KARŞL." sheetId="16" r:id="rId8"/>
    <sheet name="SEKT1" sheetId="17" r:id="rId9"/>
    <sheet name="SEKT2 " sheetId="18" r:id="rId10"/>
    <sheet name="SEKT3 " sheetId="19" r:id="rId11"/>
    <sheet name="SEKT4 " sheetId="20" r:id="rId12"/>
    <sheet name="SEKT5 " sheetId="21" r:id="rId13"/>
    <sheet name="2002_2016_AYLIK_IHR" sheetId="22" r:id="rId14"/>
  </sheets>
  <calcPr calcId="152511"/>
</workbook>
</file>

<file path=xl/calcChain.xml><?xml version="1.0" encoding="utf-8"?>
<calcChain xmlns="http://schemas.openxmlformats.org/spreadsheetml/2006/main">
  <c r="K45" i="1" l="1"/>
  <c r="L45" i="1" s="1"/>
  <c r="J45" i="1"/>
  <c r="H45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6" i="1"/>
  <c r="M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8" i="1"/>
  <c r="G45" i="1"/>
  <c r="F45" i="1"/>
  <c r="G49" i="1"/>
  <c r="F49" i="1"/>
  <c r="M45" i="1" l="1"/>
  <c r="L46" i="1" l="1"/>
  <c r="H46" i="1"/>
  <c r="H49" i="1" l="1"/>
  <c r="O76" i="22" l="1"/>
  <c r="D59" i="22" l="1"/>
  <c r="E59" i="22"/>
  <c r="F59" i="22"/>
  <c r="G59" i="22"/>
  <c r="H59" i="22"/>
  <c r="I59" i="22"/>
  <c r="J59" i="22"/>
  <c r="K59" i="22"/>
  <c r="L59" i="22"/>
  <c r="M59" i="22"/>
  <c r="N59" i="22"/>
  <c r="C59" i="22"/>
  <c r="D58" i="22"/>
  <c r="C58" i="22"/>
  <c r="D25" i="22"/>
  <c r="E25" i="22"/>
  <c r="F25" i="22"/>
  <c r="G25" i="22"/>
  <c r="H25" i="22"/>
  <c r="I25" i="22"/>
  <c r="J25" i="22"/>
  <c r="K25" i="22"/>
  <c r="L25" i="22"/>
  <c r="M25" i="22"/>
  <c r="N25" i="22"/>
  <c r="C25" i="22"/>
  <c r="D24" i="22"/>
  <c r="C24" i="22"/>
  <c r="D3" i="22"/>
  <c r="E3" i="22"/>
  <c r="F3" i="22"/>
  <c r="G3" i="22"/>
  <c r="H3" i="22"/>
  <c r="I3" i="22"/>
  <c r="J3" i="22"/>
  <c r="K3" i="22"/>
  <c r="L3" i="22"/>
  <c r="M3" i="22"/>
  <c r="N3" i="22"/>
  <c r="C3" i="22"/>
  <c r="D2" i="22"/>
  <c r="C2" i="22"/>
  <c r="K22" i="4" l="1"/>
  <c r="J22" i="4"/>
  <c r="G22" i="4"/>
  <c r="F22" i="4"/>
  <c r="C22" i="4"/>
  <c r="B22" i="4"/>
  <c r="D76" i="14" l="1"/>
  <c r="D75" i="14"/>
  <c r="D74" i="14"/>
  <c r="D73" i="14"/>
  <c r="D72" i="14"/>
  <c r="D71" i="14"/>
  <c r="D70" i="14"/>
  <c r="D69" i="14"/>
  <c r="D68" i="14"/>
  <c r="D67" i="14"/>
  <c r="D31" i="14" l="1"/>
  <c r="D30" i="14"/>
  <c r="D29" i="14"/>
  <c r="D28" i="14"/>
  <c r="D27" i="14"/>
  <c r="D26" i="14"/>
  <c r="D25" i="14"/>
  <c r="D24" i="14"/>
  <c r="D23" i="14"/>
  <c r="D22" i="14"/>
  <c r="A43" i="2" l="1"/>
  <c r="A31" i="2"/>
  <c r="A32" i="2"/>
  <c r="A33" i="2"/>
  <c r="A34" i="2"/>
  <c r="A35" i="2"/>
  <c r="A36" i="2"/>
  <c r="A37" i="2"/>
  <c r="A38" i="2"/>
  <c r="A39" i="2"/>
  <c r="A40" i="2"/>
  <c r="A41" i="2"/>
  <c r="A30" i="2"/>
  <c r="A28" i="2"/>
  <c r="A25" i="2"/>
  <c r="A26" i="2"/>
  <c r="A24" i="2"/>
  <c r="A21" i="2"/>
  <c r="A19" i="2"/>
  <c r="A11" i="2"/>
  <c r="A12" i="2"/>
  <c r="A13" i="2"/>
  <c r="A14" i="2"/>
  <c r="A15" i="2"/>
  <c r="A16" i="2"/>
  <c r="A17" i="2"/>
  <c r="A10" i="2"/>
  <c r="K43" i="2" l="1"/>
  <c r="K41" i="2"/>
  <c r="K40" i="2"/>
  <c r="K39" i="2"/>
  <c r="K38" i="2"/>
  <c r="K37" i="2"/>
  <c r="K36" i="2"/>
  <c r="K35" i="2"/>
  <c r="K34" i="2"/>
  <c r="K33" i="2"/>
  <c r="K32" i="2"/>
  <c r="K31" i="2"/>
  <c r="K30" i="2"/>
  <c r="K28" i="2"/>
  <c r="K26" i="2"/>
  <c r="K25" i="2"/>
  <c r="K24" i="2"/>
  <c r="K21" i="2"/>
  <c r="K19" i="2"/>
  <c r="K17" i="2"/>
  <c r="K16" i="2"/>
  <c r="K15" i="2"/>
  <c r="K14" i="2"/>
  <c r="K13" i="2"/>
  <c r="K12" i="2"/>
  <c r="K11" i="2"/>
  <c r="K10" i="2"/>
  <c r="J43" i="2"/>
  <c r="J41" i="2"/>
  <c r="J40" i="2"/>
  <c r="J39" i="2"/>
  <c r="J38" i="2"/>
  <c r="J37" i="2"/>
  <c r="J36" i="2"/>
  <c r="J35" i="2"/>
  <c r="J34" i="2"/>
  <c r="J33" i="2"/>
  <c r="J32" i="2"/>
  <c r="J31" i="2"/>
  <c r="J30" i="2"/>
  <c r="J28" i="2"/>
  <c r="J26" i="2"/>
  <c r="J25" i="2"/>
  <c r="J24" i="2"/>
  <c r="J21" i="2"/>
  <c r="J19" i="2"/>
  <c r="J17" i="2"/>
  <c r="J16" i="2"/>
  <c r="J15" i="2"/>
  <c r="J14" i="2"/>
  <c r="J13" i="2"/>
  <c r="J12" i="2"/>
  <c r="J11" i="2"/>
  <c r="J10" i="2"/>
  <c r="G43" i="2"/>
  <c r="G41" i="2"/>
  <c r="G40" i="2"/>
  <c r="G39" i="2"/>
  <c r="G38" i="2"/>
  <c r="G37" i="2"/>
  <c r="G36" i="2"/>
  <c r="G35" i="2"/>
  <c r="G34" i="2"/>
  <c r="G33" i="2"/>
  <c r="G32" i="2"/>
  <c r="G31" i="2"/>
  <c r="G30" i="2"/>
  <c r="G28" i="2"/>
  <c r="G26" i="2"/>
  <c r="G25" i="2"/>
  <c r="G24" i="2"/>
  <c r="G21" i="2"/>
  <c r="G19" i="2"/>
  <c r="G17" i="2"/>
  <c r="G16" i="2"/>
  <c r="G15" i="2"/>
  <c r="G14" i="2"/>
  <c r="G13" i="2"/>
  <c r="G12" i="2"/>
  <c r="G11" i="2"/>
  <c r="G10" i="2"/>
  <c r="F43" i="2"/>
  <c r="F41" i="2"/>
  <c r="F40" i="2"/>
  <c r="F39" i="2"/>
  <c r="F38" i="2"/>
  <c r="F37" i="2"/>
  <c r="F36" i="2"/>
  <c r="F35" i="2"/>
  <c r="F34" i="2"/>
  <c r="F33" i="2"/>
  <c r="F32" i="2"/>
  <c r="F31" i="2"/>
  <c r="F30" i="2"/>
  <c r="F28" i="2"/>
  <c r="F26" i="2"/>
  <c r="F25" i="2"/>
  <c r="F24" i="2"/>
  <c r="F21" i="2"/>
  <c r="F19" i="2"/>
  <c r="F17" i="2"/>
  <c r="F16" i="2"/>
  <c r="F15" i="2"/>
  <c r="F14" i="2"/>
  <c r="F13" i="2"/>
  <c r="F12" i="2"/>
  <c r="F11" i="2"/>
  <c r="F10" i="2"/>
  <c r="C43" i="2" l="1"/>
  <c r="C41" i="2"/>
  <c r="C40" i="2"/>
  <c r="C39" i="2"/>
  <c r="C38" i="2"/>
  <c r="C37" i="2"/>
  <c r="C36" i="2"/>
  <c r="C35" i="2"/>
  <c r="C34" i="2"/>
  <c r="C33" i="2"/>
  <c r="C32" i="2"/>
  <c r="C31" i="2"/>
  <c r="C30" i="2"/>
  <c r="C28" i="2"/>
  <c r="C26" i="2"/>
  <c r="C25" i="2"/>
  <c r="C24" i="2"/>
  <c r="C21" i="2"/>
  <c r="C19" i="2"/>
  <c r="C17" i="2"/>
  <c r="C16" i="2"/>
  <c r="C15" i="2"/>
  <c r="C14" i="2"/>
  <c r="C13" i="2"/>
  <c r="C12" i="2"/>
  <c r="C11" i="2"/>
  <c r="C10" i="2"/>
  <c r="B43" i="2"/>
  <c r="B41" i="2"/>
  <c r="B40" i="2"/>
  <c r="B39" i="2"/>
  <c r="B38" i="2"/>
  <c r="B37" i="2"/>
  <c r="B36" i="2"/>
  <c r="B35" i="2"/>
  <c r="B34" i="2"/>
  <c r="B33" i="2"/>
  <c r="B32" i="2"/>
  <c r="B31" i="2"/>
  <c r="B30" i="2"/>
  <c r="B28" i="2"/>
  <c r="B26" i="2"/>
  <c r="B25" i="2"/>
  <c r="B24" i="2"/>
  <c r="B21" i="2"/>
  <c r="B19" i="2"/>
  <c r="B17" i="2"/>
  <c r="B16" i="2"/>
  <c r="B15" i="2"/>
  <c r="B14" i="2"/>
  <c r="B13" i="2"/>
  <c r="B12" i="2"/>
  <c r="B11" i="2"/>
  <c r="B10" i="2"/>
  <c r="K7" i="2" l="1"/>
  <c r="J7" i="2"/>
  <c r="G7" i="2"/>
  <c r="F7" i="2"/>
  <c r="C7" i="2"/>
  <c r="B7" i="2"/>
  <c r="F6" i="2"/>
  <c r="B6" i="2"/>
  <c r="K42" i="1" l="1"/>
  <c r="J42" i="1"/>
  <c r="J42" i="2" s="1"/>
  <c r="G42" i="1"/>
  <c r="F42" i="1"/>
  <c r="F42" i="2" s="1"/>
  <c r="C42" i="1"/>
  <c r="C42" i="2" s="1"/>
  <c r="B42" i="1"/>
  <c r="B42" i="2" s="1"/>
  <c r="K29" i="1"/>
  <c r="J29" i="1"/>
  <c r="J29" i="2" s="1"/>
  <c r="G29" i="1"/>
  <c r="F29" i="1"/>
  <c r="F29" i="2" s="1"/>
  <c r="C29" i="1"/>
  <c r="C29" i="2" s="1"/>
  <c r="B29" i="1"/>
  <c r="B29" i="2" s="1"/>
  <c r="K27" i="1"/>
  <c r="J27" i="1"/>
  <c r="J27" i="2" s="1"/>
  <c r="G27" i="1"/>
  <c r="F27" i="1"/>
  <c r="F27" i="2" s="1"/>
  <c r="C27" i="1"/>
  <c r="C27" i="2" s="1"/>
  <c r="B27" i="1"/>
  <c r="B27" i="2" s="1"/>
  <c r="K23" i="1"/>
  <c r="J23" i="1"/>
  <c r="J23" i="2" s="1"/>
  <c r="G23" i="1"/>
  <c r="F23" i="1"/>
  <c r="F23" i="2" s="1"/>
  <c r="C23" i="1"/>
  <c r="B23" i="1"/>
  <c r="B23" i="2" s="1"/>
  <c r="K20" i="1"/>
  <c r="J20" i="1"/>
  <c r="J20" i="2" s="1"/>
  <c r="G20" i="1"/>
  <c r="F20" i="1"/>
  <c r="F20" i="2" s="1"/>
  <c r="C20" i="1"/>
  <c r="C20" i="2" s="1"/>
  <c r="B20" i="1"/>
  <c r="B20" i="2" s="1"/>
  <c r="K18" i="1"/>
  <c r="J18" i="1"/>
  <c r="J18" i="2" s="1"/>
  <c r="G18" i="1"/>
  <c r="F18" i="1"/>
  <c r="F18" i="2" s="1"/>
  <c r="C18" i="1"/>
  <c r="C18" i="2" s="1"/>
  <c r="B18" i="1"/>
  <c r="B18" i="2" s="1"/>
  <c r="K9" i="1"/>
  <c r="J9" i="1"/>
  <c r="J9" i="2" s="1"/>
  <c r="G9" i="1"/>
  <c r="F9" i="1"/>
  <c r="F9" i="2" s="1"/>
  <c r="C9" i="1"/>
  <c r="C9" i="2" s="1"/>
  <c r="B9" i="1"/>
  <c r="B9" i="2" s="1"/>
  <c r="K22" i="1" l="1"/>
  <c r="K22" i="2" s="1"/>
  <c r="G22" i="1"/>
  <c r="G22" i="2" s="1"/>
  <c r="J22" i="1"/>
  <c r="J22" i="2" s="1"/>
  <c r="K8" i="1"/>
  <c r="K8" i="2" s="1"/>
  <c r="J8" i="1"/>
  <c r="J8" i="2" s="1"/>
  <c r="G29" i="2"/>
  <c r="G18" i="2"/>
  <c r="D23" i="1"/>
  <c r="B23" i="3" s="1"/>
  <c r="C23" i="2"/>
  <c r="G27" i="2"/>
  <c r="G9" i="2"/>
  <c r="F8" i="1"/>
  <c r="F22" i="1"/>
  <c r="F22" i="2" s="1"/>
  <c r="K9" i="2"/>
  <c r="G8" i="1"/>
  <c r="K23" i="2"/>
  <c r="K42" i="2"/>
  <c r="G20" i="2"/>
  <c r="K20" i="2"/>
  <c r="B8" i="1"/>
  <c r="B22" i="1"/>
  <c r="B22" i="2" s="1"/>
  <c r="K29" i="2"/>
  <c r="K18" i="2"/>
  <c r="C8" i="1"/>
  <c r="G23" i="2"/>
  <c r="K27" i="2"/>
  <c r="C22" i="1"/>
  <c r="C22" i="2" s="1"/>
  <c r="G42" i="2"/>
  <c r="J46" i="2"/>
  <c r="J44" i="1" l="1"/>
  <c r="J44" i="2" s="1"/>
  <c r="K44" i="1"/>
  <c r="C8" i="2"/>
  <c r="C44" i="1"/>
  <c r="B8" i="2"/>
  <c r="B44" i="1"/>
  <c r="G8" i="2"/>
  <c r="G44" i="1"/>
  <c r="F8" i="2"/>
  <c r="F44" i="1"/>
  <c r="F46" i="2"/>
  <c r="C46" i="2"/>
  <c r="C45" i="2"/>
  <c r="B46" i="2"/>
  <c r="K44" i="2" l="1"/>
  <c r="M9" i="2" s="1"/>
  <c r="F44" i="2"/>
  <c r="B44" i="2"/>
  <c r="B45" i="2"/>
  <c r="C44" i="2"/>
  <c r="G44" i="2"/>
  <c r="H22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M41" i="2" l="1"/>
  <c r="M36" i="2"/>
  <c r="M38" i="2"/>
  <c r="M23" i="2"/>
  <c r="M18" i="2"/>
  <c r="M44" i="2"/>
  <c r="M10" i="2"/>
  <c r="M40" i="2"/>
  <c r="M11" i="2"/>
  <c r="M21" i="2"/>
  <c r="M17" i="2"/>
  <c r="M19" i="2"/>
  <c r="M34" i="2"/>
  <c r="M37" i="2"/>
  <c r="M35" i="2"/>
  <c r="M22" i="2"/>
  <c r="M26" i="2"/>
  <c r="M12" i="2"/>
  <c r="M39" i="2"/>
  <c r="M13" i="2"/>
  <c r="M33" i="2"/>
  <c r="M30" i="2"/>
  <c r="M42" i="2"/>
  <c r="M28" i="2"/>
  <c r="M8" i="2"/>
  <c r="M15" i="2"/>
  <c r="M32" i="2"/>
  <c r="M20" i="2"/>
  <c r="M29" i="2"/>
  <c r="M31" i="2"/>
  <c r="M16" i="2"/>
  <c r="M27" i="2"/>
  <c r="M14" i="2"/>
  <c r="M24" i="2"/>
  <c r="M25" i="2"/>
  <c r="M43" i="2"/>
  <c r="I41" i="2"/>
  <c r="I33" i="2"/>
  <c r="I25" i="2"/>
  <c r="I17" i="2"/>
  <c r="I15" i="2"/>
  <c r="I38" i="2"/>
  <c r="I29" i="2"/>
  <c r="I13" i="2"/>
  <c r="I36" i="2"/>
  <c r="I12" i="2"/>
  <c r="I35" i="2"/>
  <c r="I19" i="2"/>
  <c r="I34" i="2"/>
  <c r="I40" i="2"/>
  <c r="I32" i="2"/>
  <c r="I24" i="2"/>
  <c r="I16" i="2"/>
  <c r="I30" i="2"/>
  <c r="I21" i="2"/>
  <c r="I28" i="2"/>
  <c r="I27" i="2"/>
  <c r="I42" i="2"/>
  <c r="I39" i="2"/>
  <c r="I31" i="2"/>
  <c r="I23" i="2"/>
  <c r="I22" i="2"/>
  <c r="I14" i="2"/>
  <c r="I37" i="2"/>
  <c r="I44" i="2"/>
  <c r="I20" i="2"/>
  <c r="I43" i="2"/>
  <c r="I11" i="2"/>
  <c r="I26" i="2"/>
  <c r="I18" i="2"/>
  <c r="I10" i="2"/>
  <c r="I9" i="2"/>
  <c r="I8" i="2"/>
  <c r="K46" i="2"/>
  <c r="E38" i="2"/>
  <c r="E30" i="2"/>
  <c r="E22" i="2"/>
  <c r="E14" i="2"/>
  <c r="E36" i="2"/>
  <c r="E28" i="2"/>
  <c r="E20" i="2"/>
  <c r="E43" i="2"/>
  <c r="E19" i="2"/>
  <c r="E26" i="2"/>
  <c r="E31" i="2"/>
  <c r="E37" i="2"/>
  <c r="E29" i="2"/>
  <c r="E21" i="2"/>
  <c r="E13" i="2"/>
  <c r="E12" i="2"/>
  <c r="E35" i="2"/>
  <c r="E11" i="2"/>
  <c r="E34" i="2"/>
  <c r="E23" i="2"/>
  <c r="E44" i="2"/>
  <c r="E27" i="2"/>
  <c r="E42" i="2"/>
  <c r="E18" i="2"/>
  <c r="E41" i="2"/>
  <c r="E33" i="2"/>
  <c r="E25" i="2"/>
  <c r="E17" i="2"/>
  <c r="E40" i="2"/>
  <c r="E32" i="2"/>
  <c r="E24" i="2"/>
  <c r="E16" i="2"/>
  <c r="E39" i="2"/>
  <c r="E15" i="2"/>
  <c r="E10" i="2"/>
  <c r="E9" i="2"/>
  <c r="G46" i="2"/>
  <c r="E8" i="2"/>
  <c r="D22" i="4"/>
  <c r="O75" i="22" l="1"/>
  <c r="M22" i="4" l="1"/>
  <c r="L22" i="4"/>
  <c r="M21" i="4"/>
  <c r="L21" i="4"/>
  <c r="M20" i="4"/>
  <c r="L20" i="4"/>
  <c r="M19" i="4"/>
  <c r="L19" i="4"/>
  <c r="M18" i="4"/>
  <c r="L18" i="4"/>
  <c r="M17" i="4"/>
  <c r="L17" i="4"/>
  <c r="M16" i="4"/>
  <c r="L16" i="4"/>
  <c r="M15" i="4"/>
  <c r="L15" i="4"/>
  <c r="M14" i="4"/>
  <c r="L14" i="4"/>
  <c r="M13" i="4"/>
  <c r="L13" i="4"/>
  <c r="M12" i="4"/>
  <c r="L12" i="4"/>
  <c r="M11" i="4"/>
  <c r="L11" i="4"/>
  <c r="M10" i="4"/>
  <c r="L10" i="4"/>
  <c r="M9" i="4"/>
  <c r="L9" i="4"/>
  <c r="J45" i="2" l="1"/>
  <c r="L44" i="1"/>
  <c r="F44" i="3" s="1"/>
  <c r="L43" i="1"/>
  <c r="F43" i="3" s="1"/>
  <c r="L42" i="1"/>
  <c r="F42" i="3" s="1"/>
  <c r="L41" i="1"/>
  <c r="F41" i="3" s="1"/>
  <c r="L40" i="1"/>
  <c r="F40" i="3" s="1"/>
  <c r="L39" i="1"/>
  <c r="F39" i="3" s="1"/>
  <c r="L38" i="1"/>
  <c r="F38" i="3" s="1"/>
  <c r="L37" i="1"/>
  <c r="F37" i="3" s="1"/>
  <c r="L36" i="1"/>
  <c r="F36" i="3" s="1"/>
  <c r="L35" i="1"/>
  <c r="F35" i="3" s="1"/>
  <c r="L34" i="1"/>
  <c r="F34" i="3" s="1"/>
  <c r="L33" i="1"/>
  <c r="F33" i="3" s="1"/>
  <c r="L32" i="1"/>
  <c r="F32" i="3" s="1"/>
  <c r="L31" i="1"/>
  <c r="F31" i="3" s="1"/>
  <c r="L30" i="1"/>
  <c r="F30" i="3" s="1"/>
  <c r="L29" i="1"/>
  <c r="F29" i="3" s="1"/>
  <c r="L28" i="1"/>
  <c r="F28" i="3" s="1"/>
  <c r="L27" i="1"/>
  <c r="F27" i="3" s="1"/>
  <c r="L26" i="1"/>
  <c r="F26" i="3" s="1"/>
  <c r="L25" i="1"/>
  <c r="F25" i="3" s="1"/>
  <c r="L24" i="1"/>
  <c r="F24" i="3" s="1"/>
  <c r="L23" i="1"/>
  <c r="F23" i="3" s="1"/>
  <c r="L22" i="1"/>
  <c r="F22" i="3" s="1"/>
  <c r="L21" i="1"/>
  <c r="F21" i="3" s="1"/>
  <c r="L20" i="1"/>
  <c r="F20" i="3" s="1"/>
  <c r="L19" i="1"/>
  <c r="F19" i="3" s="1"/>
  <c r="L18" i="1"/>
  <c r="F18" i="3" s="1"/>
  <c r="L17" i="1"/>
  <c r="F17" i="3" s="1"/>
  <c r="L16" i="1"/>
  <c r="F16" i="3" s="1"/>
  <c r="L15" i="1"/>
  <c r="F15" i="3" s="1"/>
  <c r="L14" i="1"/>
  <c r="F14" i="3" s="1"/>
  <c r="L13" i="1"/>
  <c r="F13" i="3" s="1"/>
  <c r="L12" i="1"/>
  <c r="F12" i="3" s="1"/>
  <c r="L11" i="1"/>
  <c r="F11" i="3" s="1"/>
  <c r="L10" i="1"/>
  <c r="F10" i="3" s="1"/>
  <c r="L9" i="1"/>
  <c r="F9" i="3" s="1"/>
  <c r="L8" i="1"/>
  <c r="F8" i="3" s="1"/>
  <c r="L8" i="2" l="1"/>
  <c r="G8" i="3" s="1"/>
  <c r="L9" i="2"/>
  <c r="G9" i="3" s="1"/>
  <c r="L10" i="2"/>
  <c r="G10" i="3" s="1"/>
  <c r="L11" i="2"/>
  <c r="G11" i="3" s="1"/>
  <c r="L12" i="2"/>
  <c r="G12" i="3" s="1"/>
  <c r="L13" i="2"/>
  <c r="G13" i="3" s="1"/>
  <c r="L14" i="2"/>
  <c r="G14" i="3" s="1"/>
  <c r="L15" i="2"/>
  <c r="G15" i="3" s="1"/>
  <c r="L16" i="2"/>
  <c r="G16" i="3" s="1"/>
  <c r="L17" i="2"/>
  <c r="G17" i="3" s="1"/>
  <c r="L18" i="2"/>
  <c r="G18" i="3" s="1"/>
  <c r="L19" i="2"/>
  <c r="G19" i="3" s="1"/>
  <c r="L20" i="2"/>
  <c r="G20" i="3" s="1"/>
  <c r="L21" i="2"/>
  <c r="G21" i="3" s="1"/>
  <c r="L22" i="2"/>
  <c r="G22" i="3" s="1"/>
  <c r="L23" i="2"/>
  <c r="G23" i="3" s="1"/>
  <c r="L24" i="2"/>
  <c r="G24" i="3" s="1"/>
  <c r="L25" i="2"/>
  <c r="G25" i="3" s="1"/>
  <c r="L26" i="2"/>
  <c r="G26" i="3" s="1"/>
  <c r="L27" i="2"/>
  <c r="G27" i="3" s="1"/>
  <c r="L28" i="2"/>
  <c r="G28" i="3" s="1"/>
  <c r="L29" i="2"/>
  <c r="G29" i="3" s="1"/>
  <c r="L30" i="2"/>
  <c r="G30" i="3" s="1"/>
  <c r="L31" i="2"/>
  <c r="G31" i="3" s="1"/>
  <c r="L32" i="2"/>
  <c r="G32" i="3" s="1"/>
  <c r="L33" i="2"/>
  <c r="G33" i="3" s="1"/>
  <c r="L34" i="2"/>
  <c r="G34" i="3" s="1"/>
  <c r="L35" i="2"/>
  <c r="G35" i="3" s="1"/>
  <c r="L36" i="2"/>
  <c r="G36" i="3" s="1"/>
  <c r="L37" i="2"/>
  <c r="G37" i="3" s="1"/>
  <c r="L38" i="2"/>
  <c r="G38" i="3" s="1"/>
  <c r="L39" i="2"/>
  <c r="G39" i="3" s="1"/>
  <c r="L40" i="2"/>
  <c r="G40" i="3" s="1"/>
  <c r="L41" i="2"/>
  <c r="G41" i="3" s="1"/>
  <c r="L42" i="2"/>
  <c r="G42" i="3" s="1"/>
  <c r="L43" i="2"/>
  <c r="G43" i="3" s="1"/>
  <c r="L44" i="2"/>
  <c r="G44" i="3" s="1"/>
  <c r="P5" i="23"/>
  <c r="P7" i="23"/>
  <c r="P8" i="23"/>
  <c r="P9" i="23"/>
  <c r="P10" i="23"/>
  <c r="P11" i="23"/>
  <c r="P12" i="23"/>
  <c r="P13" i="23"/>
  <c r="P14" i="23"/>
  <c r="P15" i="23"/>
  <c r="P16" i="23"/>
  <c r="P17" i="23"/>
  <c r="P18" i="23"/>
  <c r="P19" i="23"/>
  <c r="P20" i="23"/>
  <c r="P21" i="23"/>
  <c r="P22" i="23"/>
  <c r="P23" i="23"/>
  <c r="P24" i="23"/>
  <c r="P26" i="23"/>
  <c r="O25" i="23" l="1"/>
  <c r="P6" i="23"/>
  <c r="P25" i="23" s="1"/>
  <c r="O58" i="22"/>
  <c r="O59" i="22"/>
  <c r="O62" i="22"/>
  <c r="O63" i="22"/>
  <c r="O64" i="22"/>
  <c r="O65" i="22"/>
  <c r="O66" i="22"/>
  <c r="O67" i="22"/>
  <c r="O68" i="22"/>
  <c r="O69" i="22"/>
  <c r="O70" i="22"/>
  <c r="O71" i="22"/>
  <c r="O72" i="22"/>
  <c r="O73" i="22"/>
  <c r="O74" i="22"/>
  <c r="O2" i="22" l="1"/>
  <c r="O3" i="22"/>
  <c r="O25" i="22"/>
  <c r="O24" i="22"/>
  <c r="I22" i="4"/>
  <c r="E22" i="4"/>
  <c r="I21" i="4"/>
  <c r="H21" i="4"/>
  <c r="E21" i="4"/>
  <c r="I20" i="4"/>
  <c r="H20" i="4"/>
  <c r="E20" i="4"/>
  <c r="I19" i="4"/>
  <c r="H19" i="4"/>
  <c r="E19" i="4"/>
  <c r="I18" i="4"/>
  <c r="H18" i="4"/>
  <c r="E18" i="4"/>
  <c r="I17" i="4"/>
  <c r="H17" i="4"/>
  <c r="E17" i="4"/>
  <c r="I16" i="4"/>
  <c r="H16" i="4"/>
  <c r="E16" i="4"/>
  <c r="I15" i="4"/>
  <c r="H15" i="4"/>
  <c r="E15" i="4"/>
  <c r="I14" i="4"/>
  <c r="H14" i="4"/>
  <c r="E14" i="4"/>
  <c r="I13" i="4"/>
  <c r="H13" i="4"/>
  <c r="E13" i="4"/>
  <c r="I12" i="4"/>
  <c r="H12" i="4"/>
  <c r="E12" i="4"/>
  <c r="I11" i="4"/>
  <c r="H11" i="4"/>
  <c r="E11" i="4"/>
  <c r="I10" i="4"/>
  <c r="H10" i="4"/>
  <c r="E10" i="4"/>
  <c r="I9" i="4"/>
  <c r="H9" i="4"/>
  <c r="E9" i="4"/>
  <c r="E46" i="2"/>
  <c r="D40" i="2"/>
  <c r="C40" i="3" s="1"/>
  <c r="D37" i="2"/>
  <c r="C37" i="3" s="1"/>
  <c r="D25" i="2"/>
  <c r="C25" i="3" s="1"/>
  <c r="D20" i="2"/>
  <c r="C20" i="3" s="1"/>
  <c r="D17" i="2"/>
  <c r="C17" i="3" s="1"/>
  <c r="D8" i="2"/>
  <c r="C8" i="3" s="1"/>
  <c r="D46" i="3"/>
  <c r="B46" i="3"/>
  <c r="G45" i="2"/>
  <c r="F45" i="2"/>
  <c r="H44" i="1"/>
  <c r="D44" i="3" s="1"/>
  <c r="E44" i="1"/>
  <c r="D44" i="1"/>
  <c r="B44" i="3" s="1"/>
  <c r="H43" i="1"/>
  <c r="D43" i="3" s="1"/>
  <c r="E43" i="1"/>
  <c r="D43" i="1"/>
  <c r="B43" i="3" s="1"/>
  <c r="H42" i="1"/>
  <c r="D42" i="3" s="1"/>
  <c r="E42" i="1"/>
  <c r="D42" i="1"/>
  <c r="B42" i="3" s="1"/>
  <c r="H41" i="1"/>
  <c r="D41" i="3" s="1"/>
  <c r="E41" i="1"/>
  <c r="D41" i="1"/>
  <c r="B41" i="3" s="1"/>
  <c r="H40" i="1"/>
  <c r="D40" i="3" s="1"/>
  <c r="E40" i="1"/>
  <c r="D40" i="1"/>
  <c r="B40" i="3" s="1"/>
  <c r="H39" i="1"/>
  <c r="D39" i="3" s="1"/>
  <c r="E39" i="1"/>
  <c r="D39" i="1"/>
  <c r="B39" i="3" s="1"/>
  <c r="H38" i="1"/>
  <c r="D38" i="3" s="1"/>
  <c r="E38" i="1"/>
  <c r="D38" i="1"/>
  <c r="B38" i="3" s="1"/>
  <c r="H37" i="1"/>
  <c r="D37" i="3" s="1"/>
  <c r="E37" i="1"/>
  <c r="D37" i="1"/>
  <c r="B37" i="3" s="1"/>
  <c r="H36" i="1"/>
  <c r="D36" i="3" s="1"/>
  <c r="E36" i="1"/>
  <c r="D36" i="1"/>
  <c r="B36" i="3" s="1"/>
  <c r="H35" i="1"/>
  <c r="D35" i="3" s="1"/>
  <c r="E35" i="1"/>
  <c r="D35" i="1"/>
  <c r="B35" i="3" s="1"/>
  <c r="H34" i="1"/>
  <c r="D34" i="3" s="1"/>
  <c r="E34" i="1"/>
  <c r="D34" i="1"/>
  <c r="B34" i="3" s="1"/>
  <c r="H33" i="1"/>
  <c r="D33" i="3" s="1"/>
  <c r="E33" i="1"/>
  <c r="D33" i="1"/>
  <c r="B33" i="3" s="1"/>
  <c r="H32" i="1"/>
  <c r="D32" i="3" s="1"/>
  <c r="E32" i="1"/>
  <c r="D32" i="1"/>
  <c r="B32" i="3" s="1"/>
  <c r="H31" i="1"/>
  <c r="D31" i="3" s="1"/>
  <c r="E31" i="1"/>
  <c r="D31" i="1"/>
  <c r="B31" i="3" s="1"/>
  <c r="H30" i="1"/>
  <c r="D30" i="3" s="1"/>
  <c r="E30" i="1"/>
  <c r="D30" i="1"/>
  <c r="B30" i="3" s="1"/>
  <c r="H29" i="1"/>
  <c r="D29" i="3" s="1"/>
  <c r="E29" i="1"/>
  <c r="D29" i="1"/>
  <c r="B29" i="3" s="1"/>
  <c r="H28" i="1"/>
  <c r="D28" i="3" s="1"/>
  <c r="E28" i="1"/>
  <c r="D28" i="1"/>
  <c r="B28" i="3" s="1"/>
  <c r="H27" i="1"/>
  <c r="D27" i="3" s="1"/>
  <c r="E27" i="1"/>
  <c r="D27" i="1"/>
  <c r="B27" i="3" s="1"/>
  <c r="H26" i="1"/>
  <c r="D26" i="3" s="1"/>
  <c r="E26" i="1"/>
  <c r="D26" i="1"/>
  <c r="B26" i="3" s="1"/>
  <c r="H25" i="1"/>
  <c r="D25" i="3" s="1"/>
  <c r="E25" i="1"/>
  <c r="D25" i="1"/>
  <c r="B25" i="3" s="1"/>
  <c r="H24" i="1"/>
  <c r="D24" i="3" s="1"/>
  <c r="E24" i="1"/>
  <c r="D24" i="1"/>
  <c r="B24" i="3" s="1"/>
  <c r="H23" i="1"/>
  <c r="D23" i="3" s="1"/>
  <c r="E23" i="1"/>
  <c r="H22" i="1"/>
  <c r="D22" i="3" s="1"/>
  <c r="E22" i="1"/>
  <c r="D22" i="1"/>
  <c r="B22" i="3" s="1"/>
  <c r="H21" i="1"/>
  <c r="D21" i="3" s="1"/>
  <c r="E21" i="1"/>
  <c r="D21" i="1"/>
  <c r="B21" i="3" s="1"/>
  <c r="H20" i="1"/>
  <c r="D20" i="3" s="1"/>
  <c r="E20" i="1"/>
  <c r="D20" i="1"/>
  <c r="B20" i="3" s="1"/>
  <c r="H19" i="1"/>
  <c r="D19" i="3" s="1"/>
  <c r="E19" i="1"/>
  <c r="D19" i="1"/>
  <c r="B19" i="3" s="1"/>
  <c r="H18" i="1"/>
  <c r="D18" i="3" s="1"/>
  <c r="E18" i="1"/>
  <c r="D18" i="1"/>
  <c r="B18" i="3" s="1"/>
  <c r="H17" i="1"/>
  <c r="D17" i="3" s="1"/>
  <c r="E17" i="1"/>
  <c r="D17" i="1"/>
  <c r="B17" i="3" s="1"/>
  <c r="H16" i="1"/>
  <c r="D16" i="3" s="1"/>
  <c r="E16" i="1"/>
  <c r="D16" i="1"/>
  <c r="B16" i="3" s="1"/>
  <c r="H15" i="1"/>
  <c r="D15" i="3" s="1"/>
  <c r="E15" i="1"/>
  <c r="D15" i="1"/>
  <c r="B15" i="3" s="1"/>
  <c r="H14" i="1"/>
  <c r="D14" i="3" s="1"/>
  <c r="E14" i="1"/>
  <c r="D14" i="1"/>
  <c r="B14" i="3" s="1"/>
  <c r="H13" i="1"/>
  <c r="D13" i="3" s="1"/>
  <c r="E13" i="1"/>
  <c r="D13" i="1"/>
  <c r="B13" i="3" s="1"/>
  <c r="H12" i="1"/>
  <c r="D12" i="3" s="1"/>
  <c r="E12" i="1"/>
  <c r="D12" i="1"/>
  <c r="B12" i="3" s="1"/>
  <c r="H11" i="1"/>
  <c r="D11" i="3" s="1"/>
  <c r="E11" i="1"/>
  <c r="D11" i="1"/>
  <c r="B11" i="3" s="1"/>
  <c r="H10" i="1"/>
  <c r="D10" i="3" s="1"/>
  <c r="E10" i="1"/>
  <c r="D10" i="1"/>
  <c r="B10" i="3" s="1"/>
  <c r="H9" i="1"/>
  <c r="D9" i="3" s="1"/>
  <c r="E9" i="1"/>
  <c r="D9" i="1"/>
  <c r="B9" i="3" s="1"/>
  <c r="H8" i="1"/>
  <c r="D8" i="3" s="1"/>
  <c r="E8" i="1"/>
  <c r="D8" i="1"/>
  <c r="B8" i="3" s="1"/>
  <c r="H34" i="2" l="1"/>
  <c r="E34" i="3" s="1"/>
  <c r="H33" i="2"/>
  <c r="E33" i="3" s="1"/>
  <c r="H40" i="2"/>
  <c r="E40" i="3" s="1"/>
  <c r="D13" i="2"/>
  <c r="C13" i="3" s="1"/>
  <c r="D28" i="2"/>
  <c r="C28" i="3" s="1"/>
  <c r="D32" i="2"/>
  <c r="C32" i="3" s="1"/>
  <c r="H17" i="2"/>
  <c r="E17" i="3" s="1"/>
  <c r="H18" i="2"/>
  <c r="E18" i="3" s="1"/>
  <c r="D46" i="2"/>
  <c r="C46" i="3" s="1"/>
  <c r="D12" i="2"/>
  <c r="C12" i="3" s="1"/>
  <c r="D21" i="2"/>
  <c r="C21" i="3" s="1"/>
  <c r="D24" i="2"/>
  <c r="C24" i="3" s="1"/>
  <c r="D29" i="2"/>
  <c r="C29" i="3" s="1"/>
  <c r="D16" i="2"/>
  <c r="C16" i="3" s="1"/>
  <c r="D33" i="2"/>
  <c r="C33" i="3" s="1"/>
  <c r="D9" i="2"/>
  <c r="C9" i="3" s="1"/>
  <c r="D36" i="2"/>
  <c r="C36" i="3" s="1"/>
  <c r="D43" i="2"/>
  <c r="C43" i="3" s="1"/>
  <c r="I46" i="2"/>
  <c r="H46" i="2"/>
  <c r="E46" i="3" s="1"/>
  <c r="H44" i="2"/>
  <c r="E44" i="3" s="1"/>
  <c r="H21" i="2"/>
  <c r="E21" i="3" s="1"/>
  <c r="H22" i="2"/>
  <c r="E22" i="3" s="1"/>
  <c r="H37" i="2"/>
  <c r="E37" i="3" s="1"/>
  <c r="H38" i="2"/>
  <c r="E38" i="3" s="1"/>
  <c r="H9" i="2"/>
  <c r="E9" i="3" s="1"/>
  <c r="H10" i="2"/>
  <c r="E10" i="3" s="1"/>
  <c r="H25" i="2"/>
  <c r="E25" i="3" s="1"/>
  <c r="H26" i="2"/>
  <c r="E26" i="3" s="1"/>
  <c r="H13" i="2"/>
  <c r="E13" i="3" s="1"/>
  <c r="H14" i="2"/>
  <c r="E14" i="3" s="1"/>
  <c r="H29" i="2"/>
  <c r="E29" i="3" s="1"/>
  <c r="H30" i="2"/>
  <c r="E30" i="3" s="1"/>
  <c r="D44" i="2"/>
  <c r="C44" i="3" s="1"/>
  <c r="D41" i="2"/>
  <c r="C41" i="3" s="1"/>
  <c r="H45" i="2"/>
  <c r="E45" i="3" s="1"/>
  <c r="D10" i="2"/>
  <c r="C10" i="3" s="1"/>
  <c r="H11" i="2"/>
  <c r="E11" i="3" s="1"/>
  <c r="D14" i="2"/>
  <c r="C14" i="3" s="1"/>
  <c r="D18" i="2"/>
  <c r="C18" i="3" s="1"/>
  <c r="H19" i="2"/>
  <c r="E19" i="3" s="1"/>
  <c r="H23" i="2"/>
  <c r="E23" i="3" s="1"/>
  <c r="D26" i="2"/>
  <c r="C26" i="3" s="1"/>
  <c r="H31" i="2"/>
  <c r="E31" i="3" s="1"/>
  <c r="D34" i="2"/>
  <c r="C34" i="3" s="1"/>
  <c r="H35" i="2"/>
  <c r="E35" i="3" s="1"/>
  <c r="D38" i="2"/>
  <c r="C38" i="3" s="1"/>
  <c r="H39" i="2"/>
  <c r="E39" i="3" s="1"/>
  <c r="I45" i="2"/>
  <c r="D45" i="3"/>
  <c r="H8" i="2"/>
  <c r="E8" i="3" s="1"/>
  <c r="D11" i="2"/>
  <c r="C11" i="3" s="1"/>
  <c r="H12" i="2"/>
  <c r="E12" i="3" s="1"/>
  <c r="D15" i="2"/>
  <c r="C15" i="3" s="1"/>
  <c r="H16" i="2"/>
  <c r="E16" i="3" s="1"/>
  <c r="D19" i="2"/>
  <c r="C19" i="3" s="1"/>
  <c r="H20" i="2"/>
  <c r="E20" i="3" s="1"/>
  <c r="D23" i="2"/>
  <c r="C23" i="3" s="1"/>
  <c r="H24" i="2"/>
  <c r="E24" i="3" s="1"/>
  <c r="D27" i="2"/>
  <c r="C27" i="3" s="1"/>
  <c r="H28" i="2"/>
  <c r="E28" i="3" s="1"/>
  <c r="D31" i="2"/>
  <c r="C31" i="3" s="1"/>
  <c r="H32" i="2"/>
  <c r="E32" i="3" s="1"/>
  <c r="D35" i="2"/>
  <c r="C35" i="3" s="1"/>
  <c r="H36" i="2"/>
  <c r="E36" i="3" s="1"/>
  <c r="D39" i="2"/>
  <c r="C39" i="3" s="1"/>
  <c r="H41" i="2"/>
  <c r="E41" i="3" s="1"/>
  <c r="H42" i="2"/>
  <c r="E42" i="3" s="1"/>
  <c r="H43" i="2"/>
  <c r="E43" i="3" s="1"/>
  <c r="H15" i="2"/>
  <c r="E15" i="3" s="1"/>
  <c r="D22" i="2"/>
  <c r="C22" i="3" s="1"/>
  <c r="H27" i="2"/>
  <c r="E27" i="3" s="1"/>
  <c r="D30" i="2"/>
  <c r="C30" i="3" s="1"/>
  <c r="D42" i="2"/>
  <c r="C42" i="3" s="1"/>
  <c r="F46" i="3" l="1"/>
  <c r="K45" i="2"/>
  <c r="M45" i="2" l="1"/>
  <c r="L45" i="2"/>
  <c r="G45" i="3" s="1"/>
  <c r="M46" i="2"/>
  <c r="L46" i="2"/>
  <c r="G46" i="3" s="1"/>
  <c r="F45" i="3"/>
</calcChain>
</file>

<file path=xl/sharedStrings.xml><?xml version="1.0" encoding="utf-8"?>
<sst xmlns="http://schemas.openxmlformats.org/spreadsheetml/2006/main" count="421" uniqueCount="232">
  <si>
    <t>TEMMUZ</t>
  </si>
  <si>
    <t>SEKTÖRLER</t>
  </si>
  <si>
    <t>I. TARIM</t>
  </si>
  <si>
    <t xml:space="preserve">   A. BİTKİSEL ÜRÜNLER</t>
  </si>
  <si>
    <t xml:space="preserve">     Hububat, Bakliyat, Yağlı Tohumlar ve Mam.</t>
  </si>
  <si>
    <t xml:space="preserve">     Yaş Meyve ve Sebze</t>
  </si>
  <si>
    <t xml:space="preserve">     Meyve Sebze Mamulleri</t>
  </si>
  <si>
    <t xml:space="preserve">     Kuru Meyve ve Mamulleri</t>
  </si>
  <si>
    <t xml:space="preserve">     Fındık ve Mamulleri</t>
  </si>
  <si>
    <t xml:space="preserve">     Zeytin ve Zeytinyağı</t>
  </si>
  <si>
    <t xml:space="preserve">     Tütün ve Mamulleri</t>
  </si>
  <si>
    <t xml:space="preserve">     Süs Bitkileri</t>
  </si>
  <si>
    <t xml:space="preserve">   B. HAYVANSAL ÜRÜNLER</t>
  </si>
  <si>
    <t xml:space="preserve">     Su Ürünleri ve Hayvansal Mamuller</t>
  </si>
  <si>
    <t>II. SANAYİ</t>
  </si>
  <si>
    <t xml:space="preserve">   A. TARIMA DAYALI İŞLENMİŞ ÜRÜNLER</t>
  </si>
  <si>
    <t xml:space="preserve">     Tekstil ve Hammaddeleri</t>
  </si>
  <si>
    <t xml:space="preserve">     Deri ve Deri Mamulleri</t>
  </si>
  <si>
    <t xml:space="preserve">     Halı</t>
  </si>
  <si>
    <t xml:space="preserve">   B. KİMYEVİ MADDELER VE MAM.</t>
  </si>
  <si>
    <t xml:space="preserve">     Kimyevi Maddeler ve Mamulleri</t>
  </si>
  <si>
    <t xml:space="preserve">   C. SANAYİ MAMULLERİ</t>
  </si>
  <si>
    <t xml:space="preserve">     Hazırgiyim ve Konfeksiyon</t>
  </si>
  <si>
    <t xml:space="preserve">     Otomotiv Endüstrisi</t>
  </si>
  <si>
    <t xml:space="preserve">     Gemi ve Yat</t>
  </si>
  <si>
    <t xml:space="preserve">     Makine ve Aksamları</t>
  </si>
  <si>
    <t xml:space="preserve">     Demir ve Demir Dışı Metaller</t>
  </si>
  <si>
    <t xml:space="preserve">     Çelik</t>
  </si>
  <si>
    <t xml:space="preserve">     Mücevher</t>
  </si>
  <si>
    <t xml:space="preserve">     İklimlendirme Sanayii</t>
  </si>
  <si>
    <t xml:space="preserve">     Diğer Sanayi Ürünleri</t>
  </si>
  <si>
    <t>III. MADENCİLİK</t>
  </si>
  <si>
    <t xml:space="preserve">     Madencilik Ürünleri</t>
  </si>
  <si>
    <t>T O P L A M (TİM*)</t>
  </si>
  <si>
    <t>İhracatçı Birlikleri Kaydından Muaf İhracat</t>
  </si>
  <si>
    <t>T O P L A M (TİM+TUİK*)</t>
  </si>
  <si>
    <t>Not: İlgili dönem ortalama MB Dolar Alış Kuru baz alınarak hesaplanmıştır.</t>
  </si>
  <si>
    <t>İHRACAT ARTIŞI KARŞILAŞTIRMA TABLOSU (USD - TL)</t>
  </si>
  <si>
    <t>USD Bazında Artış (%)</t>
  </si>
  <si>
    <t>TL Bazında Artış  (%)</t>
  </si>
  <si>
    <t>T O P L A M</t>
  </si>
  <si>
    <t>İHRACATÇI  BİRLİKLERİ 
GENEL SEKRETERLİKLERİ</t>
  </si>
  <si>
    <t>TOPLAM</t>
  </si>
  <si>
    <t xml:space="preserve"> </t>
  </si>
  <si>
    <t>OCAK</t>
  </si>
  <si>
    <t>ŞUBAT</t>
  </si>
  <si>
    <t>MART</t>
  </si>
  <si>
    <t>NİSAN</t>
  </si>
  <si>
    <t>MAYIS</t>
  </si>
  <si>
    <t>HAZİRAN</t>
  </si>
  <si>
    <t>EYLÜL</t>
  </si>
  <si>
    <t>EKİM</t>
  </si>
  <si>
    <t>KASIM</t>
  </si>
  <si>
    <t>ARALIK</t>
  </si>
  <si>
    <t>A. BİTKİSEL ÜRÜNLER</t>
  </si>
  <si>
    <t>B. HAYVANSAL ÜRÜNLER</t>
  </si>
  <si>
    <t>C. AĞAÇ MAMULLERİ VE ORMAN ÜRÜNLERİ</t>
  </si>
  <si>
    <t>A. TARIMA DAYALI İŞLENMİŞ ÜRÜNLER</t>
  </si>
  <si>
    <t>B. KİMYEVİ MADDELER</t>
  </si>
  <si>
    <t>C. SANAYİ MAMULLERİ</t>
  </si>
  <si>
    <t>(x1000 $)</t>
  </si>
  <si>
    <t>AGUSTOS</t>
  </si>
  <si>
    <t>(*) Toplam satırında, son ay verileri için İhracatçı Birlikleri kayıtları, önceki dönemler için TÜİK kayıtları esas alınmıştır.</t>
  </si>
  <si>
    <t>Tablo 1</t>
  </si>
  <si>
    <t>En yüksek ihracat artışı elde edilen ilk 10 ülke*</t>
  </si>
  <si>
    <t>ÜLKE (Bin$)</t>
  </si>
  <si>
    <t>Değ. %</t>
  </si>
  <si>
    <t>* 10 milyon dolar ve üstünde ihracat yapılan ülkeler arasında</t>
  </si>
  <si>
    <t>Tablo 2</t>
  </si>
  <si>
    <t>En fazla ihracat yapılan ilk 10 ülke</t>
  </si>
  <si>
    <t>Tablo 3</t>
  </si>
  <si>
    <t xml:space="preserve">En fazla ihracat yapan ilk 10 sektör </t>
  </si>
  <si>
    <t>SEKTÖR (Bin$)</t>
  </si>
  <si>
    <t>Tablo 4</t>
  </si>
  <si>
    <t>İhracatını en yüksek oranlı artıran ilk 10 sektör</t>
  </si>
  <si>
    <t>Tablo 5</t>
  </si>
  <si>
    <t>En fazla ihracat yapan ilk 10 il</t>
  </si>
  <si>
    <t>İL (Bin$)</t>
  </si>
  <si>
    <t>Tablo 6</t>
  </si>
  <si>
    <t>İhracatını en yüksek oranlı artıran ilk 10 il</t>
  </si>
  <si>
    <t>Genel Toplam</t>
  </si>
  <si>
    <t>İlk 20 Ülke Toplam</t>
  </si>
  <si>
    <t>20.</t>
  </si>
  <si>
    <t>19.</t>
  </si>
  <si>
    <t>18.</t>
  </si>
  <si>
    <t>17.</t>
  </si>
  <si>
    <t>16.</t>
  </si>
  <si>
    <t>15.</t>
  </si>
  <si>
    <t>14.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</si>
  <si>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</si>
  <si>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</si>
  <si>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</si>
  <si>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</si>
  <si>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</si>
  <si>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</si>
  <si>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</si>
  <si>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</si>
  <si>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</si>
  <si>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4.</t>
  </si>
  <si>
    <t>3.</t>
  </si>
  <si>
    <t>2.</t>
  </si>
  <si>
    <t>1.</t>
  </si>
  <si>
    <t>% PAY</t>
  </si>
  <si>
    <t>KÜMÜLATİF</t>
  </si>
  <si>
    <t>AĞUSTOS</t>
  </si>
  <si>
    <t>ÜLKE</t>
  </si>
  <si>
    <t>SON 12 AYLIK</t>
  </si>
  <si>
    <t xml:space="preserve">     Elektrik Elektronik ve Hizmet</t>
  </si>
  <si>
    <t xml:space="preserve">     Çimento Cam Seramik ve Toprak Ürünleri</t>
  </si>
  <si>
    <t xml:space="preserve">     Savunma ve Havacılık Sanayii</t>
  </si>
  <si>
    <t xml:space="preserve">* Aylar bazında toplam ihracat grafiğinde TUİK rakamları kullanılmıştır. </t>
  </si>
  <si>
    <t xml:space="preserve"> Pay(15)  (%)</t>
  </si>
  <si>
    <r>
      <t xml:space="preserve">* </t>
    </r>
    <r>
      <rPr>
        <i/>
        <sz val="10"/>
        <color indexed="8"/>
        <rFont val="Arial"/>
        <family val="2"/>
        <charset val="162"/>
      </rPr>
      <t xml:space="preserve">Aylar bazında toplam ihracat grafiğinde 2014 yılı için TUİK rakamları kullanılmıştır. </t>
    </r>
  </si>
  <si>
    <t xml:space="preserve">     Mobilya, Kağıt ve Orman Ürünleri</t>
  </si>
  <si>
    <t xml:space="preserve">   C. AĞAÇ VE ORMAN ÜRÜNLERİ</t>
  </si>
  <si>
    <t xml:space="preserve">Son 12 aylık dönem için ilk 11 ay TUİK, son ay TİM rakamı kullanılmıştır. </t>
  </si>
  <si>
    <t xml:space="preserve">SEKTÖREL BAZDA İHRACAT KAYIT RAKAMLARI - 1.000 TL   </t>
  </si>
  <si>
    <t>İHRACATÇI  BİRLİKLERİ  GENEL SEKRETERLİKLERİ BAZINDA İHRACAT RAKAMLARI (1.000 $)</t>
  </si>
  <si>
    <t>*Ocak-Haziran dönemi için ilk 5 ay TUİK, son ay TİM rakamı kullanılmıştır.</t>
  </si>
  <si>
    <t xml:space="preserve">* Haziran ayı için TİM rakamı kullanılmıştır. </t>
  </si>
  <si>
    <t>Değişim    ('16/'15)</t>
  </si>
  <si>
    <t xml:space="preserve"> Pay(16)  (%)</t>
  </si>
  <si>
    <t>Not: İlgili dönem ortalama MB Dolar Satış Kuru baz alınarak hesaplanmıştır.</t>
  </si>
  <si>
    <t>2016 YILI İHRACATIMIZDA İLK 20 ÜLKE (1.000 $)</t>
  </si>
  <si>
    <r>
      <rPr>
        <b/>
        <sz val="10"/>
        <rFont val="Arial"/>
        <family val="2"/>
        <charset val="162"/>
      </rPr>
      <t>NOT</t>
    </r>
    <r>
      <rPr>
        <sz val="10"/>
        <rFont val="Arial"/>
        <family val="2"/>
        <charset val="162"/>
      </rPr>
      <t xml:space="preserve"> =2015 Yılında 0 fobusd üzerindeki İller baz alınmıştır.</t>
    </r>
  </si>
  <si>
    <t>*Ocak - şUBAT dönemi için ilk ay TUİK, son ay TİM rakamı kullanılmıştır.</t>
  </si>
  <si>
    <t>1 Şubat - 29 Şubat</t>
  </si>
  <si>
    <t>1- Ocak - 29 Şubat</t>
  </si>
  <si>
    <t>1 Mart - 29 Şubat</t>
  </si>
  <si>
    <t>ŞUBAT 2016 İHRACAT RAKAMLARI - TL</t>
  </si>
  <si>
    <t>ŞUBAT (2016/2015)</t>
  </si>
  <si>
    <t>OCAK-ŞUBAT
(2016/2015)</t>
  </si>
  <si>
    <t>SON 12 AYLIK
(2016/2015)</t>
  </si>
  <si>
    <t>1 - 29 ŞUBAT İHRACAT RAKAMLARI</t>
  </si>
  <si>
    <t xml:space="preserve">SEKTÖREL BAZDA İHRACAT RAKAMLARI -1.000 $ </t>
  </si>
  <si>
    <t>1 - 29 ŞUBAT</t>
  </si>
  <si>
    <t>1 OCAK  -  29 ŞUBAT</t>
  </si>
  <si>
    <t>2014 - 2015</t>
  </si>
  <si>
    <t>2015 - 2016</t>
  </si>
  <si>
    <t xml:space="preserve"> Hububat, Bakliyat, Yağlı Tohumlar ve Mamulleri </t>
  </si>
  <si>
    <t xml:space="preserve"> Yaş Meyve ve Sebze  </t>
  </si>
  <si>
    <t xml:space="preserve"> Meyve Sebze Mamulleri </t>
  </si>
  <si>
    <t xml:space="preserve"> Kuru Meyve ve Mamulleri  </t>
  </si>
  <si>
    <t xml:space="preserve"> Fındık ve Mamulleri </t>
  </si>
  <si>
    <t xml:space="preserve"> Zeytin ve Zeytinyağı </t>
  </si>
  <si>
    <t xml:space="preserve"> Tütün </t>
  </si>
  <si>
    <t xml:space="preserve"> Süs Bitkileri ve Mam.</t>
  </si>
  <si>
    <t xml:space="preserve"> Su Ürünleri ve Hayvansal Mamuller</t>
  </si>
  <si>
    <t xml:space="preserve"> Mobilya,Kağıt ve Orman Ürünleri</t>
  </si>
  <si>
    <t xml:space="preserve"> Tekstil ve Hammaddeleri</t>
  </si>
  <si>
    <t xml:space="preserve"> Deri ve Deri Mamulleri </t>
  </si>
  <si>
    <t xml:space="preserve"> Halı </t>
  </si>
  <si>
    <t xml:space="preserve"> Kimyevi Maddeler ve Mamulleri  </t>
  </si>
  <si>
    <t xml:space="preserve"> Hazırgiyim ve Konfeksiyon </t>
  </si>
  <si>
    <t xml:space="preserve"> Otomotiv Endüstrisi</t>
  </si>
  <si>
    <t xml:space="preserve"> Gemi ve Yat</t>
  </si>
  <si>
    <t xml:space="preserve"> Elektrik Elektronik ve Hizmet</t>
  </si>
  <si>
    <t xml:space="preserve"> Makine ve Aksamları</t>
  </si>
  <si>
    <t xml:space="preserve"> Demir ve Demir Dışı Metaller </t>
  </si>
  <si>
    <t xml:space="preserve"> Çelik</t>
  </si>
  <si>
    <t xml:space="preserve"> Çimento Cam Seramik ve Toprak Ürünleri</t>
  </si>
  <si>
    <t xml:space="preserve"> Mücevher</t>
  </si>
  <si>
    <t xml:space="preserve"> Savunma ve Havacılık Sanayii</t>
  </si>
  <si>
    <t xml:space="preserve"> İklimlendirme Sanayii</t>
  </si>
  <si>
    <t xml:space="preserve"> Diğer Sanayi Ürünleri</t>
  </si>
  <si>
    <t xml:space="preserve"> Madencilik Ürünleri</t>
  </si>
  <si>
    <t>2015  1 - 29 ŞUBAT</t>
  </si>
  <si>
    <t>2016  1 - 29 ŞUBAT</t>
  </si>
  <si>
    <t xml:space="preserve">LETONYA </t>
  </si>
  <si>
    <t>ETİYOPYA</t>
  </si>
  <si>
    <t>SOMALI</t>
  </si>
  <si>
    <t>SINGAPUR</t>
  </si>
  <si>
    <t>GANA</t>
  </si>
  <si>
    <t xml:space="preserve">SUDAN </t>
  </si>
  <si>
    <t xml:space="preserve">ENDONEZYA </t>
  </si>
  <si>
    <t xml:space="preserve">BEYAZ RUSYA </t>
  </si>
  <si>
    <t xml:space="preserve">ÜRDÜN </t>
  </si>
  <si>
    <t>ARJANTİN</t>
  </si>
  <si>
    <t xml:space="preserve">ALMANYA </t>
  </si>
  <si>
    <t>BİRLEŞİK KRALLIK</t>
  </si>
  <si>
    <t>IRAK</t>
  </si>
  <si>
    <t>İTALYA</t>
  </si>
  <si>
    <t>FRANSA</t>
  </si>
  <si>
    <t>BİRLEŞİK DEVLETLER</t>
  </si>
  <si>
    <t>İSPANYA</t>
  </si>
  <si>
    <t>İRAN (İSLAM CUM.)</t>
  </si>
  <si>
    <t xml:space="preserve">MISIR </t>
  </si>
  <si>
    <t>HOLLANDA</t>
  </si>
  <si>
    <t>İSTANBUL</t>
  </si>
  <si>
    <t>BURSA</t>
  </si>
  <si>
    <t>KOCAELI</t>
  </si>
  <si>
    <t>İZMIR</t>
  </si>
  <si>
    <t>ANKARA</t>
  </si>
  <si>
    <t>GAZIANTEP</t>
  </si>
  <si>
    <t>MANISA</t>
  </si>
  <si>
    <t>DENIZLI</t>
  </si>
  <si>
    <t>SAKARYA</t>
  </si>
  <si>
    <t>HATAY</t>
  </si>
  <si>
    <t>SIIRT</t>
  </si>
  <si>
    <t>TUNCELI</t>
  </si>
  <si>
    <t>BAYBURT</t>
  </si>
  <si>
    <t>ADIYAMAN</t>
  </si>
  <si>
    <t>ERZINCAN</t>
  </si>
  <si>
    <t>KIRIKKALE</t>
  </si>
  <si>
    <t>OSMANIYE</t>
  </si>
  <si>
    <t>YOZGAT</t>
  </si>
  <si>
    <t>NEVŞEHIR</t>
  </si>
  <si>
    <t>MUĞLA</t>
  </si>
  <si>
    <t>İMMİB</t>
  </si>
  <si>
    <t>UİB</t>
  </si>
  <si>
    <t>İTKİB</t>
  </si>
  <si>
    <t>OAİB</t>
  </si>
  <si>
    <t>AKİB</t>
  </si>
  <si>
    <t>EİB</t>
  </si>
  <si>
    <t>GAİB</t>
  </si>
  <si>
    <t>İİB</t>
  </si>
  <si>
    <t>DENİB</t>
  </si>
  <si>
    <t>DAİB</t>
  </si>
  <si>
    <t>KİB</t>
  </si>
  <si>
    <t>BAİB</t>
  </si>
  <si>
    <t>DKİB</t>
  </si>
  <si>
    <t xml:space="preserve">SUUDİ ARABİSTAN </t>
  </si>
  <si>
    <t>BİRLEŞİK ARAP EMİRLİKLERİ</t>
  </si>
  <si>
    <t xml:space="preserve">POLONYA </t>
  </si>
  <si>
    <t xml:space="preserve">ROMANYA </t>
  </si>
  <si>
    <t>İSRAİL</t>
  </si>
  <si>
    <t>BELÇİKA</t>
  </si>
  <si>
    <t>BULGARİSTAN</t>
  </si>
  <si>
    <t>ÇİN HALK CUMHURİYETİ</t>
  </si>
  <si>
    <t>CEZAYİR</t>
  </si>
  <si>
    <t>YUNANİSTAN</t>
  </si>
  <si>
    <t>EURO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</si>
</sst>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(* #,##0.00_);_(* \(#,##0.00\);_(* &quot;-&quot;??_);_(@_)"/>
    <numFmt numFmtId="165" formatCode="_-* #,##0.00\ _Y_T_L_-;\-* #,##0.00\ _Y_T_L_-;_-* &quot;-&quot;??\ _Y_T_L_-;_-@_-"/>
    <numFmt numFmtId="166" formatCode="0.0"/>
    <numFmt numFmtId="167" formatCode="#,##0.0"/>
    <numFmt numFmtId="168" formatCode="0.0%"/>
    <numFmt numFmtId="169" formatCode="_-* #,##0.0\ _T_L_-;\-* #,##0.0\ _T_L_-;_-* &quot;-&quot;??\ _T_L_-;_-@_-"/>
    <numFmt numFmtId="170" formatCode="_-* #,##0\ _T_L_-;\-* #,##0\ _T_L_-;_-* &quot;-&quot;??\ _T_L_-;_-@_-"/>
    <numFmt numFmtId="171" formatCode="#,##0.0000"/>
  </numFmts>
  <fonts count="77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b/>
      <sz val="20"/>
      <color indexed="8"/>
      <name val="Arial"/>
      <family val="2"/>
      <charset val="162"/>
    </font>
    <font>
      <b/>
      <sz val="20"/>
      <name val="Arial"/>
      <family val="2"/>
      <charset val="162"/>
    </font>
    <font>
      <b/>
      <sz val="14"/>
      <color indexed="8"/>
      <name val="Arial"/>
      <family val="2"/>
      <charset val="162"/>
    </font>
    <font>
      <b/>
      <sz val="12"/>
      <color indexed="8"/>
      <name val="Arial"/>
      <family val="2"/>
      <charset val="162"/>
    </font>
    <font>
      <b/>
      <sz val="11"/>
      <color indexed="8"/>
      <name val="Arial"/>
      <family val="2"/>
      <charset val="162"/>
    </font>
    <font>
      <b/>
      <sz val="13"/>
      <color indexed="8"/>
      <name val="Arial"/>
      <family val="2"/>
      <charset val="162"/>
    </font>
    <font>
      <sz val="11"/>
      <color indexed="8"/>
      <name val="Arial"/>
      <family val="2"/>
      <charset val="162"/>
    </font>
    <font>
      <sz val="12"/>
      <color indexed="8"/>
      <name val="Arial"/>
      <family val="2"/>
      <charset val="162"/>
    </font>
    <font>
      <b/>
      <sz val="12"/>
      <name val="Arial"/>
      <family val="2"/>
      <charset val="162"/>
    </font>
    <font>
      <sz val="12"/>
      <name val="Arial"/>
      <family val="2"/>
      <charset val="162"/>
    </font>
    <font>
      <sz val="10"/>
      <name val="Arial"/>
      <family val="2"/>
      <charset val="162"/>
    </font>
    <font>
      <b/>
      <sz val="16"/>
      <color indexed="8"/>
      <name val="Arial"/>
      <family val="2"/>
      <charset val="162"/>
    </font>
    <font>
      <sz val="14"/>
      <color indexed="8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sz val="18"/>
      <name val="Verdana"/>
      <family val="2"/>
      <charset val="162"/>
    </font>
    <font>
      <b/>
      <sz val="12"/>
      <name val="Verdana"/>
      <family val="2"/>
      <charset val="162"/>
    </font>
    <font>
      <b/>
      <sz val="13"/>
      <name val="Arial"/>
      <family val="2"/>
      <charset val="162"/>
    </font>
    <font>
      <b/>
      <sz val="10"/>
      <name val="Arial"/>
      <family val="2"/>
      <charset val="162"/>
    </font>
    <font>
      <i/>
      <sz val="10"/>
      <color indexed="8"/>
      <name val="Arial"/>
      <family val="2"/>
      <charset val="162"/>
    </font>
    <font>
      <sz val="8"/>
      <color indexed="16"/>
      <name val="Arial"/>
      <family val="2"/>
      <charset val="162"/>
    </font>
    <font>
      <b/>
      <sz val="10"/>
      <color indexed="18"/>
      <name val="Arial Tur"/>
      <family val="2"/>
      <charset val="162"/>
    </font>
    <font>
      <sz val="9.5"/>
      <color indexed="18"/>
      <name val="Arial Tur"/>
      <family val="2"/>
      <charset val="162"/>
    </font>
    <font>
      <sz val="9.5"/>
      <color indexed="18"/>
      <name val="Arial"/>
      <family val="2"/>
      <charset val="162"/>
    </font>
    <font>
      <b/>
      <sz val="11"/>
      <name val="Arial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0"/>
      <name val="Arial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60"/>
      <name val="Arial"/>
      <family val="2"/>
      <charset val="162"/>
    </font>
    <font>
      <sz val="10"/>
      <color indexed="12"/>
      <name val="Arial Tur"/>
      <family val="2"/>
      <charset val="162"/>
    </font>
    <font>
      <sz val="11"/>
      <color indexed="12"/>
      <name val="Arial Tur"/>
      <family val="2"/>
      <charset val="162"/>
    </font>
    <font>
      <b/>
      <sz val="8"/>
      <color indexed="60"/>
      <name val="Arial"/>
      <family val="2"/>
      <charset val="162"/>
    </font>
    <font>
      <b/>
      <sz val="8"/>
      <color indexed="18"/>
      <name val="Arial Tur"/>
      <family val="2"/>
      <charset val="162"/>
    </font>
    <font>
      <sz val="8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b/>
      <sz val="15"/>
      <name val="Arial"/>
      <family val="2"/>
      <charset val="162"/>
    </font>
    <font>
      <sz val="10"/>
      <name val="Arial"/>
      <family val="2"/>
    </font>
    <font>
      <b/>
      <sz val="10"/>
      <name val="Arial Tur"/>
      <family val="2"/>
      <charset val="162"/>
    </font>
    <font>
      <sz val="9.5"/>
      <name val="Arial Tur"/>
      <family val="2"/>
      <charset val="162"/>
    </font>
    <font>
      <sz val="9.5"/>
      <name val="Arial"/>
      <family val="2"/>
      <charset val="162"/>
    </font>
    <font>
      <b/>
      <sz val="16"/>
      <name val="Arial"/>
      <family val="2"/>
      <charset val="162"/>
    </font>
    <font>
      <sz val="10"/>
      <name val="Arial"/>
      <charset val="162"/>
    </font>
  </fonts>
  <fills count="46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38">
    <xf numFmtId="0" fontId="0" fillId="0" borderId="0"/>
    <xf numFmtId="164" fontId="16" fillId="0" borderId="0" applyFont="0" applyFill="0" applyBorder="0" applyAlignment="0" applyProtection="0"/>
    <xf numFmtId="0" fontId="16" fillId="0" borderId="0"/>
    <xf numFmtId="0" fontId="53" fillId="27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27" borderId="0" applyNumberFormat="0" applyBorder="0" applyAlignment="0" applyProtection="0"/>
    <xf numFmtId="0" fontId="53" fillId="30" borderId="0" applyNumberFormat="0" applyBorder="0" applyAlignment="0" applyProtection="0"/>
    <xf numFmtId="0" fontId="53" fillId="29" borderId="0" applyNumberFormat="0" applyBorder="0" applyAlignment="0" applyProtection="0"/>
    <xf numFmtId="0" fontId="53" fillId="31" borderId="0" applyNumberFormat="0" applyBorder="0" applyAlignment="0" applyProtection="0"/>
    <xf numFmtId="0" fontId="53" fillId="28" borderId="0" applyNumberFormat="0" applyBorder="0" applyAlignment="0" applyProtection="0"/>
    <xf numFmtId="0" fontId="53" fillId="32" borderId="0" applyNumberFormat="0" applyBorder="0" applyAlignment="0" applyProtection="0"/>
    <xf numFmtId="0" fontId="53" fillId="31" borderId="0" applyNumberFormat="0" applyBorder="0" applyAlignment="0" applyProtection="0"/>
    <xf numFmtId="0" fontId="53" fillId="33" borderId="0" applyNumberFormat="0" applyBorder="0" applyAlignment="0" applyProtection="0"/>
    <xf numFmtId="0" fontId="53" fillId="32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4" fillId="5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1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14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4" fillId="17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4" fillId="20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4" fillId="6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9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4" fillId="1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4" fillId="15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4" fillId="18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4" fillId="21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15" fillId="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10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15" fillId="13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15" fillId="16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15" fillId="19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15" fillId="22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9" fillId="0" borderId="24" applyNumberFormat="0" applyFill="0" applyAlignment="0" applyProtection="0"/>
    <xf numFmtId="0" fontId="60" fillId="0" borderId="25" applyNumberFormat="0" applyFill="0" applyAlignment="0" applyProtection="0"/>
    <xf numFmtId="0" fontId="61" fillId="0" borderId="26" applyNumberFormat="0" applyFill="0" applyAlignment="0" applyProtection="0"/>
    <xf numFmtId="0" fontId="61" fillId="0" borderId="0" applyNumberFormat="0" applyFill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28" fillId="0" borderId="0" applyFont="0" applyFill="0" applyBorder="0" applyAlignment="0" applyProtection="0"/>
    <xf numFmtId="0" fontId="28" fillId="0" borderId="0"/>
    <xf numFmtId="0" fontId="64" fillId="40" borderId="29" applyNumberFormat="0" applyAlignment="0" applyProtection="0"/>
    <xf numFmtId="0" fontId="13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5" fillId="32" borderId="27" applyNumberFormat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" fillId="0" borderId="1" applyNumberFormat="0" applyFill="0" applyAlignment="0" applyProtection="0"/>
    <xf numFmtId="0" fontId="59" fillId="0" borderId="24" applyNumberFormat="0" applyFill="0" applyAlignment="0" applyProtection="0"/>
    <xf numFmtId="0" fontId="7" fillId="0" borderId="2" applyNumberFormat="0" applyFill="0" applyAlignment="0" applyProtection="0"/>
    <xf numFmtId="0" fontId="60" fillId="0" borderId="25" applyNumberFormat="0" applyFill="0" applyAlignment="0" applyProtection="0"/>
    <xf numFmtId="0" fontId="8" fillId="0" borderId="3" applyNumberFormat="0" applyFill="0" applyAlignment="0" applyProtection="0"/>
    <xf numFmtId="0" fontId="61" fillId="0" borderId="26" applyNumberFormat="0" applyFill="0" applyAlignment="0" applyProtection="0"/>
    <xf numFmtId="0" fontId="8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9" fillId="2" borderId="4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11" fillId="0" borderId="6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28" fillId="0" borderId="0"/>
    <xf numFmtId="0" fontId="53" fillId="0" borderId="0"/>
    <xf numFmtId="0" fontId="53" fillId="0" borderId="0"/>
    <xf numFmtId="0" fontId="28" fillId="0" borderId="0"/>
    <xf numFmtId="0" fontId="4" fillId="0" borderId="0"/>
    <xf numFmtId="0" fontId="53" fillId="0" borderId="0"/>
    <xf numFmtId="0" fontId="53" fillId="0" borderId="0"/>
    <xf numFmtId="0" fontId="28" fillId="29" borderId="30" applyNumberFormat="0" applyFont="0" applyAlignment="0" applyProtection="0"/>
    <xf numFmtId="0" fontId="4" fillId="4" borderId="7" applyNumberFormat="0" applyFont="0" applyAlignment="0" applyProtection="0"/>
    <xf numFmtId="0" fontId="4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8" fillId="29" borderId="30" applyNumberFormat="0" applyFont="0" applyAlignment="0" applyProtection="0"/>
    <xf numFmtId="0" fontId="10" fillId="3" borderId="5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5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68" fillId="0" borderId="31" applyNumberFormat="0" applyFill="0" applyAlignment="0" applyProtection="0"/>
    <xf numFmtId="0" fontId="14" fillId="0" borderId="8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9" fillId="0" borderId="0" applyNumberFormat="0" applyFill="0" applyBorder="0" applyAlignment="0" applyProtection="0"/>
    <xf numFmtId="165" fontId="28" fillId="0" borderId="0" applyFont="0" applyFill="0" applyBorder="0" applyAlignment="0" applyProtection="0"/>
    <xf numFmtId="0" fontId="12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9" fontId="28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5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8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11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53" fillId="27" borderId="0" applyNumberFormat="0" applyBorder="0" applyAlignment="0" applyProtection="0"/>
    <xf numFmtId="0" fontId="2" fillId="14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53" fillId="30" borderId="0" applyNumberFormat="0" applyBorder="0" applyAlignment="0" applyProtection="0"/>
    <xf numFmtId="0" fontId="2" fillId="17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53" fillId="29" borderId="0" applyNumberFormat="0" applyBorder="0" applyAlignment="0" applyProtection="0"/>
    <xf numFmtId="0" fontId="2" fillId="20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6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53" fillId="28" borderId="0" applyNumberFormat="0" applyBorder="0" applyAlignment="0" applyProtection="0"/>
    <xf numFmtId="0" fontId="2" fillId="9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12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53" fillId="31" borderId="0" applyNumberFormat="0" applyBorder="0" applyAlignment="0" applyProtection="0"/>
    <xf numFmtId="0" fontId="2" fillId="15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53" fillId="33" borderId="0" applyNumberFormat="0" applyBorder="0" applyAlignment="0" applyProtection="0"/>
    <xf numFmtId="0" fontId="2" fillId="18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53" fillId="32" borderId="0" applyNumberFormat="0" applyBorder="0" applyAlignment="0" applyProtection="0"/>
    <xf numFmtId="0" fontId="2" fillId="2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2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1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28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4" fillId="38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57" fillId="39" borderId="0" applyNumberFormat="0" applyBorder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2" fillId="40" borderId="27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0" fontId="63" fillId="41" borderId="28" applyNumberFormat="0" applyAlignment="0" applyProtection="0"/>
    <xf numFmtId="165" fontId="16" fillId="0" borderId="0" applyFon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6" fillId="42" borderId="0" applyNumberFormat="0" applyBorder="0" applyAlignment="0" applyProtection="0"/>
    <xf numFmtId="0" fontId="62" fillId="40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5" fillId="32" borderId="27" applyNumberFormat="0" applyAlignment="0" applyProtection="0"/>
    <xf numFmtId="0" fontId="63" fillId="41" borderId="28" applyNumberFormat="0" applyAlignment="0" applyProtection="0"/>
    <xf numFmtId="0" fontId="66" fillId="42" borderId="0" applyNumberFormat="0" applyBorder="0" applyAlignment="0" applyProtection="0"/>
    <xf numFmtId="0" fontId="57" fillId="39" borderId="0" applyNumberFormat="0" applyBorder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58" fillId="0" borderId="23" applyNumberFormat="0" applyFill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67" fillId="32" borderId="0" applyNumberFormat="0" applyBorder="0" applyAlignment="0" applyProtection="0"/>
    <xf numFmtId="0" fontId="16" fillId="0" borderId="0"/>
    <xf numFmtId="0" fontId="53" fillId="0" borderId="0"/>
    <xf numFmtId="0" fontId="53" fillId="0" borderId="0"/>
    <xf numFmtId="0" fontId="16" fillId="0" borderId="0"/>
    <xf numFmtId="0" fontId="53" fillId="0" borderId="0"/>
    <xf numFmtId="0" fontId="53" fillId="0" borderId="0"/>
    <xf numFmtId="0" fontId="53" fillId="0" borderId="0"/>
    <xf numFmtId="0" fontId="2" fillId="0" borderId="0"/>
    <xf numFmtId="0" fontId="16" fillId="0" borderId="0"/>
    <xf numFmtId="0" fontId="16" fillId="0" borderId="0"/>
    <xf numFmtId="0" fontId="16" fillId="0" borderId="0"/>
    <xf numFmtId="0" fontId="16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53" fillId="29" borderId="30" applyNumberFormat="0" applyFont="0" applyAlignment="0" applyProtection="0"/>
    <xf numFmtId="0" fontId="2" fillId="4" borderId="7" applyNumberFormat="0" applyFont="0" applyAlignment="0" applyProtection="0"/>
    <xf numFmtId="0" fontId="16" fillId="29" borderId="30" applyNumberFormat="0" applyFont="0" applyAlignment="0" applyProtection="0"/>
    <xf numFmtId="0" fontId="67" fillId="32" borderId="0" applyNumberFormat="0" applyBorder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0" fontId="64" fillId="40" borderId="29" applyNumberFormat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0" fontId="68" fillId="0" borderId="31" applyNumberFormat="0" applyFill="0" applyAlignment="0" applyProtection="0"/>
    <xf numFmtId="165" fontId="16" fillId="0" borderId="0" applyFont="0" applyFill="0" applyBorder="0" applyAlignment="0" applyProtection="0"/>
    <xf numFmtId="0" fontId="54" fillId="34" borderId="0" applyNumberFormat="0" applyBorder="0" applyAlignment="0" applyProtection="0"/>
    <xf numFmtId="0" fontId="54" fillId="35" borderId="0" applyNumberFormat="0" applyBorder="0" applyAlignment="0" applyProtection="0"/>
    <xf numFmtId="0" fontId="54" fillId="36" borderId="0" applyNumberFormat="0" applyBorder="0" applyAlignment="0" applyProtection="0"/>
    <xf numFmtId="0" fontId="54" fillId="37" borderId="0" applyNumberFormat="0" applyBorder="0" applyAlignment="0" applyProtection="0"/>
    <xf numFmtId="0" fontId="54" fillId="34" borderId="0" applyNumberFormat="0" applyBorder="0" applyAlignment="0" applyProtection="0"/>
    <xf numFmtId="0" fontId="54" fillId="38" borderId="0" applyNumberFormat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" fillId="0" borderId="0"/>
    <xf numFmtId="9" fontId="76" fillId="0" borderId="0" applyFont="0" applyFill="0" applyBorder="0" applyAlignment="0" applyProtection="0"/>
  </cellStyleXfs>
  <cellXfs count="175">
    <xf numFmtId="0" fontId="0" fillId="0" borderId="0" xfId="0"/>
    <xf numFmtId="0" fontId="17" fillId="0" borderId="0" xfId="2" applyFont="1" applyFill="1" applyBorder="1"/>
    <xf numFmtId="0" fontId="17" fillId="0" borderId="0" xfId="2" applyFont="1" applyFill="1"/>
    <xf numFmtId="0" fontId="17" fillId="0" borderId="9" xfId="2" applyFont="1" applyFill="1" applyBorder="1" applyAlignment="1">
      <alignment wrapText="1"/>
    </xf>
    <xf numFmtId="0" fontId="20" fillId="0" borderId="9" xfId="2" applyFont="1" applyFill="1" applyBorder="1" applyAlignment="1">
      <alignment wrapText="1"/>
    </xf>
    <xf numFmtId="0" fontId="21" fillId="0" borderId="9" xfId="2" applyFont="1" applyFill="1" applyBorder="1" applyAlignment="1">
      <alignment horizontal="center"/>
    </xf>
    <xf numFmtId="1" fontId="21" fillId="0" borderId="9" xfId="2" applyNumberFormat="1" applyFont="1" applyFill="1" applyBorder="1" applyAlignment="1">
      <alignment horizontal="center"/>
    </xf>
    <xf numFmtId="2" fontId="22" fillId="0" borderId="9" xfId="2" applyNumberFormat="1" applyFont="1" applyFill="1" applyBorder="1" applyAlignment="1">
      <alignment horizontal="center" wrapText="1"/>
    </xf>
    <xf numFmtId="3" fontId="21" fillId="0" borderId="9" xfId="2" applyNumberFormat="1" applyFont="1" applyFill="1" applyBorder="1" applyAlignment="1">
      <alignment horizontal="center"/>
    </xf>
    <xf numFmtId="0" fontId="21" fillId="0" borderId="9" xfId="2" applyFont="1" applyFill="1" applyBorder="1"/>
    <xf numFmtId="166" fontId="21" fillId="0" borderId="9" xfId="2" applyNumberFormat="1" applyFont="1" applyFill="1" applyBorder="1" applyAlignment="1">
      <alignment horizontal="center"/>
    </xf>
    <xf numFmtId="0" fontId="17" fillId="0" borderId="9" xfId="2" applyFont="1" applyFill="1" applyBorder="1"/>
    <xf numFmtId="3" fontId="24" fillId="0" borderId="9" xfId="2" applyNumberFormat="1" applyFont="1" applyFill="1" applyBorder="1" applyAlignment="1">
      <alignment horizontal="center"/>
    </xf>
    <xf numFmtId="166" fontId="24" fillId="0" borderId="9" xfId="2" applyNumberFormat="1" applyFont="1" applyFill="1" applyBorder="1" applyAlignment="1">
      <alignment horizontal="center"/>
    </xf>
    <xf numFmtId="0" fontId="17" fillId="0" borderId="9" xfId="0" applyFont="1" applyFill="1" applyBorder="1"/>
    <xf numFmtId="3" fontId="26" fillId="0" borderId="9" xfId="2" applyNumberFormat="1" applyFont="1" applyFill="1" applyBorder="1" applyAlignment="1">
      <alignment horizontal="center"/>
    </xf>
    <xf numFmtId="166" fontId="26" fillId="0" borderId="9" xfId="2" applyNumberFormat="1" applyFont="1" applyFill="1" applyBorder="1" applyAlignment="1">
      <alignment horizontal="center"/>
    </xf>
    <xf numFmtId="0" fontId="29" fillId="0" borderId="9" xfId="2" applyFont="1" applyFill="1" applyBorder="1"/>
    <xf numFmtId="0" fontId="30" fillId="0" borderId="0" xfId="2" applyFont="1" applyFill="1" applyBorder="1"/>
    <xf numFmtId="0" fontId="17" fillId="0" borderId="0" xfId="0" applyFont="1" applyFill="1" applyBorder="1"/>
    <xf numFmtId="0" fontId="17" fillId="0" borderId="0" xfId="0" applyFont="1" applyFill="1"/>
    <xf numFmtId="3" fontId="17" fillId="0" borderId="0" xfId="0" applyNumberFormat="1" applyFont="1" applyFill="1" applyBorder="1"/>
    <xf numFmtId="3" fontId="17" fillId="0" borderId="0" xfId="0" applyNumberFormat="1" applyFont="1" applyFill="1"/>
    <xf numFmtId="0" fontId="31" fillId="0" borderId="0" xfId="0" applyFont="1" applyFill="1" applyBorder="1"/>
    <xf numFmtId="0" fontId="30" fillId="0" borderId="0" xfId="0" applyFont="1" applyFill="1" applyBorder="1"/>
    <xf numFmtId="0" fontId="20" fillId="0" borderId="0" xfId="0" applyFont="1" applyFill="1" applyBorder="1"/>
    <xf numFmtId="3" fontId="20" fillId="0" borderId="0" xfId="0" applyNumberFormat="1" applyFont="1" applyFill="1" applyBorder="1" applyAlignment="1">
      <alignment horizontal="center"/>
    </xf>
    <xf numFmtId="2" fontId="20" fillId="0" borderId="0" xfId="0" applyNumberFormat="1" applyFont="1" applyFill="1" applyBorder="1" applyAlignment="1">
      <alignment horizontal="center"/>
    </xf>
    <xf numFmtId="1" fontId="20" fillId="0" borderId="0" xfId="0" applyNumberFormat="1" applyFont="1" applyFill="1" applyBorder="1" applyAlignment="1">
      <alignment horizontal="center"/>
    </xf>
    <xf numFmtId="0" fontId="33" fillId="0" borderId="0" xfId="0" applyFont="1" applyFill="1" applyBorder="1"/>
    <xf numFmtId="164" fontId="17" fillId="0" borderId="0" xfId="1" applyFont="1" applyFill="1" applyBorder="1"/>
    <xf numFmtId="0" fontId="37" fillId="0" borderId="0" xfId="0" applyFont="1"/>
    <xf numFmtId="0" fontId="39" fillId="0" borderId="0" xfId="0" applyFont="1"/>
    <xf numFmtId="0" fontId="43" fillId="0" borderId="0" xfId="0" applyFont="1"/>
    <xf numFmtId="49" fontId="44" fillId="26" borderId="14" xfId="0" applyNumberFormat="1" applyFont="1" applyFill="1" applyBorder="1" applyAlignment="1">
      <alignment horizontal="center"/>
    </xf>
    <xf numFmtId="49" fontId="44" fillId="26" borderId="15" xfId="0" applyNumberFormat="1" applyFont="1" applyFill="1" applyBorder="1" applyAlignment="1">
      <alignment horizontal="center"/>
    </xf>
    <xf numFmtId="0" fontId="44" fillId="26" borderId="16" xfId="0" applyFont="1" applyFill="1" applyBorder="1" applyAlignment="1">
      <alignment horizontal="center"/>
    </xf>
    <xf numFmtId="0" fontId="45" fillId="0" borderId="0" xfId="0" applyFont="1"/>
    <xf numFmtId="0" fontId="46" fillId="26" borderId="17" xfId="0" applyFont="1" applyFill="1" applyBorder="1"/>
    <xf numFmtId="0" fontId="47" fillId="0" borderId="0" xfId="0" applyFont="1"/>
    <xf numFmtId="0" fontId="48" fillId="26" borderId="17" xfId="0" applyFont="1" applyFill="1" applyBorder="1"/>
    <xf numFmtId="0" fontId="50" fillId="0" borderId="0" xfId="0" applyFont="1"/>
    <xf numFmtId="0" fontId="51" fillId="26" borderId="20" xfId="0" applyFont="1" applyFill="1" applyBorder="1" applyAlignment="1">
      <alignment horizontal="center"/>
    </xf>
    <xf numFmtId="0" fontId="52" fillId="0" borderId="0" xfId="0" applyFont="1"/>
    <xf numFmtId="0" fontId="31" fillId="0" borderId="0" xfId="2" applyFont="1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left"/>
    </xf>
    <xf numFmtId="166" fontId="21" fillId="24" borderId="9" xfId="2" applyNumberFormat="1" applyFont="1" applyFill="1" applyBorder="1" applyAlignment="1">
      <alignment horizontal="center"/>
    </xf>
    <xf numFmtId="0" fontId="23" fillId="24" borderId="9" xfId="2" applyFont="1" applyFill="1" applyBorder="1"/>
    <xf numFmtId="3" fontId="21" fillId="24" borderId="9" xfId="2" applyNumberFormat="1" applyFont="1" applyFill="1" applyBorder="1" applyAlignment="1">
      <alignment horizontal="center"/>
    </xf>
    <xf numFmtId="0" fontId="21" fillId="24" borderId="9" xfId="2" applyFont="1" applyFill="1" applyBorder="1"/>
    <xf numFmtId="0" fontId="22" fillId="24" borderId="9" xfId="2" applyFont="1" applyFill="1" applyBorder="1"/>
    <xf numFmtId="3" fontId="25" fillId="24" borderId="9" xfId="2" applyNumberFormat="1" applyFont="1" applyFill="1" applyBorder="1" applyAlignment="1">
      <alignment horizontal="center"/>
    </xf>
    <xf numFmtId="166" fontId="25" fillId="24" borderId="9" xfId="2" applyNumberFormat="1" applyFont="1" applyFill="1" applyBorder="1" applyAlignment="1">
      <alignment horizontal="center"/>
    </xf>
    <xf numFmtId="3" fontId="27" fillId="24" borderId="9" xfId="2" applyNumberFormat="1" applyFont="1" applyFill="1" applyBorder="1" applyAlignment="1">
      <alignment horizontal="center"/>
    </xf>
    <xf numFmtId="167" fontId="27" fillId="24" borderId="9" xfId="2" applyNumberFormat="1" applyFont="1" applyFill="1" applyBorder="1" applyAlignment="1">
      <alignment horizontal="center"/>
    </xf>
    <xf numFmtId="3" fontId="29" fillId="24" borderId="9" xfId="2" applyNumberFormat="1" applyFont="1" applyFill="1" applyBorder="1" applyAlignment="1">
      <alignment horizontal="center"/>
    </xf>
    <xf numFmtId="166" fontId="29" fillId="24" borderId="9" xfId="2" applyNumberFormat="1" applyFont="1" applyFill="1" applyBorder="1" applyAlignment="1">
      <alignment horizontal="center"/>
    </xf>
    <xf numFmtId="49" fontId="40" fillId="43" borderId="9" xfId="0" applyNumberFormat="1" applyFont="1" applyFill="1" applyBorder="1" applyAlignment="1">
      <alignment horizontal="left"/>
    </xf>
    <xf numFmtId="3" fontId="40" fillId="43" borderId="9" xfId="0" applyNumberFormat="1" applyFont="1" applyFill="1" applyBorder="1" applyAlignment="1">
      <alignment horizontal="right"/>
    </xf>
    <xf numFmtId="49" fontId="40" fillId="43" borderId="9" xfId="0" applyNumberFormat="1" applyFont="1" applyFill="1" applyBorder="1" applyAlignment="1">
      <alignment horizontal="right"/>
    </xf>
    <xf numFmtId="49" fontId="41" fillId="0" borderId="9" xfId="0" applyNumberFormat="1" applyFont="1" applyFill="1" applyBorder="1"/>
    <xf numFmtId="3" fontId="42" fillId="0" borderId="9" xfId="0" applyNumberFormat="1" applyFont="1" applyFill="1" applyBorder="1"/>
    <xf numFmtId="49" fontId="41" fillId="0" borderId="32" xfId="0" applyNumberFormat="1" applyFont="1" applyFill="1" applyBorder="1"/>
    <xf numFmtId="3" fontId="0" fillId="0" borderId="0" xfId="0" applyNumberFormat="1"/>
    <xf numFmtId="49" fontId="41" fillId="0" borderId="0" xfId="0" applyNumberFormat="1" applyFont="1" applyFill="1" applyBorder="1"/>
    <xf numFmtId="0" fontId="16" fillId="0" borderId="0" xfId="0" applyFont="1"/>
    <xf numFmtId="49" fontId="71" fillId="0" borderId="0" xfId="0" applyNumberFormat="1" applyFont="1" applyFill="1" applyBorder="1"/>
    <xf numFmtId="0" fontId="0" fillId="0" borderId="0" xfId="0" applyAlignment="1">
      <alignment horizontal="center"/>
    </xf>
    <xf numFmtId="0" fontId="17" fillId="0" borderId="9" xfId="0" applyFont="1" applyFill="1" applyBorder="1" applyAlignment="1">
      <alignment wrapText="1"/>
    </xf>
    <xf numFmtId="0" fontId="20" fillId="0" borderId="9" xfId="0" applyFont="1" applyFill="1" applyBorder="1" applyAlignment="1">
      <alignment wrapText="1"/>
    </xf>
    <xf numFmtId="0" fontId="23" fillId="23" borderId="9" xfId="0" applyFont="1" applyFill="1" applyBorder="1"/>
    <xf numFmtId="3" fontId="21" fillId="23" borderId="9" xfId="0" applyNumberFormat="1" applyFont="1" applyFill="1" applyBorder="1" applyAlignment="1">
      <alignment horizontal="center"/>
    </xf>
    <xf numFmtId="4" fontId="21" fillId="23" borderId="9" xfId="0" applyNumberFormat="1" applyFont="1" applyFill="1" applyBorder="1" applyAlignment="1">
      <alignment horizontal="center"/>
    </xf>
    <xf numFmtId="0" fontId="21" fillId="0" borderId="9" xfId="0" applyFont="1" applyFill="1" applyBorder="1"/>
    <xf numFmtId="3" fontId="21" fillId="0" borderId="9" xfId="0" applyNumberFormat="1" applyFont="1" applyFill="1" applyBorder="1" applyAlignment="1">
      <alignment horizontal="center"/>
    </xf>
    <xf numFmtId="2" fontId="21" fillId="0" borderId="9" xfId="0" applyNumberFormat="1" applyFont="1" applyFill="1" applyBorder="1" applyAlignment="1">
      <alignment horizontal="center"/>
    </xf>
    <xf numFmtId="3" fontId="24" fillId="0" borderId="9" xfId="0" applyNumberFormat="1" applyFont="1" applyFill="1" applyBorder="1" applyAlignment="1">
      <alignment horizontal="center"/>
    </xf>
    <xf numFmtId="2" fontId="24" fillId="0" borderId="9" xfId="0" applyNumberFormat="1" applyFont="1" applyFill="1" applyBorder="1" applyAlignment="1">
      <alignment horizontal="center"/>
    </xf>
    <xf numFmtId="2" fontId="21" fillId="23" borderId="9" xfId="0" applyNumberFormat="1" applyFont="1" applyFill="1" applyBorder="1" applyAlignment="1">
      <alignment horizontal="center"/>
    </xf>
    <xf numFmtId="0" fontId="32" fillId="0" borderId="9" xfId="0" applyFont="1" applyFill="1" applyBorder="1"/>
    <xf numFmtId="0" fontId="31" fillId="23" borderId="9" xfId="2" applyFont="1" applyFill="1" applyBorder="1"/>
    <xf numFmtId="0" fontId="25" fillId="0" borderId="9" xfId="0" applyFont="1" applyFill="1" applyBorder="1"/>
    <xf numFmtId="3" fontId="25" fillId="24" borderId="9" xfId="0" applyNumberFormat="1" applyFont="1" applyFill="1" applyBorder="1" applyAlignment="1">
      <alignment horizontal="center"/>
    </xf>
    <xf numFmtId="2" fontId="25" fillId="24" borderId="9" xfId="0" applyNumberFormat="1" applyFont="1" applyFill="1" applyBorder="1" applyAlignment="1">
      <alignment horizontal="center"/>
    </xf>
    <xf numFmtId="1" fontId="25" fillId="24" borderId="9" xfId="0" applyNumberFormat="1" applyFont="1" applyFill="1" applyBorder="1" applyAlignment="1">
      <alignment horizontal="center"/>
    </xf>
    <xf numFmtId="2" fontId="22" fillId="0" borderId="9" xfId="0" applyNumberFormat="1" applyFont="1" applyFill="1" applyBorder="1" applyAlignment="1">
      <alignment horizontal="center" wrapText="1"/>
    </xf>
    <xf numFmtId="0" fontId="30" fillId="0" borderId="9" xfId="0" applyFont="1" applyFill="1" applyBorder="1"/>
    <xf numFmtId="2" fontId="24" fillId="25" borderId="9" xfId="0" applyNumberFormat="1" applyFont="1" applyFill="1" applyBorder="1" applyAlignment="1">
      <alignment horizontal="center"/>
    </xf>
    <xf numFmtId="2" fontId="25" fillId="0" borderId="9" xfId="0" applyNumberFormat="1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0" fillId="0" borderId="9" xfId="0" applyBorder="1" applyAlignment="1">
      <alignment wrapText="1"/>
    </xf>
    <xf numFmtId="0" fontId="35" fillId="0" borderId="9" xfId="0" applyFont="1" applyBorder="1" applyAlignment="1">
      <alignment wrapText="1"/>
    </xf>
    <xf numFmtId="0" fontId="26" fillId="0" borderId="9" xfId="0" applyFont="1" applyBorder="1"/>
    <xf numFmtId="0" fontId="26" fillId="0" borderId="9" xfId="0" applyFont="1" applyBorder="1" applyAlignment="1">
      <alignment wrapText="1"/>
    </xf>
    <xf numFmtId="49" fontId="73" fillId="0" borderId="10" xfId="0" applyNumberFormat="1" applyFont="1" applyFill="1" applyBorder="1"/>
    <xf numFmtId="49" fontId="73" fillId="0" borderId="9" xfId="0" applyNumberFormat="1" applyFont="1" applyFill="1" applyBorder="1"/>
    <xf numFmtId="4" fontId="74" fillId="0" borderId="9" xfId="0" applyNumberFormat="1" applyFont="1" applyFill="1" applyBorder="1"/>
    <xf numFmtId="4" fontId="74" fillId="0" borderId="12" xfId="0" applyNumberFormat="1" applyFont="1" applyFill="1" applyBorder="1"/>
    <xf numFmtId="0" fontId="16" fillId="0" borderId="0" xfId="0" applyFont="1" applyFill="1" applyBorder="1"/>
    <xf numFmtId="3" fontId="37" fillId="0" borderId="0" xfId="0" applyNumberFormat="1" applyFont="1" applyFill="1" applyBorder="1" applyAlignment="1">
      <alignment horizontal="center"/>
    </xf>
    <xf numFmtId="4" fontId="74" fillId="0" borderId="13" xfId="0" applyNumberFormat="1" applyFont="1" applyFill="1" applyBorder="1"/>
    <xf numFmtId="0" fontId="37" fillId="0" borderId="0" xfId="0" applyFont="1" applyFill="1" applyBorder="1" applyAlignment="1">
      <alignment horizontal="center"/>
    </xf>
    <xf numFmtId="49" fontId="72" fillId="44" borderId="9" xfId="0" applyNumberFormat="1" applyFont="1" applyFill="1" applyBorder="1" applyAlignment="1">
      <alignment horizontal="center"/>
    </xf>
    <xf numFmtId="0" fontId="72" fillId="44" borderId="9" xfId="0" applyFont="1" applyFill="1" applyBorder="1" applyAlignment="1">
      <alignment horizontal="center"/>
    </xf>
    <xf numFmtId="3" fontId="75" fillId="24" borderId="9" xfId="2" applyNumberFormat="1" applyFont="1" applyFill="1" applyBorder="1" applyAlignment="1">
      <alignment horizontal="center"/>
    </xf>
    <xf numFmtId="166" fontId="75" fillId="24" borderId="9" xfId="2" applyNumberFormat="1" applyFont="1" applyFill="1" applyBorder="1" applyAlignment="1">
      <alignment horizontal="center"/>
    </xf>
    <xf numFmtId="169" fontId="27" fillId="0" borderId="9" xfId="1" applyNumberFormat="1" applyFont="1" applyFill="1" applyBorder="1" applyAlignment="1">
      <alignment horizontal="center" vertical="center"/>
    </xf>
    <xf numFmtId="0" fontId="38" fillId="0" borderId="0" xfId="2" applyFont="1" applyFill="1" applyBorder="1"/>
    <xf numFmtId="169" fontId="27" fillId="0" borderId="9" xfId="0" applyNumberFormat="1" applyFont="1" applyFill="1" applyBorder="1" applyAlignment="1">
      <alignment horizontal="center" vertical="center"/>
    </xf>
    <xf numFmtId="3" fontId="21" fillId="0" borderId="9" xfId="0" applyNumberFormat="1" applyFont="1" applyFill="1" applyBorder="1" applyAlignment="1">
      <alignment horizontal="center" vertical="center"/>
    </xf>
    <xf numFmtId="168" fontId="42" fillId="0" borderId="0" xfId="170" applyNumberFormat="1" applyFont="1" applyFill="1" applyBorder="1"/>
    <xf numFmtId="0" fontId="36" fillId="0" borderId="9" xfId="0" applyFont="1" applyBorder="1" applyAlignment="1">
      <alignment horizontal="center" vertical="center"/>
    </xf>
    <xf numFmtId="0" fontId="18" fillId="0" borderId="0" xfId="2" applyFont="1" applyFill="1" applyBorder="1" applyAlignment="1"/>
    <xf numFmtId="170" fontId="26" fillId="0" borderId="9" xfId="0" applyNumberFormat="1" applyFont="1" applyFill="1" applyBorder="1" applyAlignment="1">
      <alignment horizontal="center" vertical="center"/>
    </xf>
    <xf numFmtId="0" fontId="21" fillId="0" borderId="9" xfId="2" applyFont="1" applyFill="1" applyBorder="1" applyAlignment="1">
      <alignment horizontal="center" vertical="center"/>
    </xf>
    <xf numFmtId="1" fontId="21" fillId="0" borderId="9" xfId="2" applyNumberFormat="1" applyFont="1" applyFill="1" applyBorder="1" applyAlignment="1">
      <alignment horizontal="center" vertical="center"/>
    </xf>
    <xf numFmtId="2" fontId="22" fillId="0" borderId="9" xfId="2" applyNumberFormat="1" applyFont="1" applyFill="1" applyBorder="1" applyAlignment="1">
      <alignment horizontal="center" vertical="center" wrapText="1"/>
    </xf>
    <xf numFmtId="1" fontId="22" fillId="0" borderId="9" xfId="2" applyNumberFormat="1" applyFont="1" applyFill="1" applyBorder="1" applyAlignment="1">
      <alignment horizontal="center" vertical="center" wrapText="1"/>
    </xf>
    <xf numFmtId="0" fontId="26" fillId="0" borderId="0" xfId="0" applyFont="1"/>
    <xf numFmtId="167" fontId="21" fillId="0" borderId="9" xfId="0" applyNumberFormat="1" applyFont="1" applyFill="1" applyBorder="1" applyAlignment="1">
      <alignment horizontal="center" vertical="center"/>
    </xf>
    <xf numFmtId="3" fontId="25" fillId="0" borderId="9" xfId="0" applyNumberFormat="1" applyFont="1" applyFill="1" applyBorder="1" applyAlignment="1">
      <alignment horizontal="right" vertical="center"/>
    </xf>
    <xf numFmtId="3" fontId="21" fillId="0" borderId="9" xfId="0" applyNumberFormat="1" applyFont="1" applyFill="1" applyBorder="1" applyAlignment="1">
      <alignment horizontal="right" vertical="center"/>
    </xf>
    <xf numFmtId="169" fontId="27" fillId="0" borderId="9" xfId="0" applyNumberFormat="1" applyFont="1" applyFill="1" applyBorder="1" applyAlignment="1">
      <alignment vertical="center"/>
    </xf>
    <xf numFmtId="170" fontId="26" fillId="0" borderId="9" xfId="0" applyNumberFormat="1" applyFont="1" applyFill="1" applyBorder="1" applyAlignment="1">
      <alignment vertical="center"/>
    </xf>
    <xf numFmtId="4" fontId="74" fillId="0" borderId="9" xfId="0" applyNumberFormat="1" applyFont="1" applyFill="1" applyBorder="1" applyAlignment="1">
      <alignment horizontal="right"/>
    </xf>
    <xf numFmtId="3" fontId="74" fillId="0" borderId="9" xfId="0" applyNumberFormat="1" applyFont="1" applyFill="1" applyBorder="1" applyAlignment="1">
      <alignment horizontal="right"/>
    </xf>
    <xf numFmtId="3" fontId="46" fillId="26" borderId="18" xfId="0" applyNumberFormat="1" applyFont="1" applyFill="1" applyBorder="1" applyAlignment="1">
      <alignment horizontal="right"/>
    </xf>
    <xf numFmtId="3" fontId="48" fillId="26" borderId="0" xfId="0" applyNumberFormat="1" applyFont="1" applyFill="1" applyBorder="1" applyAlignment="1">
      <alignment horizontal="right"/>
    </xf>
    <xf numFmtId="3" fontId="46" fillId="26" borderId="19" xfId="0" applyNumberFormat="1" applyFont="1" applyFill="1" applyBorder="1" applyAlignment="1">
      <alignment horizontal="right"/>
    </xf>
    <xf numFmtId="3" fontId="49" fillId="26" borderId="0" xfId="0" applyNumberFormat="1" applyFont="1" applyFill="1" applyBorder="1" applyAlignment="1">
      <alignment horizontal="right"/>
    </xf>
    <xf numFmtId="3" fontId="46" fillId="26" borderId="0" xfId="0" applyNumberFormat="1" applyFont="1" applyFill="1" applyBorder="1" applyAlignment="1">
      <alignment horizontal="right"/>
    </xf>
    <xf numFmtId="3" fontId="51" fillId="26" borderId="21" xfId="0" applyNumberFormat="1" applyFont="1" applyFill="1" applyBorder="1" applyAlignment="1">
      <alignment horizontal="right"/>
    </xf>
    <xf numFmtId="3" fontId="51" fillId="26" borderId="22" xfId="0" applyNumberFormat="1" applyFont="1" applyFill="1" applyBorder="1" applyAlignment="1">
      <alignment horizontal="right"/>
    </xf>
    <xf numFmtId="3" fontId="42" fillId="0" borderId="9" xfId="0" applyNumberFormat="1" applyFont="1" applyFill="1" applyBorder="1" applyAlignment="1">
      <alignment horizontal="right"/>
    </xf>
    <xf numFmtId="168" fontId="42" fillId="0" borderId="9" xfId="170" applyNumberFormat="1" applyFont="1" applyFill="1" applyBorder="1" applyAlignment="1">
      <alignment horizontal="center"/>
    </xf>
    <xf numFmtId="0" fontId="33" fillId="0" borderId="9" xfId="0" applyFont="1" applyFill="1" applyBorder="1"/>
    <xf numFmtId="0" fontId="33" fillId="0" borderId="9" xfId="0" applyFont="1" applyFill="1" applyBorder="1" applyAlignment="1">
      <alignment horizontal="center" vertical="center"/>
    </xf>
    <xf numFmtId="171" fontId="17" fillId="0" borderId="9" xfId="0" applyNumberFormat="1" applyFont="1" applyFill="1" applyBorder="1"/>
    <xf numFmtId="3" fontId="22" fillId="24" borderId="9" xfId="0" applyNumberFormat="1" applyFont="1" applyFill="1" applyBorder="1" applyAlignment="1">
      <alignment horizontal="center"/>
    </xf>
    <xf numFmtId="2" fontId="22" fillId="24" borderId="9" xfId="0" applyNumberFormat="1" applyFont="1" applyFill="1" applyBorder="1" applyAlignment="1">
      <alignment horizontal="center"/>
    </xf>
    <xf numFmtId="1" fontId="22" fillId="24" borderId="9" xfId="0" applyNumberFormat="1" applyFont="1" applyFill="1" applyBorder="1" applyAlignment="1">
      <alignment horizontal="center"/>
    </xf>
    <xf numFmtId="166" fontId="21" fillId="23" borderId="9" xfId="0" applyNumberFormat="1" applyFont="1" applyFill="1" applyBorder="1" applyAlignment="1">
      <alignment horizontal="center"/>
    </xf>
    <xf numFmtId="166" fontId="21" fillId="0" borderId="9" xfId="0" applyNumberFormat="1" applyFont="1" applyFill="1" applyBorder="1" applyAlignment="1">
      <alignment horizontal="center"/>
    </xf>
    <xf numFmtId="166" fontId="24" fillId="0" borderId="9" xfId="0" applyNumberFormat="1" applyFont="1" applyFill="1" applyBorder="1" applyAlignment="1">
      <alignment horizontal="center"/>
    </xf>
    <xf numFmtId="166" fontId="20" fillId="0" borderId="9" xfId="0" applyNumberFormat="1" applyFont="1" applyFill="1" applyBorder="1" applyAlignment="1">
      <alignment horizontal="center"/>
    </xf>
    <xf numFmtId="166" fontId="42" fillId="0" borderId="9" xfId="170" applyNumberFormat="1" applyFont="1" applyFill="1" applyBorder="1" applyAlignment="1">
      <alignment horizontal="center"/>
    </xf>
    <xf numFmtId="17" fontId="33" fillId="0" borderId="9" xfId="0" applyNumberFormat="1" applyFont="1" applyFill="1" applyBorder="1" applyAlignment="1">
      <alignment horizontal="center" vertical="center"/>
    </xf>
    <xf numFmtId="3" fontId="17" fillId="0" borderId="0" xfId="2" applyNumberFormat="1" applyFont="1" applyFill="1" applyBorder="1"/>
    <xf numFmtId="0" fontId="17" fillId="45" borderId="0" xfId="2" applyFont="1" applyFill="1" applyBorder="1"/>
    <xf numFmtId="3" fontId="51" fillId="45" borderId="0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168" fontId="17" fillId="0" borderId="0" xfId="337" applyNumberFormat="1" applyFont="1" applyFill="1" applyBorder="1"/>
    <xf numFmtId="166" fontId="21" fillId="45" borderId="9" xfId="2" applyNumberFormat="1" applyFont="1" applyFill="1" applyBorder="1" applyAlignment="1">
      <alignment horizontal="center"/>
    </xf>
    <xf numFmtId="0" fontId="21" fillId="45" borderId="9" xfId="2" applyFont="1" applyFill="1" applyBorder="1"/>
    <xf numFmtId="166" fontId="25" fillId="45" borderId="9" xfId="2" applyNumberFormat="1" applyFont="1" applyFill="1" applyBorder="1" applyAlignment="1">
      <alignment horizontal="center"/>
    </xf>
    <xf numFmtId="166" fontId="27" fillId="24" borderId="9" xfId="2" applyNumberFormat="1" applyFont="1" applyFill="1" applyBorder="1" applyAlignment="1">
      <alignment horizontal="center"/>
    </xf>
    <xf numFmtId="0" fontId="20" fillId="0" borderId="9" xfId="2" applyFont="1" applyFill="1" applyBorder="1" applyAlignment="1">
      <alignment horizontal="center" vertical="center"/>
    </xf>
    <xf numFmtId="0" fontId="19" fillId="0" borderId="10" xfId="2" applyFont="1" applyFill="1" applyBorder="1" applyAlignment="1">
      <alignment horizontal="center" vertical="center"/>
    </xf>
    <xf numFmtId="0" fontId="19" fillId="0" borderId="11" xfId="2" applyFont="1" applyFill="1" applyBorder="1" applyAlignment="1">
      <alignment horizontal="center" vertical="center"/>
    </xf>
    <xf numFmtId="0" fontId="19" fillId="0" borderId="12" xfId="2" applyFont="1" applyFill="1" applyBorder="1" applyAlignment="1">
      <alignment horizontal="center" vertical="center"/>
    </xf>
    <xf numFmtId="0" fontId="18" fillId="0" borderId="0" xfId="2" applyFont="1" applyFill="1" applyBorder="1" applyAlignment="1">
      <alignment horizontal="center"/>
    </xf>
    <xf numFmtId="0" fontId="26" fillId="0" borderId="9" xfId="2" applyFont="1" applyFill="1" applyBorder="1" applyAlignment="1">
      <alignment horizontal="center"/>
    </xf>
    <xf numFmtId="0" fontId="70" fillId="0" borderId="9" xfId="2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 vertical="center"/>
    </xf>
    <xf numFmtId="0" fontId="19" fillId="0" borderId="11" xfId="0" applyFont="1" applyFill="1" applyBorder="1" applyAlignment="1">
      <alignment horizontal="center" vertical="center"/>
    </xf>
    <xf numFmtId="0" fontId="19" fillId="0" borderId="12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 wrapText="1"/>
    </xf>
    <xf numFmtId="0" fontId="34" fillId="0" borderId="10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37" fillId="0" borderId="0" xfId="0" applyFont="1" applyBorder="1" applyAlignment="1">
      <alignment horizontal="center" vertical="center"/>
    </xf>
    <xf numFmtId="3" fontId="37" fillId="0" borderId="0" xfId="0" applyNumberFormat="1" applyFont="1" applyFill="1" applyBorder="1" applyAlignment="1">
      <alignment horizontal="center"/>
    </xf>
    <xf numFmtId="0" fontId="37" fillId="0" borderId="0" xfId="0" applyFont="1" applyFill="1" applyBorder="1" applyAlignment="1">
      <alignment horizontal="center"/>
    </xf>
  </cellXfs>
  <cellStyles count="338">
    <cellStyle name="%20 - Vurgu1 2" xfId="3"/>
    <cellStyle name="%20 - Vurgu2 2" xfId="4"/>
    <cellStyle name="%20 - Vurgu3 2" xfId="5"/>
    <cellStyle name="%20 - Vurgu4 2" xfId="6"/>
    <cellStyle name="%20 - Vurgu5 2" xfId="7"/>
    <cellStyle name="%20 - Vurgu6 2" xfId="8"/>
    <cellStyle name="%40 - Vurgu1 2" xfId="9"/>
    <cellStyle name="%40 - Vurgu2 2" xfId="10"/>
    <cellStyle name="%40 - Vurgu3 2" xfId="11"/>
    <cellStyle name="%40 - Vurgu4 2" xfId="12"/>
    <cellStyle name="%40 - Vurgu5 2" xfId="13"/>
    <cellStyle name="%40 - Vurgu6 2" xfId="14"/>
    <cellStyle name="%60 - Vurgu1 2" xfId="15"/>
    <cellStyle name="%60 - Vurgu2 2" xfId="16"/>
    <cellStyle name="%60 - Vurgu3 2" xfId="17"/>
    <cellStyle name="%60 - Vurgu4 2" xfId="18"/>
    <cellStyle name="%60 - Vurgu5 2" xfId="19"/>
    <cellStyle name="%60 - Vurgu6 2" xfId="20"/>
    <cellStyle name="20% - Accent1" xfId="21"/>
    <cellStyle name="20% - Accent1 2" xfId="22"/>
    <cellStyle name="20% - Accent1 2 2" xfId="23"/>
    <cellStyle name="20% - Accent1 2 2 2" xfId="171"/>
    <cellStyle name="20% - Accent1 2 3" xfId="172"/>
    <cellStyle name="20% - Accent1 3" xfId="173"/>
    <cellStyle name="20% - Accent1 4" xfId="174"/>
    <cellStyle name="20% - Accent2" xfId="24"/>
    <cellStyle name="20% - Accent2 2" xfId="25"/>
    <cellStyle name="20% - Accent2 2 2" xfId="26"/>
    <cellStyle name="20% - Accent2 2 2 2" xfId="175"/>
    <cellStyle name="20% - Accent2 2 3" xfId="176"/>
    <cellStyle name="20% - Accent2 3" xfId="177"/>
    <cellStyle name="20% - Accent2 4" xfId="178"/>
    <cellStyle name="20% - Accent3" xfId="27"/>
    <cellStyle name="20% - Accent3 2" xfId="28"/>
    <cellStyle name="20% - Accent3 2 2" xfId="29"/>
    <cellStyle name="20% - Accent3 2 2 2" xfId="179"/>
    <cellStyle name="20% - Accent3 2 3" xfId="180"/>
    <cellStyle name="20% - Accent3 3" xfId="181"/>
    <cellStyle name="20% - Accent3 4" xfId="182"/>
    <cellStyle name="20% - Accent4" xfId="30"/>
    <cellStyle name="20% - Accent4 2" xfId="31"/>
    <cellStyle name="20% - Accent4 2 2" xfId="32"/>
    <cellStyle name="20% - Accent4 2 2 2" xfId="183"/>
    <cellStyle name="20% - Accent4 2 3" xfId="184"/>
    <cellStyle name="20% - Accent4 3" xfId="185"/>
    <cellStyle name="20% - Accent4 4" xfId="186"/>
    <cellStyle name="20% - Accent5" xfId="33"/>
    <cellStyle name="20% - Accent5 2" xfId="34"/>
    <cellStyle name="20% - Accent5 2 2" xfId="35"/>
    <cellStyle name="20% - Accent5 2 2 2" xfId="187"/>
    <cellStyle name="20% - Accent5 2 3" xfId="188"/>
    <cellStyle name="20% - Accent5 3" xfId="189"/>
    <cellStyle name="20% - Accent5 4" xfId="190"/>
    <cellStyle name="20% - Accent6" xfId="36"/>
    <cellStyle name="20% - Accent6 2" xfId="37"/>
    <cellStyle name="20% - Accent6 2 2" xfId="38"/>
    <cellStyle name="20% - Accent6 2 2 2" xfId="191"/>
    <cellStyle name="20% - Accent6 2 3" xfId="192"/>
    <cellStyle name="20% - Accent6 3" xfId="193"/>
    <cellStyle name="20% - Accent6 4" xfId="194"/>
    <cellStyle name="40% - Accent1" xfId="39"/>
    <cellStyle name="40% - Accent1 2" xfId="40"/>
    <cellStyle name="40% - Accent1 2 2" xfId="41"/>
    <cellStyle name="40% - Accent1 2 2 2" xfId="195"/>
    <cellStyle name="40% - Accent1 2 3" xfId="196"/>
    <cellStyle name="40% - Accent1 3" xfId="197"/>
    <cellStyle name="40% - Accent1 4" xfId="198"/>
    <cellStyle name="40% - Accent2" xfId="42"/>
    <cellStyle name="40% - Accent2 2" xfId="43"/>
    <cellStyle name="40% - Accent2 2 2" xfId="44"/>
    <cellStyle name="40% - Accent2 2 2 2" xfId="199"/>
    <cellStyle name="40% - Accent2 2 3" xfId="200"/>
    <cellStyle name="40% - Accent2 3" xfId="201"/>
    <cellStyle name="40% - Accent2 4" xfId="202"/>
    <cellStyle name="40% - Accent3" xfId="45"/>
    <cellStyle name="40% - Accent3 2" xfId="46"/>
    <cellStyle name="40% - Accent3 2 2" xfId="47"/>
    <cellStyle name="40% - Accent3 2 2 2" xfId="203"/>
    <cellStyle name="40% - Accent3 2 3" xfId="204"/>
    <cellStyle name="40% - Accent3 3" xfId="205"/>
    <cellStyle name="40% - Accent3 4" xfId="206"/>
    <cellStyle name="40% - Accent4" xfId="48"/>
    <cellStyle name="40% - Accent4 2" xfId="49"/>
    <cellStyle name="40% - Accent4 2 2" xfId="50"/>
    <cellStyle name="40% - Accent4 2 2 2" xfId="207"/>
    <cellStyle name="40% - Accent4 2 3" xfId="208"/>
    <cellStyle name="40% - Accent4 3" xfId="209"/>
    <cellStyle name="40% - Accent4 4" xfId="210"/>
    <cellStyle name="40% - Accent5" xfId="51"/>
    <cellStyle name="40% - Accent5 2" xfId="52"/>
    <cellStyle name="40% - Accent5 2 2" xfId="53"/>
    <cellStyle name="40% - Accent5 2 2 2" xfId="211"/>
    <cellStyle name="40% - Accent5 2 3" xfId="212"/>
    <cellStyle name="40% - Accent5 3" xfId="213"/>
    <cellStyle name="40% - Accent5 4" xfId="214"/>
    <cellStyle name="40% - Accent6" xfId="54"/>
    <cellStyle name="40% - Accent6 2" xfId="55"/>
    <cellStyle name="40% - Accent6 2 2" xfId="56"/>
    <cellStyle name="40% - Accent6 2 2 2" xfId="215"/>
    <cellStyle name="40% - Accent6 2 3" xfId="216"/>
    <cellStyle name="40% - Accent6 3" xfId="217"/>
    <cellStyle name="40% - Accent6 4" xfId="218"/>
    <cellStyle name="60% - Accent1" xfId="57"/>
    <cellStyle name="60% - Accent1 2" xfId="58"/>
    <cellStyle name="60% - Accent1 2 2" xfId="59"/>
    <cellStyle name="60% - Accent1 2 2 2" xfId="219"/>
    <cellStyle name="60% - Accent1 2 3" xfId="220"/>
    <cellStyle name="60% - Accent1 3" xfId="221"/>
    <cellStyle name="60% - Accent2" xfId="60"/>
    <cellStyle name="60% - Accent2 2" xfId="61"/>
    <cellStyle name="60% - Accent2 2 2" xfId="62"/>
    <cellStyle name="60% - Accent2 2 2 2" xfId="222"/>
    <cellStyle name="60% - Accent2 2 3" xfId="223"/>
    <cellStyle name="60% - Accent2 3" xfId="224"/>
    <cellStyle name="60% - Accent3" xfId="63"/>
    <cellStyle name="60% - Accent3 2" xfId="64"/>
    <cellStyle name="60% - Accent3 2 2" xfId="65"/>
    <cellStyle name="60% - Accent3 2 2 2" xfId="225"/>
    <cellStyle name="60% - Accent3 2 3" xfId="226"/>
    <cellStyle name="60% - Accent3 3" xfId="227"/>
    <cellStyle name="60% - Accent4" xfId="66"/>
    <cellStyle name="60% - Accent4 2" xfId="67"/>
    <cellStyle name="60% - Accent4 2 2" xfId="68"/>
    <cellStyle name="60% - Accent4 2 2 2" xfId="228"/>
    <cellStyle name="60% - Accent4 2 3" xfId="229"/>
    <cellStyle name="60% - Accent4 3" xfId="230"/>
    <cellStyle name="60% - Accent5" xfId="69"/>
    <cellStyle name="60% - Accent5 2" xfId="70"/>
    <cellStyle name="60% - Accent5 2 2" xfId="71"/>
    <cellStyle name="60% - Accent5 2 2 2" xfId="231"/>
    <cellStyle name="60% - Accent5 2 3" xfId="232"/>
    <cellStyle name="60% - Accent5 3" xfId="233"/>
    <cellStyle name="60% - Accent6" xfId="72"/>
    <cellStyle name="60% - Accent6 2" xfId="73"/>
    <cellStyle name="60% - Accent6 2 2" xfId="74"/>
    <cellStyle name="60% - Accent6 2 2 2" xfId="234"/>
    <cellStyle name="60% - Accent6 2 3" xfId="235"/>
    <cellStyle name="60% - Accent6 3" xfId="236"/>
    <cellStyle name="Accent1 2" xfId="75"/>
    <cellStyle name="Accent1 2 2" xfId="76"/>
    <cellStyle name="Accent1 2 2 2" xfId="237"/>
    <cellStyle name="Accent1 2 3" xfId="238"/>
    <cellStyle name="Accent1 3" xfId="239"/>
    <cellStyle name="Accent2 2" xfId="77"/>
    <cellStyle name="Accent2 2 2" xfId="78"/>
    <cellStyle name="Accent2 2 2 2" xfId="240"/>
    <cellStyle name="Accent2 2 3" xfId="241"/>
    <cellStyle name="Accent2 3" xfId="242"/>
    <cellStyle name="Accent3 2" xfId="79"/>
    <cellStyle name="Accent3 2 2" xfId="80"/>
    <cellStyle name="Accent3 2 2 2" xfId="243"/>
    <cellStyle name="Accent3 2 3" xfId="244"/>
    <cellStyle name="Accent3 3" xfId="245"/>
    <cellStyle name="Accent4 2" xfId="81"/>
    <cellStyle name="Accent4 2 2" xfId="82"/>
    <cellStyle name="Accent4 2 2 2" xfId="246"/>
    <cellStyle name="Accent4 2 3" xfId="247"/>
    <cellStyle name="Accent4 3" xfId="248"/>
    <cellStyle name="Accent5 2" xfId="83"/>
    <cellStyle name="Accent5 2 2" xfId="84"/>
    <cellStyle name="Accent5 2 2 2" xfId="249"/>
    <cellStyle name="Accent5 2 3" xfId="250"/>
    <cellStyle name="Accent5 3" xfId="251"/>
    <cellStyle name="Accent6 2" xfId="85"/>
    <cellStyle name="Accent6 2 2" xfId="86"/>
    <cellStyle name="Accent6 2 2 2" xfId="252"/>
    <cellStyle name="Accent6 2 3" xfId="253"/>
    <cellStyle name="Accent6 3" xfId="254"/>
    <cellStyle name="Açıklama Metni 2" xfId="87"/>
    <cellStyle name="Ana Başlık 2" xfId="88"/>
    <cellStyle name="Bad 2" xfId="89"/>
    <cellStyle name="Bad 2 2" xfId="90"/>
    <cellStyle name="Bad 2 2 2" xfId="255"/>
    <cellStyle name="Bad 2 3" xfId="256"/>
    <cellStyle name="Bad 3" xfId="257"/>
    <cellStyle name="Bağlı Hücre 2" xfId="91"/>
    <cellStyle name="Başlık 1 2" xfId="92"/>
    <cellStyle name="Başlık 2 2" xfId="93"/>
    <cellStyle name="Başlık 3 2" xfId="94"/>
    <cellStyle name="Başlık 4 2" xfId="95"/>
    <cellStyle name="Calculation 2" xfId="96"/>
    <cellStyle name="Calculation 2 2" xfId="97"/>
    <cellStyle name="Calculation 2 2 2" xfId="258"/>
    <cellStyle name="Calculation 2 3" xfId="259"/>
    <cellStyle name="Calculation 3" xfId="260"/>
    <cellStyle name="Check Cell 2" xfId="98"/>
    <cellStyle name="Check Cell 2 2" xfId="99"/>
    <cellStyle name="Check Cell 2 2 2" xfId="261"/>
    <cellStyle name="Check Cell 2 3" xfId="262"/>
    <cellStyle name="Check Cell 3" xfId="263"/>
    <cellStyle name="Comma 2" xfId="100"/>
    <cellStyle name="Comma 2 2" xfId="101"/>
    <cellStyle name="Comma 2 3" xfId="264"/>
    <cellStyle name="Çıkış 2" xfId="102"/>
    <cellStyle name="Explanatory Text" xfId="103"/>
    <cellStyle name="Explanatory Text 2" xfId="104"/>
    <cellStyle name="Explanatory Text 2 2" xfId="105"/>
    <cellStyle name="Explanatory Text 2 2 2" xfId="265"/>
    <cellStyle name="Explanatory Text 2 3" xfId="266"/>
    <cellStyle name="Explanatory Text 3" xfId="267"/>
    <cellStyle name="Giriş 2" xfId="106"/>
    <cellStyle name="Good 2" xfId="107"/>
    <cellStyle name="Good 2 2" xfId="108"/>
    <cellStyle name="Good 2 2 2" xfId="268"/>
    <cellStyle name="Good 2 3" xfId="269"/>
    <cellStyle name="Good 3" xfId="270"/>
    <cellStyle name="Heading 1" xfId="109"/>
    <cellStyle name="Heading 1 2" xfId="110"/>
    <cellStyle name="Heading 2" xfId="111"/>
    <cellStyle name="Heading 2 2" xfId="112"/>
    <cellStyle name="Heading 3" xfId="113"/>
    <cellStyle name="Heading 3 2" xfId="114"/>
    <cellStyle name="Heading 4" xfId="115"/>
    <cellStyle name="Heading 4 2" xfId="116"/>
    <cellStyle name="Hesaplama 2" xfId="271"/>
    <cellStyle name="Input" xfId="117"/>
    <cellStyle name="Input 2" xfId="118"/>
    <cellStyle name="Input 2 2" xfId="119"/>
    <cellStyle name="Input 2 2 2" xfId="272"/>
    <cellStyle name="Input 2 3" xfId="273"/>
    <cellStyle name="Input 3" xfId="274"/>
    <cellStyle name="İşaretli Hücre 2" xfId="275"/>
    <cellStyle name="İyi 2" xfId="276"/>
    <cellStyle name="Kötü 2" xfId="277"/>
    <cellStyle name="Linked Cell" xfId="120"/>
    <cellStyle name="Linked Cell 2" xfId="121"/>
    <cellStyle name="Linked Cell 2 2" xfId="122"/>
    <cellStyle name="Linked Cell 2 2 2" xfId="278"/>
    <cellStyle name="Linked Cell 2 3" xfId="279"/>
    <cellStyle name="Linked Cell 3" xfId="280"/>
    <cellStyle name="Neutral 2" xfId="123"/>
    <cellStyle name="Neutral 2 2" xfId="124"/>
    <cellStyle name="Neutral 2 2 2" xfId="281"/>
    <cellStyle name="Neutral 2 3" xfId="282"/>
    <cellStyle name="Neutral 3" xfId="283"/>
    <cellStyle name="Normal" xfId="0" builtinId="0"/>
    <cellStyle name="Normal 2" xfId="336"/>
    <cellStyle name="Normal 2 2" xfId="125"/>
    <cellStyle name="Normal 2 2 2" xfId="284"/>
    <cellStyle name="Normal 2 3" xfId="126"/>
    <cellStyle name="Normal 2 3 2" xfId="127"/>
    <cellStyle name="Normal 2 3 2 2" xfId="285"/>
    <cellStyle name="Normal 2 3 3" xfId="286"/>
    <cellStyle name="Normal 3" xfId="128"/>
    <cellStyle name="Normal 3 2" xfId="287"/>
    <cellStyle name="Normal 4" xfId="129"/>
    <cellStyle name="Normal 4 2" xfId="130"/>
    <cellStyle name="Normal 4 2 2" xfId="131"/>
    <cellStyle name="Normal 4 2 2 2" xfId="288"/>
    <cellStyle name="Normal 4 2 3" xfId="289"/>
    <cellStyle name="Normal 4 3" xfId="290"/>
    <cellStyle name="Normal 4 4" xfId="291"/>
    <cellStyle name="Normal 5" xfId="292"/>
    <cellStyle name="Normal 5 2" xfId="293"/>
    <cellStyle name="Normal 5 3" xfId="294"/>
    <cellStyle name="Normal_MAYIS_2009_İHRACAT_RAKAMLARI" xfId="2"/>
    <cellStyle name="Not 2" xfId="132"/>
    <cellStyle name="Not 3" xfId="295"/>
    <cellStyle name="Note 2" xfId="133"/>
    <cellStyle name="Note 2 2" xfId="134"/>
    <cellStyle name="Note 2 2 2" xfId="135"/>
    <cellStyle name="Note 2 2 2 2" xfId="136"/>
    <cellStyle name="Note 2 2 2 2 2" xfId="296"/>
    <cellStyle name="Note 2 2 2 3" xfId="297"/>
    <cellStyle name="Note 2 2 3" xfId="137"/>
    <cellStyle name="Note 2 2 3 2" xfId="138"/>
    <cellStyle name="Note 2 2 3 2 2" xfId="139"/>
    <cellStyle name="Note 2 2 3 2 2 2" xfId="298"/>
    <cellStyle name="Note 2 2 3 2 3" xfId="299"/>
    <cellStyle name="Note 2 2 3 3" xfId="140"/>
    <cellStyle name="Note 2 2 3 3 2" xfId="141"/>
    <cellStyle name="Note 2 2 3 3 2 2" xfId="300"/>
    <cellStyle name="Note 2 2 3 3 3" xfId="301"/>
    <cellStyle name="Note 2 2 3 4" xfId="302"/>
    <cellStyle name="Note 2 2 4" xfId="142"/>
    <cellStyle name="Note 2 2 4 2" xfId="143"/>
    <cellStyle name="Note 2 2 4 2 2" xfId="303"/>
    <cellStyle name="Note 2 2 4 3" xfId="304"/>
    <cellStyle name="Note 2 2 5" xfId="305"/>
    <cellStyle name="Note 2 2 6" xfId="306"/>
    <cellStyle name="Note 2 3" xfId="144"/>
    <cellStyle name="Note 2 3 2" xfId="145"/>
    <cellStyle name="Note 2 3 2 2" xfId="146"/>
    <cellStyle name="Note 2 3 2 2 2" xfId="307"/>
    <cellStyle name="Note 2 3 2 3" xfId="308"/>
    <cellStyle name="Note 2 3 3" xfId="147"/>
    <cellStyle name="Note 2 3 3 2" xfId="148"/>
    <cellStyle name="Note 2 3 3 2 2" xfId="309"/>
    <cellStyle name="Note 2 3 3 3" xfId="310"/>
    <cellStyle name="Note 2 3 4" xfId="311"/>
    <cellStyle name="Note 2 4" xfId="149"/>
    <cellStyle name="Note 2 4 2" xfId="150"/>
    <cellStyle name="Note 2 4 2 2" xfId="312"/>
    <cellStyle name="Note 2 4 3" xfId="313"/>
    <cellStyle name="Note 2 5" xfId="314"/>
    <cellStyle name="Note 3" xfId="151"/>
    <cellStyle name="Note 3 2" xfId="315"/>
    <cellStyle name="Nötr 2" xfId="316"/>
    <cellStyle name="Output" xfId="152"/>
    <cellStyle name="Output 2" xfId="153"/>
    <cellStyle name="Output 2 2" xfId="154"/>
    <cellStyle name="Output 2 2 2" xfId="317"/>
    <cellStyle name="Output 2 3" xfId="318"/>
    <cellStyle name="Output 3" xfId="319"/>
    <cellStyle name="Percent 2" xfId="155"/>
    <cellStyle name="Percent 2 2" xfId="156"/>
    <cellStyle name="Percent 2 2 2" xfId="320"/>
    <cellStyle name="Percent 2 3" xfId="321"/>
    <cellStyle name="Percent 3" xfId="157"/>
    <cellStyle name="Percent 3 2" xfId="322"/>
    <cellStyle name="Title" xfId="158"/>
    <cellStyle name="Title 2" xfId="159"/>
    <cellStyle name="Toplam 2" xfId="160"/>
    <cellStyle name="Total" xfId="161"/>
    <cellStyle name="Total 2" xfId="162"/>
    <cellStyle name="Total 2 2" xfId="163"/>
    <cellStyle name="Total 2 2 2" xfId="323"/>
    <cellStyle name="Total 2 3" xfId="324"/>
    <cellStyle name="Total 3" xfId="325"/>
    <cellStyle name="Uyarı Metni 2" xfId="164"/>
    <cellStyle name="Virgül" xfId="1" builtinId="3"/>
    <cellStyle name="Virgül 2" xfId="165"/>
    <cellStyle name="Virgül 3" xfId="326"/>
    <cellStyle name="Vurgu1 2" xfId="327"/>
    <cellStyle name="Vurgu2 2" xfId="328"/>
    <cellStyle name="Vurgu3 2" xfId="329"/>
    <cellStyle name="Vurgu4 2" xfId="330"/>
    <cellStyle name="Vurgu5 2" xfId="331"/>
    <cellStyle name="Vurgu6 2" xfId="332"/>
    <cellStyle name="Warning Text" xfId="166"/>
    <cellStyle name="Warning Text 2" xfId="167"/>
    <cellStyle name="Warning Text 2 2" xfId="168"/>
    <cellStyle name="Warning Text 2 2 2" xfId="333"/>
    <cellStyle name="Warning Text 2 3" xfId="334"/>
    <cellStyle name="Warning Text 3" xfId="335"/>
    <cellStyle name="Yüzde" xfId="337" builtinId="5"/>
    <cellStyle name="Yüzde 2" xfId="169"/>
    <cellStyle name="Yüzde 3" xfId="17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SANAYİ SEKTÖRÜ İHRACATI</a:t>
            </a:r>
          </a:p>
        </c:rich>
      </c:tx>
      <c:layout>
        <c:manualLayout>
          <c:xMode val="edge"/>
          <c:yMode val="edge"/>
          <c:x val="0.16361646768123617"/>
          <c:y val="3.042876901798063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933638443935944"/>
          <c:y val="0.18672237001258191"/>
          <c:w val="0.7757437070938249"/>
          <c:h val="0.5518683380371866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'2002_2016_AYLIK_IHR'!$A$25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'2002_2016_AYLIK_IHR'!$C$25:$N$25</c:f>
              <c:numCache>
                <c:formatCode>#,##0</c:formatCode>
                <c:ptCount val="12"/>
                <c:pt idx="0">
                  <c:v>8662952.5090200007</c:v>
                </c:pt>
                <c:pt idx="1">
                  <c:v>8523751.4495199993</c:v>
                </c:pt>
                <c:pt idx="2">
                  <c:v>9125915.809249999</c:v>
                </c:pt>
                <c:pt idx="3">
                  <c:v>9712871.8488499969</c:v>
                </c:pt>
                <c:pt idx="4">
                  <c:v>8807549.107280001</c:v>
                </c:pt>
                <c:pt idx="5">
                  <c:v>9651610.3505799975</c:v>
                </c:pt>
                <c:pt idx="6">
                  <c:v>8899051.441990003</c:v>
                </c:pt>
                <c:pt idx="7">
                  <c:v>8630036.1622599978</c:v>
                </c:pt>
                <c:pt idx="8">
                  <c:v>8695613.5430800002</c:v>
                </c:pt>
                <c:pt idx="9">
                  <c:v>9875073.2736699991</c:v>
                </c:pt>
                <c:pt idx="10">
                  <c:v>9102108.2688199989</c:v>
                </c:pt>
                <c:pt idx="11">
                  <c:v>9214288.4596000016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'2002_2016_AYLIK_IHR'!$A$24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'2002_2016_AYLIK_IHR'!$C$24:$N$24</c:f>
              <c:numCache>
                <c:formatCode>#,##0</c:formatCode>
                <c:ptCount val="12"/>
                <c:pt idx="0">
                  <c:v>7482727.8187499996</c:v>
                </c:pt>
                <c:pt idx="1">
                  <c:v>8826802.5557999983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0806784"/>
        <c:axId val="140808576"/>
      </c:lineChart>
      <c:catAx>
        <c:axId val="1408067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80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080857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0806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702962292403256"/>
          <c:y val="0.11065006915629322"/>
          <c:w val="0.28015600002277374"/>
          <c:h val="7.818952091569467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/>
              <a:t>AYLAR BAZINDA MADENCİLİK İHRACAT</a:t>
            </a:r>
            <a:r>
              <a:rPr lang="tr-TR"/>
              <a:t>I</a:t>
            </a:r>
            <a:endParaRPr lang="en-US"/>
          </a:p>
        </c:rich>
      </c:tx>
      <c:layout>
        <c:manualLayout>
          <c:xMode val="edge"/>
          <c:yMode val="edge"/>
          <c:x val="0.20134597305776514"/>
          <c:y val="3.745318352059925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055063851804235"/>
          <c:y val="0.21722925894362621"/>
          <c:w val="0.77064306488660361"/>
          <c:h val="0.50936515890229372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'2002_2016_AYLIK_IHR'!$A$59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'2002_2016_AYLIK_IHR'!$C$59:$N$59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373662.58630000002</c:v>
                </c:pt>
                <c:pt idx="7">
                  <c:v>343511.67865999998</c:v>
                </c:pt>
                <c:pt idx="8">
                  <c:v>285487.89838999999</c:v>
                </c:pt>
                <c:pt idx="9">
                  <c:v>315908.38656999997</c:v>
                </c:pt>
                <c:pt idx="10">
                  <c:v>292589.71755</c:v>
                </c:pt>
                <c:pt idx="11">
                  <c:v>309119.67755999998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'2002_2016_AYLIK_IHR'!$A$58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'2002_2016_AYLIK_IHR'!$C$58:$N$58</c:f>
              <c:numCache>
                <c:formatCode>#,##0</c:formatCode>
                <c:ptCount val="12"/>
                <c:pt idx="0">
                  <c:v>235509.54844000001</c:v>
                </c:pt>
                <c:pt idx="1">
                  <c:v>243995.41086999999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361728"/>
        <c:axId val="142363264"/>
      </c:lineChart>
      <c:catAx>
        <c:axId val="142361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3632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36326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36172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AYLAR BAZINDA TOPLAM İHRACAT
</a:t>
            </a:r>
          </a:p>
        </c:rich>
      </c:tx>
      <c:layout>
        <c:manualLayout>
          <c:xMode val="edge"/>
          <c:yMode val="edge"/>
          <c:x val="0.27731374487279997"/>
          <c:y val="3.663003663003663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9221967963386727"/>
          <c:y val="0.21611798920411671"/>
          <c:w val="0.75972540045766757"/>
          <c:h val="0.5164853640301769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'2002_2016_AYLIK_IHR'!$C$75:$N$75</c:f>
              <c:numCache>
                <c:formatCode>#,##0</c:formatCode>
                <c:ptCount val="12"/>
                <c:pt idx="0">
                  <c:v>12302384.298</c:v>
                </c:pt>
                <c:pt idx="1">
                  <c:v>12232354.814999999</c:v>
                </c:pt>
                <c:pt idx="2">
                  <c:v>12521724.115</c:v>
                </c:pt>
                <c:pt idx="3">
                  <c:v>13350141.541999999</c:v>
                </c:pt>
                <c:pt idx="4">
                  <c:v>11080917.131999999</c:v>
                </c:pt>
                <c:pt idx="5">
                  <c:v>11951874.93</c:v>
                </c:pt>
                <c:pt idx="6">
                  <c:v>11131497.164000001</c:v>
                </c:pt>
                <c:pt idx="7">
                  <c:v>11023280.463</c:v>
                </c:pt>
                <c:pt idx="8">
                  <c:v>11584663.468</c:v>
                </c:pt>
                <c:pt idx="9">
                  <c:v>13245541.014</c:v>
                </c:pt>
                <c:pt idx="10">
                  <c:v>11691902.787</c:v>
                </c:pt>
                <c:pt idx="11">
                  <c:v>11766349.978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'2002_2016_AYLIK_IHR'!$A$76</c:f>
              <c:strCache>
                <c:ptCount val="1"/>
                <c:pt idx="0">
                  <c:v>2016</c:v>
                </c:pt>
              </c:strCache>
            </c:strRef>
          </c:tx>
          <c:val>
            <c:numRef>
              <c:f>'2002_2016_AYLIK_IHR'!$C$76:$D$76</c:f>
              <c:numCache>
                <c:formatCode>#,##0</c:formatCode>
                <c:ptCount val="2"/>
                <c:pt idx="0">
                  <c:v>9596763.8839999996</c:v>
                </c:pt>
                <c:pt idx="1">
                  <c:v>10790236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409088"/>
        <c:axId val="138941568"/>
      </c:lineChart>
      <c:catAx>
        <c:axId val="1424090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9415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94156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40908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AYLAR BAZINDA TARIM İHRACATI</a:t>
            </a:r>
            <a:endParaRPr lang="tr-TR" sz="1000" b="1" i="0" u="none" strike="noStrike" baseline="0"/>
          </a:p>
        </c:rich>
      </c:tx>
      <c:layout>
        <c:manualLayout>
          <c:xMode val="edge"/>
          <c:yMode val="edge"/>
          <c:x val="0.27169617989891004"/>
          <c:y val="5.53359683794466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8390845884621779"/>
          <c:y val="0.18972368631825576"/>
          <c:w val="0.75402468126949163"/>
          <c:h val="0.54940817496328231"/>
        </c:manualLayout>
      </c:layout>
      <c:lineChart>
        <c:grouping val="standard"/>
        <c:varyColors val="0"/>
        <c:ser>
          <c:idx val="0"/>
          <c:order val="0"/>
          <c:tx>
            <c:strRef>
              <c:f>'2002_2016_AYLIK_IHR'!$A$3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'2002_2016_AYLIK_IHR'!$C$3:$N$3</c:f>
              <c:numCache>
                <c:formatCode>#,##0</c:formatCode>
                <c:ptCount val="12"/>
                <c:pt idx="0">
                  <c:v>1817743.07752</c:v>
                </c:pt>
                <c:pt idx="1">
                  <c:v>1656363.6928000001</c:v>
                </c:pt>
                <c:pt idx="2">
                  <c:v>1771067.6715000002</c:v>
                </c:pt>
                <c:pt idx="3">
                  <c:v>1708272.1628</c:v>
                </c:pt>
                <c:pt idx="4">
                  <c:v>1569393.9549200002</c:v>
                </c:pt>
                <c:pt idx="5">
                  <c:v>1611866.81968</c:v>
                </c:pt>
                <c:pt idx="6">
                  <c:v>1530457.0020900001</c:v>
                </c:pt>
                <c:pt idx="7">
                  <c:v>1470456.5430199997</c:v>
                </c:pt>
                <c:pt idx="8">
                  <c:v>1555494.4069699999</c:v>
                </c:pt>
                <c:pt idx="9">
                  <c:v>2107036.0264700004</c:v>
                </c:pt>
                <c:pt idx="10">
                  <c:v>1999938.03134</c:v>
                </c:pt>
                <c:pt idx="11">
                  <c:v>1982175.0266200001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'2002_2016_AYLIK_IHR'!$A$2</c:f>
              <c:strCache>
                <c:ptCount val="1"/>
                <c:pt idx="0">
                  <c:v>2016</c:v>
                </c:pt>
              </c:strCache>
            </c:strRef>
          </c:tx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'2002_2016_AYLIK_IHR'!$C$2:$N$2</c:f>
              <c:numCache>
                <c:formatCode>#,##0</c:formatCode>
                <c:ptCount val="12"/>
                <c:pt idx="0">
                  <c:v>1456001.9315899999</c:v>
                </c:pt>
                <c:pt idx="1">
                  <c:v>1719437.9528599998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962816"/>
        <c:axId val="138964352"/>
      </c:lineChart>
      <c:catAx>
        <c:axId val="13896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9643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96435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962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8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AYLIK İHRACAT RAKAMLARINDAKİ DEĞİŞİM, 2009-2015</a:t>
            </a:r>
          </a:p>
        </c:rich>
      </c:tx>
      <c:layout>
        <c:manualLayout>
          <c:xMode val="edge"/>
          <c:yMode val="edge"/>
          <c:x val="0.21774221770665791"/>
          <c:y val="3.409090909090908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053783200215318"/>
          <c:y val="0.16477295583961588"/>
          <c:w val="0.73656010658196058"/>
          <c:h val="0.60795538878754851"/>
        </c:manualLayout>
      </c:layout>
      <c:lineChart>
        <c:grouping val="standard"/>
        <c:varyColors val="0"/>
        <c:ser>
          <c:idx val="5"/>
          <c:order val="0"/>
          <c:tx>
            <c:v>2009</c:v>
          </c:tx>
          <c:spPr>
            <a:ln w="38100">
              <a:solidFill>
                <a:srgbClr val="80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'2002_2016_AYLIK_IHR'!$C$69:$N$69</c:f>
              <c:numCache>
                <c:formatCode>#,##0</c:formatCode>
                <c:ptCount val="12"/>
                <c:pt idx="0">
                  <c:v>7884493.5240000002</c:v>
                </c:pt>
                <c:pt idx="1">
                  <c:v>8435115.8340000007</c:v>
                </c:pt>
                <c:pt idx="2">
                  <c:v>8155485.0810000002</c:v>
                </c:pt>
                <c:pt idx="3">
                  <c:v>7561696.2829999998</c:v>
                </c:pt>
                <c:pt idx="4">
                  <c:v>7346407.5279999999</c:v>
                </c:pt>
                <c:pt idx="5">
                  <c:v>8329692.7829999998</c:v>
                </c:pt>
                <c:pt idx="6">
                  <c:v>9055733.6710000001</c:v>
                </c:pt>
                <c:pt idx="7">
                  <c:v>7839908.8420000002</c:v>
                </c:pt>
                <c:pt idx="8">
                  <c:v>8480708.3870000001</c:v>
                </c:pt>
                <c:pt idx="9">
                  <c:v>10095768.029999999</c:v>
                </c:pt>
                <c:pt idx="10">
                  <c:v>8903010.773</c:v>
                </c:pt>
                <c:pt idx="11">
                  <c:v>10054591.867000001</c:v>
                </c:pt>
              </c:numCache>
            </c:numRef>
          </c:val>
          <c:smooth val="0"/>
        </c:ser>
        <c:ser>
          <c:idx val="6"/>
          <c:order val="1"/>
          <c:tx>
            <c:strRef>
              <c:f>'2002_2016_AYLIK_IHR'!$A$70</c:f>
              <c:strCache>
                <c:ptCount val="1"/>
                <c:pt idx="0">
                  <c:v>2010</c:v>
                </c:pt>
              </c:strCache>
            </c:strRef>
          </c:tx>
          <c:marker>
            <c:symbol val="none"/>
          </c:marker>
          <c:val>
            <c:numRef>
              <c:f>'2002_2016_AYLIK_IHR'!$C$70:$N$70</c:f>
              <c:numCache>
                <c:formatCode>#,##0</c:formatCode>
                <c:ptCount val="12"/>
                <c:pt idx="0">
                  <c:v>7828748.0580000002</c:v>
                </c:pt>
                <c:pt idx="1">
                  <c:v>8263237.8140000002</c:v>
                </c:pt>
                <c:pt idx="2">
                  <c:v>9886488.1710000001</c:v>
                </c:pt>
                <c:pt idx="3">
                  <c:v>9396006.6539999992</c:v>
                </c:pt>
                <c:pt idx="4">
                  <c:v>9799958.1170000006</c:v>
                </c:pt>
                <c:pt idx="5">
                  <c:v>9542907.6439999994</c:v>
                </c:pt>
                <c:pt idx="6">
                  <c:v>9564682.5449999999</c:v>
                </c:pt>
                <c:pt idx="7">
                  <c:v>8523451.9729999993</c:v>
                </c:pt>
                <c:pt idx="8">
                  <c:v>8909230.5209999997</c:v>
                </c:pt>
                <c:pt idx="9">
                  <c:v>10963586.27</c:v>
                </c:pt>
                <c:pt idx="10">
                  <c:v>9382369.7180000003</c:v>
                </c:pt>
                <c:pt idx="11">
                  <c:v>11822551.698999999</c:v>
                </c:pt>
              </c:numCache>
            </c:numRef>
          </c:val>
          <c:smooth val="0"/>
        </c:ser>
        <c:ser>
          <c:idx val="7"/>
          <c:order val="2"/>
          <c:tx>
            <c:strRef>
              <c:f>'2002_2016_AYLIK_IHR'!$A$71</c:f>
              <c:strCache>
                <c:ptCount val="1"/>
                <c:pt idx="0">
                  <c:v>2011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'2002_2016_AYLIK_IHR'!$C$71:$N$71</c:f>
              <c:numCache>
                <c:formatCode>#,##0</c:formatCode>
                <c:ptCount val="12"/>
                <c:pt idx="0">
                  <c:v>9551084.6390000004</c:v>
                </c:pt>
                <c:pt idx="1">
                  <c:v>10059126.307</c:v>
                </c:pt>
                <c:pt idx="2">
                  <c:v>11811085.16</c:v>
                </c:pt>
                <c:pt idx="3">
                  <c:v>11873269.447000001</c:v>
                </c:pt>
                <c:pt idx="4">
                  <c:v>10943364.372</c:v>
                </c:pt>
                <c:pt idx="5">
                  <c:v>11349953.558</c:v>
                </c:pt>
                <c:pt idx="6">
                  <c:v>11860004.271</c:v>
                </c:pt>
                <c:pt idx="7">
                  <c:v>11245124.657</c:v>
                </c:pt>
                <c:pt idx="8">
                  <c:v>10750626.098999999</c:v>
                </c:pt>
                <c:pt idx="9">
                  <c:v>11907219.297</c:v>
                </c:pt>
                <c:pt idx="10">
                  <c:v>11078524.743000001</c:v>
                </c:pt>
                <c:pt idx="11">
                  <c:v>12477486.279999999</c:v>
                </c:pt>
              </c:numCache>
            </c:numRef>
          </c:val>
          <c:smooth val="0"/>
        </c:ser>
        <c:ser>
          <c:idx val="0"/>
          <c:order val="3"/>
          <c:tx>
            <c:strRef>
              <c:f>'2002_2016_AYLIK_IHR'!$A$72</c:f>
              <c:strCache>
                <c:ptCount val="1"/>
                <c:pt idx="0">
                  <c:v>2012</c:v>
                </c:pt>
              </c:strCache>
            </c:strRef>
          </c:tx>
          <c:marker>
            <c:symbol val="none"/>
          </c:marker>
          <c:val>
            <c:numRef>
              <c:f>'2002_2016_AYLIK_IHR'!$C$72:$N$72</c:f>
              <c:numCache>
                <c:formatCode>#,##0</c:formatCode>
                <c:ptCount val="12"/>
                <c:pt idx="0">
                  <c:v>10348187.165999999</c:v>
                </c:pt>
                <c:pt idx="1">
                  <c:v>11748000.124</c:v>
                </c:pt>
                <c:pt idx="2">
                  <c:v>13208572.977</c:v>
                </c:pt>
                <c:pt idx="3">
                  <c:v>12630226.718</c:v>
                </c:pt>
                <c:pt idx="4">
                  <c:v>13131530.960999999</c:v>
                </c:pt>
                <c:pt idx="5">
                  <c:v>13231198.687999999</c:v>
                </c:pt>
                <c:pt idx="6">
                  <c:v>12830675.307</c:v>
                </c:pt>
                <c:pt idx="7">
                  <c:v>12831394.572000001</c:v>
                </c:pt>
                <c:pt idx="8">
                  <c:v>12952651.721999999</c:v>
                </c:pt>
                <c:pt idx="9">
                  <c:v>13190769.654999999</c:v>
                </c:pt>
                <c:pt idx="10">
                  <c:v>13753052.493000001</c:v>
                </c:pt>
                <c:pt idx="11">
                  <c:v>12605476.173</c:v>
                </c:pt>
              </c:numCache>
            </c:numRef>
          </c:val>
          <c:smooth val="0"/>
        </c:ser>
        <c:ser>
          <c:idx val="3"/>
          <c:order val="4"/>
          <c:tx>
            <c:strRef>
              <c:f>'2002_2016_AYLIK_IHR'!$A$73</c:f>
              <c:strCache>
                <c:ptCount val="1"/>
                <c:pt idx="0">
                  <c:v>2013</c:v>
                </c:pt>
              </c:strCache>
            </c:strRef>
          </c:tx>
          <c:marker>
            <c:symbol val="none"/>
          </c:marker>
          <c:val>
            <c:numRef>
              <c:f>'2002_2016_AYLIK_IHR'!$C$73:$N$73</c:f>
              <c:numCache>
                <c:formatCode>#,##0</c:formatCode>
                <c:ptCount val="12"/>
                <c:pt idx="0">
                  <c:v>11481521.079</c:v>
                </c:pt>
                <c:pt idx="1">
                  <c:v>12385690.909</c:v>
                </c:pt>
                <c:pt idx="2">
                  <c:v>13122058.141000001</c:v>
                </c:pt>
                <c:pt idx="3">
                  <c:v>12468202.903000001</c:v>
                </c:pt>
                <c:pt idx="4">
                  <c:v>13277209.017000001</c:v>
                </c:pt>
                <c:pt idx="5">
                  <c:v>12399973.961999999</c:v>
                </c:pt>
                <c:pt idx="6">
                  <c:v>13059519.685000001</c:v>
                </c:pt>
                <c:pt idx="7">
                  <c:v>11118300.903000001</c:v>
                </c:pt>
                <c:pt idx="8">
                  <c:v>13060371.039000001</c:v>
                </c:pt>
                <c:pt idx="9">
                  <c:v>12053704.638</c:v>
                </c:pt>
                <c:pt idx="10">
                  <c:v>14201227.351</c:v>
                </c:pt>
                <c:pt idx="11">
                  <c:v>13174857.460000001</c:v>
                </c:pt>
              </c:numCache>
            </c:numRef>
          </c:val>
          <c:smooth val="0"/>
        </c:ser>
        <c:ser>
          <c:idx val="4"/>
          <c:order val="5"/>
          <c:tx>
            <c:strRef>
              <c:f>'2002_2016_AYLIK_IHR'!$A$74</c:f>
              <c:strCache>
                <c:ptCount val="1"/>
                <c:pt idx="0">
                  <c:v>2014</c:v>
                </c:pt>
              </c:strCache>
            </c:strRef>
          </c:tx>
          <c:marker>
            <c:symbol val="diamond"/>
            <c:size val="5"/>
          </c:marker>
          <c:val>
            <c:numRef>
              <c:f>'2002_2016_AYLIK_IHR'!$C$74:$N$74</c:f>
              <c:numCache>
                <c:formatCode>#,##0</c:formatCode>
                <c:ptCount val="12"/>
                <c:pt idx="0">
                  <c:v>12399761.948000001</c:v>
                </c:pt>
                <c:pt idx="1">
                  <c:v>13053292.493000001</c:v>
                </c:pt>
                <c:pt idx="2">
                  <c:v>14680110.779999999</c:v>
                </c:pt>
                <c:pt idx="3">
                  <c:v>13371185.664000001</c:v>
                </c:pt>
                <c:pt idx="4">
                  <c:v>13681906.159</c:v>
                </c:pt>
                <c:pt idx="5">
                  <c:v>12880924.245999999</c:v>
                </c:pt>
                <c:pt idx="6">
                  <c:v>13344776.958000001</c:v>
                </c:pt>
                <c:pt idx="7">
                  <c:v>11386828.925000001</c:v>
                </c:pt>
                <c:pt idx="8">
                  <c:v>13583120.905999999</c:v>
                </c:pt>
                <c:pt idx="9">
                  <c:v>12891630.102</c:v>
                </c:pt>
                <c:pt idx="10">
                  <c:v>13067348.107000001</c:v>
                </c:pt>
                <c:pt idx="11">
                  <c:v>13269271.402000001</c:v>
                </c:pt>
              </c:numCache>
            </c:numRef>
          </c:val>
          <c:smooth val="0"/>
        </c:ser>
        <c:ser>
          <c:idx val="1"/>
          <c:order val="6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marker>
            <c:symbol val="none"/>
          </c:marker>
          <c:val>
            <c:numRef>
              <c:f>'2002_2016_AYLIK_IHR'!$C$75:$N$75</c:f>
              <c:numCache>
                <c:formatCode>#,##0</c:formatCode>
                <c:ptCount val="12"/>
                <c:pt idx="0">
                  <c:v>12302384.298</c:v>
                </c:pt>
                <c:pt idx="1">
                  <c:v>12232354.814999999</c:v>
                </c:pt>
                <c:pt idx="2">
                  <c:v>12521724.115</c:v>
                </c:pt>
                <c:pt idx="3">
                  <c:v>13350141.541999999</c:v>
                </c:pt>
                <c:pt idx="4">
                  <c:v>11080917.131999999</c:v>
                </c:pt>
                <c:pt idx="5">
                  <c:v>11951874.93</c:v>
                </c:pt>
                <c:pt idx="6">
                  <c:v>11131497.164000001</c:v>
                </c:pt>
                <c:pt idx="7">
                  <c:v>11023280.463</c:v>
                </c:pt>
                <c:pt idx="8">
                  <c:v>11584663.468</c:v>
                </c:pt>
                <c:pt idx="9">
                  <c:v>13245541.014</c:v>
                </c:pt>
                <c:pt idx="10">
                  <c:v>11691902.787</c:v>
                </c:pt>
                <c:pt idx="11">
                  <c:v>11766349.978</c:v>
                </c:pt>
              </c:numCache>
            </c:numRef>
          </c:val>
          <c:smooth val="0"/>
        </c:ser>
        <c:ser>
          <c:idx val="2"/>
          <c:order val="7"/>
          <c:tx>
            <c:v>2016</c:v>
          </c:tx>
          <c:marker>
            <c:symbol val="none"/>
          </c:marker>
          <c:val>
            <c:numRef>
              <c:f>'2002_2016_AYLIK_IHR'!$C$76:$D$76</c:f>
              <c:numCache>
                <c:formatCode>#,##0</c:formatCode>
                <c:ptCount val="2"/>
                <c:pt idx="0">
                  <c:v>9596763.8839999996</c:v>
                </c:pt>
                <c:pt idx="1">
                  <c:v>10790236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083584"/>
        <c:axId val="142085120"/>
      </c:lineChart>
      <c:catAx>
        <c:axId val="1420835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0851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085120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>
                  <a:defRPr sz="900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BİN DOLAR</a:t>
                </a:r>
              </a:p>
            </c:rich>
          </c:tx>
          <c:layout>
            <c:manualLayout>
              <c:xMode val="edge"/>
              <c:yMode val="edge"/>
              <c:x val="2.150537634408603E-2"/>
              <c:y val="0.3750005965163448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083584"/>
        <c:crosses val="autoZero"/>
        <c:crossBetween val="between"/>
      </c:valAx>
      <c:spPr>
        <a:solidFill>
          <a:srgbClr val="FFFFCC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9247424717071655"/>
          <c:y val="0.30397757098544698"/>
          <c:w val="8.666666666666667E-2"/>
          <c:h val="0.4584156525888809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YILLAR İTİBARİYLE TÜRKİYE İHRACATI 2002-2015 (1.000 $)</a:t>
            </a:r>
          </a:p>
        </c:rich>
      </c:tx>
      <c:layout>
        <c:manualLayout>
          <c:xMode val="edge"/>
          <c:yMode val="edge"/>
          <c:x val="0.19840230689799673"/>
          <c:y val="3.29113924050634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84821140056188"/>
          <c:y val="0.13417721518987338"/>
          <c:w val="0.83355580161074405"/>
          <c:h val="0.7518987341772156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'2002_2016_AYLIK_IHR'!$A$62:$A$75</c:f>
              <c:strCache>
                <c:ptCount val="1"/>
                <c:pt idx="0">
                  <c:v>2002 2003 2004 2005 2006 2007 2008 2009 2010 2011 2012 2013 2014 2015</c:v>
                </c:pt>
              </c:strCache>
            </c:strRef>
          </c:tx>
          <c:spPr>
            <a:gradFill rotWithShape="0">
              <a:gsLst>
                <a:gs pos="0">
                  <a:srgbClr val="000080">
                    <a:gamma/>
                    <a:shade val="46275"/>
                    <a:invGamma/>
                  </a:srgbClr>
                </a:gs>
                <a:gs pos="100000">
                  <a:srgbClr val="000080"/>
                </a:gs>
              </a:gsLst>
              <a:lin ang="5400000" scaled="1"/>
            </a:gra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10"/>
              <c:layout>
                <c:manualLayout>
                  <c:x val="-4.0404172963228083E-2"/>
                  <c:y val="1.687737134124057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6.7337416156313798E-3"/>
                  <c:y val="1.350210970464136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anchor="ctr" anchorCtr="0"/>
              <a:lstStyle/>
              <a:p>
                <a:pPr>
                  <a:defRPr sz="1025" b="1" i="0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numRef>
              <c:f>'2002_2016_AYLIK_IHR'!$A$62:$A$75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Ref>
              <c:f>'2002_2016_AYLIK_IHR'!$O$62:$O$75</c:f>
              <c:numCache>
                <c:formatCode>#,##0</c:formatCode>
                <c:ptCount val="14"/>
                <c:pt idx="0">
                  <c:v>36059089.028999999</c:v>
                </c:pt>
                <c:pt idx="1">
                  <c:v>47252836.302000001</c:v>
                </c:pt>
                <c:pt idx="2">
                  <c:v>63167152.819999993</c:v>
                </c:pt>
                <c:pt idx="3">
                  <c:v>73476408.142999992</c:v>
                </c:pt>
                <c:pt idx="4">
                  <c:v>85534675.517999992</c:v>
                </c:pt>
                <c:pt idx="5">
                  <c:v>107271749.90399998</c:v>
                </c:pt>
                <c:pt idx="6">
                  <c:v>132027195.626</c:v>
                </c:pt>
                <c:pt idx="7">
                  <c:v>102142612.603</c:v>
                </c:pt>
                <c:pt idx="8">
                  <c:v>113883219.18399999</c:v>
                </c:pt>
                <c:pt idx="9">
                  <c:v>134906868.83000001</c:v>
                </c:pt>
                <c:pt idx="10">
                  <c:v>152461736.55599999</c:v>
                </c:pt>
                <c:pt idx="11">
                  <c:v>151802637.08700001</c:v>
                </c:pt>
                <c:pt idx="12">
                  <c:v>157610157.69</c:v>
                </c:pt>
                <c:pt idx="13">
                  <c:v>143882631.70599997</c:v>
                </c:pt>
              </c:numCache>
            </c:numRef>
          </c:val>
        </c:ser>
        <c:ser>
          <c:idx val="1"/>
          <c:order val="1"/>
          <c:tx>
            <c:strRef>
              <c:f>'2002_2016_AYLIK_IHR'!$A$75</c:f>
              <c:strCache>
                <c:ptCount val="1"/>
                <c:pt idx="0">
                  <c:v>2015</c:v>
                </c:pt>
              </c:strCache>
            </c:strRef>
          </c:tx>
          <c:invertIfNegative val="0"/>
          <c:cat>
            <c:numRef>
              <c:f>'2002_2016_AYLIK_IHR'!$A$62:$A$75</c:f>
              <c:numCache>
                <c:formatCode>General</c:formatCode>
                <c:ptCount val="14"/>
                <c:pt idx="0">
                  <c:v>2002</c:v>
                </c:pt>
                <c:pt idx="1">
                  <c:v>2003</c:v>
                </c:pt>
                <c:pt idx="2">
                  <c:v>2004</c:v>
                </c:pt>
                <c:pt idx="3">
                  <c:v>2005</c:v>
                </c:pt>
                <c:pt idx="4">
                  <c:v>2006</c:v>
                </c:pt>
                <c:pt idx="5">
                  <c:v>2007</c:v>
                </c:pt>
                <c:pt idx="6">
                  <c:v>2008</c:v>
                </c:pt>
                <c:pt idx="7">
                  <c:v>2009</c:v>
                </c:pt>
                <c:pt idx="8">
                  <c:v>2010</c:v>
                </c:pt>
                <c:pt idx="9">
                  <c:v>2011</c:v>
                </c:pt>
                <c:pt idx="10">
                  <c:v>2012</c:v>
                </c:pt>
                <c:pt idx="11">
                  <c:v>2013</c:v>
                </c:pt>
                <c:pt idx="12">
                  <c:v>2014</c:v>
                </c:pt>
                <c:pt idx="13">
                  <c:v>2015</c:v>
                </c:pt>
              </c:numCache>
            </c:numRef>
          </c:cat>
          <c:val>
            <c:numLit>
              <c:formatCode>General</c:formatCode>
              <c:ptCount val="1"/>
              <c:pt idx="0">
                <c:v>1</c:v>
              </c:pt>
            </c:numLit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2128256"/>
        <c:axId val="142129792"/>
      </c:barChart>
      <c:catAx>
        <c:axId val="14212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129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129792"/>
        <c:scaling>
          <c:orientation val="minMax"/>
          <c:max val="160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128256"/>
        <c:crosses val="autoZero"/>
        <c:crossBetween val="between"/>
      </c:valAx>
      <c:spPr>
        <a:gradFill rotWithShape="0">
          <a:gsLst>
            <a:gs pos="0">
              <a:srgbClr val="99CCFF"/>
            </a:gs>
            <a:gs pos="100000">
              <a:srgbClr val="99CCFF">
                <a:gamma/>
                <a:shade val="46275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HUBUBAT BAKLİYAT VE YAĞLI TOHUMLAR İHRACATI</a:t>
            </a:r>
            <a:r>
              <a:rPr lang="tr-TR" baseline="0"/>
              <a:t> </a:t>
            </a:r>
          </a:p>
          <a:p>
            <a:pPr algn="ctr"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(Bin</a:t>
            </a:r>
            <a:r>
              <a:rPr lang="tr-TR" baseline="0"/>
              <a:t> </a:t>
            </a:r>
            <a:r>
              <a:rPr lang="tr-TR"/>
              <a:t>$)</a:t>
            </a:r>
          </a:p>
        </c:rich>
      </c:tx>
      <c:layout>
        <c:manualLayout>
          <c:xMode val="edge"/>
          <c:yMode val="edge"/>
          <c:x val="0.1179279583917041"/>
          <c:y val="2.334782779018294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701458855482493"/>
          <c:y val="0.2178477690288714"/>
          <c:w val="0.82208753132894641"/>
          <c:h val="0.503132246264492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'2002_2016_AYLIK_IHR'!$C$4:$N$4</c:f>
              <c:numCache>
                <c:formatCode>#,##0</c:formatCode>
                <c:ptCount val="12"/>
                <c:pt idx="0">
                  <c:v>460889.63442999998</c:v>
                </c:pt>
                <c:pt idx="1">
                  <c:v>563401.68570000003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  <a:ln w="9525">
                <a:noFill/>
              </a:ln>
            </c:spPr>
          </c:marker>
          <c:val>
            <c:numRef>
              <c:f>'2002_2016_AYLIK_IHR'!$C$5:$N$5</c:f>
              <c:numCache>
                <c:formatCode>#,##0</c:formatCode>
                <c:ptCount val="12"/>
                <c:pt idx="0">
                  <c:v>566120.81128999998</c:v>
                </c:pt>
                <c:pt idx="1">
                  <c:v>491783.75361999997</c:v>
                </c:pt>
                <c:pt idx="2">
                  <c:v>554740.76428</c:v>
                </c:pt>
                <c:pt idx="3">
                  <c:v>486976.49277999997</c:v>
                </c:pt>
                <c:pt idx="4">
                  <c:v>480848.67021000001</c:v>
                </c:pt>
                <c:pt idx="5">
                  <c:v>480768.24197999999</c:v>
                </c:pt>
                <c:pt idx="6">
                  <c:v>430668.38750999997</c:v>
                </c:pt>
                <c:pt idx="7">
                  <c:v>459892.17654999997</c:v>
                </c:pt>
                <c:pt idx="8">
                  <c:v>438173.99703000003</c:v>
                </c:pt>
                <c:pt idx="9">
                  <c:v>587901.37609000003</c:v>
                </c:pt>
                <c:pt idx="10">
                  <c:v>608475.23959999997</c:v>
                </c:pt>
                <c:pt idx="11">
                  <c:v>542266.17801999999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171136"/>
        <c:axId val="142173312"/>
      </c:lineChart>
      <c:catAx>
        <c:axId val="142171136"/>
        <c:scaling>
          <c:orientation val="minMax"/>
        </c:scaling>
        <c:delete val="0"/>
        <c:axPos val="b"/>
        <c:numFmt formatCode="#\ ?/?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1733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173312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17113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2453397313065929"/>
          <c:y val="0.16911505464801974"/>
          <c:w val="0.27353783231083845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YAŞ MEYVE VE SEBZE İHRACATI (Bin $)</a:t>
            </a:r>
          </a:p>
        </c:rich>
      </c:tx>
      <c:layout>
        <c:manualLayout>
          <c:xMode val="edge"/>
          <c:yMode val="edge"/>
          <c:x val="0.20612266323852377"/>
          <c:y val="1.761006289308176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18113240922097806"/>
          <c:w val="0.81836816243638633"/>
          <c:h val="0.554718003239245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'2002_2016_AYLIK_IHR'!$C$6:$N$6</c:f>
              <c:numCache>
                <c:formatCode>#,##0</c:formatCode>
                <c:ptCount val="12"/>
                <c:pt idx="0">
                  <c:v>133726.31445000001</c:v>
                </c:pt>
                <c:pt idx="1">
                  <c:v>160348.09752000001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'2002_2016_AYLIK_IHR'!$C$7:$N$7</c:f>
              <c:numCache>
                <c:formatCode>#,##0</c:formatCode>
                <c:ptCount val="12"/>
                <c:pt idx="0">
                  <c:v>218481.59776</c:v>
                </c:pt>
                <c:pt idx="1">
                  <c:v>155554.29676</c:v>
                </c:pt>
                <c:pt idx="2">
                  <c:v>152629.234</c:v>
                </c:pt>
                <c:pt idx="3">
                  <c:v>124853.16082999999</c:v>
                </c:pt>
                <c:pt idx="4">
                  <c:v>161353.40616000001</c:v>
                </c:pt>
                <c:pt idx="5">
                  <c:v>181171.54305000001</c:v>
                </c:pt>
                <c:pt idx="6">
                  <c:v>93843.73358</c:v>
                </c:pt>
                <c:pt idx="7">
                  <c:v>73244.345950000003</c:v>
                </c:pt>
                <c:pt idx="8">
                  <c:v>111339.6872</c:v>
                </c:pt>
                <c:pt idx="9">
                  <c:v>237273.41518000001</c:v>
                </c:pt>
                <c:pt idx="10">
                  <c:v>267011.31072000001</c:v>
                </c:pt>
                <c:pt idx="11">
                  <c:v>309189.84393999999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210560"/>
        <c:axId val="142212480"/>
      </c:lineChart>
      <c:catAx>
        <c:axId val="142210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124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2124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21056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849740211045048"/>
          <c:y val="0.13836477987421383"/>
          <c:w val="0.2729795918367347"/>
          <c:h val="7.469479522606843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MEYVE SEBZE MAMULLERİ İHRACATI (Bin $)</a:t>
            </a:r>
          </a:p>
        </c:rich>
      </c:tx>
      <c:layout>
        <c:manualLayout>
          <c:xMode val="edge"/>
          <c:yMode val="edge"/>
          <c:x val="0.16973458072342185"/>
          <c:y val="2.334630350194552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905951940056574"/>
          <c:y val="0.18417639429312582"/>
          <c:w val="0.83435749448311181"/>
          <c:h val="0.5758754863813246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'2002_2016_AYLIK_IHR'!$C$8:$N$8</c:f>
              <c:numCache>
                <c:formatCode>#,##0</c:formatCode>
                <c:ptCount val="12"/>
                <c:pt idx="0">
                  <c:v>82441.657439999995</c:v>
                </c:pt>
                <c:pt idx="1">
                  <c:v>106744.35434000001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'2002_2016_AYLIK_IHR'!$C$9:$N$9</c:f>
              <c:numCache>
                <c:formatCode>#,##0</c:formatCode>
                <c:ptCount val="12"/>
                <c:pt idx="0">
                  <c:v>93026.755770000003</c:v>
                </c:pt>
                <c:pt idx="1">
                  <c:v>98704.324250000005</c:v>
                </c:pt>
                <c:pt idx="2">
                  <c:v>104061.68511000001</c:v>
                </c:pt>
                <c:pt idx="3">
                  <c:v>105917.70758</c:v>
                </c:pt>
                <c:pt idx="4">
                  <c:v>96206.019320000007</c:v>
                </c:pt>
                <c:pt idx="5">
                  <c:v>110288.51625</c:v>
                </c:pt>
                <c:pt idx="6">
                  <c:v>110605.69404</c:v>
                </c:pt>
                <c:pt idx="7">
                  <c:v>109982.81376999999</c:v>
                </c:pt>
                <c:pt idx="8">
                  <c:v>113842.24325</c:v>
                </c:pt>
                <c:pt idx="9">
                  <c:v>144637.67379</c:v>
                </c:pt>
                <c:pt idx="10">
                  <c:v>128798.29332</c:v>
                </c:pt>
                <c:pt idx="11">
                  <c:v>102672.28256000001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319616"/>
        <c:axId val="142321536"/>
      </c:lineChart>
      <c:catAx>
        <c:axId val="1423196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321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3215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ysDash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3196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12676789634418"/>
          <c:y val="0.12710765239948119"/>
          <c:w val="0.27353783231083845"/>
          <c:h val="7.7019925038553066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KURU MEYVE VE MAMULLERİ İHRACATI (Bin $)</a:t>
            </a:r>
          </a:p>
        </c:rich>
      </c:tx>
      <c:layout>
        <c:manualLayout>
          <c:xMode val="edge"/>
          <c:yMode val="edge"/>
          <c:x val="0.18514705169040729"/>
          <c:y val="6.28019323671497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41569521468954"/>
          <c:y val="0.17625584845372591"/>
          <c:w val="0.81747891369841597"/>
          <c:h val="0.6016873977709308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'2002_2016_AYLIK_IHR'!$C$10:$N$10</c:f>
              <c:numCache>
                <c:formatCode>#,##0</c:formatCode>
                <c:ptCount val="12"/>
                <c:pt idx="0">
                  <c:v>90598.071639999995</c:v>
                </c:pt>
                <c:pt idx="1">
                  <c:v>106110.97388000001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'2002_2016_AYLIK_IHR'!$C$11:$N$11</c:f>
              <c:numCache>
                <c:formatCode>#,##0</c:formatCode>
                <c:ptCount val="12"/>
                <c:pt idx="0">
                  <c:v>97812.898400000005</c:v>
                </c:pt>
                <c:pt idx="1">
                  <c:v>94296.117119999995</c:v>
                </c:pt>
                <c:pt idx="2">
                  <c:v>98548.827709999998</c:v>
                </c:pt>
                <c:pt idx="3">
                  <c:v>111139.09049</c:v>
                </c:pt>
                <c:pt idx="4">
                  <c:v>85220.710900000005</c:v>
                </c:pt>
                <c:pt idx="5">
                  <c:v>92626.931030000007</c:v>
                </c:pt>
                <c:pt idx="6">
                  <c:v>76554.212400000004</c:v>
                </c:pt>
                <c:pt idx="7">
                  <c:v>89148.743650000004</c:v>
                </c:pt>
                <c:pt idx="8">
                  <c:v>114985.56547</c:v>
                </c:pt>
                <c:pt idx="9">
                  <c:v>202183.01013000001</c:v>
                </c:pt>
                <c:pt idx="10">
                  <c:v>151032.33790000001</c:v>
                </c:pt>
                <c:pt idx="11">
                  <c:v>131424.39788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22720"/>
        <c:axId val="146624896"/>
      </c:lineChart>
      <c:catAx>
        <c:axId val="146622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6248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624896"/>
        <c:scaling>
          <c:orientation val="minMax"/>
          <c:max val="2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6227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78095037914921"/>
          <c:y val="0.14251207729468598"/>
          <c:w val="0.2746611909650923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FINDIK VE MAMULLERİ İHRACATI (Bin $)</a:t>
            </a:r>
          </a:p>
        </c:rich>
      </c:tx>
      <c:layout>
        <c:manualLayout>
          <c:xMode val="edge"/>
          <c:yMode val="edge"/>
          <c:x val="0.17943569553805774"/>
          <c:y val="2.73631840796019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919369525904036"/>
          <c:y val="0.18283615401293282"/>
          <c:w val="0.79032335866951164"/>
          <c:h val="0.5559711622025913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'2002_2016_AYLIK_IHR'!$C$12:$N$12</c:f>
              <c:numCache>
                <c:formatCode>#,##0</c:formatCode>
                <c:ptCount val="12"/>
                <c:pt idx="0">
                  <c:v>179853.2653</c:v>
                </c:pt>
                <c:pt idx="1">
                  <c:v>170866.71919999999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'2002_2016_AYLIK_IHR'!$C$13:$N$13</c:f>
              <c:numCache>
                <c:formatCode>#,##0</c:formatCode>
                <c:ptCount val="12"/>
                <c:pt idx="0">
                  <c:v>245531.10282999999</c:v>
                </c:pt>
                <c:pt idx="1">
                  <c:v>231388.24583999999</c:v>
                </c:pt>
                <c:pt idx="2">
                  <c:v>206870.61434999999</c:v>
                </c:pt>
                <c:pt idx="3">
                  <c:v>242419.20790000001</c:v>
                </c:pt>
                <c:pt idx="4">
                  <c:v>215637.54558999999</c:v>
                </c:pt>
                <c:pt idx="5">
                  <c:v>207594.19146999999</c:v>
                </c:pt>
                <c:pt idx="6">
                  <c:v>227390.05650999999</c:v>
                </c:pt>
                <c:pt idx="7">
                  <c:v>152733.69157</c:v>
                </c:pt>
                <c:pt idx="8">
                  <c:v>261985.31090000001</c:v>
                </c:pt>
                <c:pt idx="9">
                  <c:v>308389.66431999998</c:v>
                </c:pt>
                <c:pt idx="10">
                  <c:v>255789.56346</c:v>
                </c:pt>
                <c:pt idx="11">
                  <c:v>271947.82448000001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67936"/>
        <c:axId val="142969856"/>
      </c:lineChart>
      <c:catAx>
        <c:axId val="1429679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698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296985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679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658009482685632"/>
          <c:y val="0.13184079601990051"/>
          <c:w val="0.26967741935483869"/>
          <c:h val="7.385865945861244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ZEYTİN VE ZEYTİNYAĞI (Bin $)</a:t>
            </a:r>
          </a:p>
        </c:rich>
      </c:tx>
      <c:layout>
        <c:manualLayout>
          <c:xMode val="edge"/>
          <c:yMode val="edge"/>
          <c:x val="0.26156941649899396"/>
          <c:y val="4.1377001787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340710932260228"/>
          <c:y val="0.17843866171003717"/>
          <c:w val="0.81891348088531157"/>
          <c:h val="0.567534076827757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'2002_2016_AYLIK_IHR'!$C$14:$N$14</c:f>
              <c:numCache>
                <c:formatCode>#,##0</c:formatCode>
                <c:ptCount val="12"/>
                <c:pt idx="0">
                  <c:v>10205.72971</c:v>
                </c:pt>
                <c:pt idx="1">
                  <c:v>15968.154710000001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'2002_2016_AYLIK_IHR'!$C$15:$N$15</c:f>
              <c:numCache>
                <c:formatCode>#,##0</c:formatCode>
                <c:ptCount val="12"/>
                <c:pt idx="0">
                  <c:v>16791.806779999999</c:v>
                </c:pt>
                <c:pt idx="1">
                  <c:v>19131.206109999999</c:v>
                </c:pt>
                <c:pt idx="2">
                  <c:v>19111.990160000001</c:v>
                </c:pt>
                <c:pt idx="3">
                  <c:v>18199.15724</c:v>
                </c:pt>
                <c:pt idx="4">
                  <c:v>17030.152870000002</c:v>
                </c:pt>
                <c:pt idx="5">
                  <c:v>17736.840499999998</c:v>
                </c:pt>
                <c:pt idx="6">
                  <c:v>12890.33347</c:v>
                </c:pt>
                <c:pt idx="7">
                  <c:v>10622.04089</c:v>
                </c:pt>
                <c:pt idx="8">
                  <c:v>11021.520619999999</c:v>
                </c:pt>
                <c:pt idx="9">
                  <c:v>13036.69392</c:v>
                </c:pt>
                <c:pt idx="10">
                  <c:v>16450.014149999999</c:v>
                </c:pt>
                <c:pt idx="11">
                  <c:v>17468.448090000002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2994816"/>
        <c:axId val="143005184"/>
      </c:lineChart>
      <c:catAx>
        <c:axId val="14299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051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05184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2994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1662732299307655"/>
          <c:y val="0.13517592909581955"/>
          <c:w val="0.26913480885311869"/>
          <c:h val="7.171782874966715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TÜTÜN İHRACATI (Bin $)</a:t>
            </a:r>
          </a:p>
        </c:rich>
      </c:tx>
      <c:layout>
        <c:manualLayout>
          <c:xMode val="edge"/>
          <c:yMode val="edge"/>
          <c:x val="0.29508199475065616"/>
          <c:y val="3.480589022757697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87978142076504"/>
          <c:y val="0.18206242292002656"/>
          <c:w val="0.82513661202185795"/>
          <c:h val="0.5635897922398254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'2002_2016_AYLIK_IHR'!$C$16:$N$16</c:f>
              <c:numCache>
                <c:formatCode>#,##0</c:formatCode>
                <c:ptCount val="12"/>
                <c:pt idx="0">
                  <c:v>85187.056429999997</c:v>
                </c:pt>
                <c:pt idx="1">
                  <c:v>95303.607080000002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'2002_2016_AYLIK_IHR'!$C$17:$N$17</c:f>
              <c:numCache>
                <c:formatCode>#,##0</c:formatCode>
                <c:ptCount val="12"/>
                <c:pt idx="0">
                  <c:v>84587.382100000003</c:v>
                </c:pt>
                <c:pt idx="1">
                  <c:v>87419.751180000007</c:v>
                </c:pt>
                <c:pt idx="2">
                  <c:v>105669.31832000001</c:v>
                </c:pt>
                <c:pt idx="3">
                  <c:v>72638.579329999993</c:v>
                </c:pt>
                <c:pt idx="4">
                  <c:v>53359.857490000002</c:v>
                </c:pt>
                <c:pt idx="5">
                  <c:v>54936.205170000001</c:v>
                </c:pt>
                <c:pt idx="6">
                  <c:v>73120.949699999997</c:v>
                </c:pt>
                <c:pt idx="7">
                  <c:v>81940.677330000006</c:v>
                </c:pt>
                <c:pt idx="8">
                  <c:v>58905.846389999999</c:v>
                </c:pt>
                <c:pt idx="9">
                  <c:v>80593.646659999999</c:v>
                </c:pt>
                <c:pt idx="10">
                  <c:v>71026.910910000006</c:v>
                </c:pt>
                <c:pt idx="11">
                  <c:v>94139.503190000003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42816"/>
        <c:axId val="143049088"/>
      </c:lineChart>
      <c:catAx>
        <c:axId val="143042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49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49088"/>
        <c:scaling>
          <c:orientation val="minMax"/>
          <c:max val="1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4281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3475359580052494"/>
          <c:y val="0.13654618473895583"/>
          <c:w val="0.26751999999999998"/>
          <c:h val="7.949446078276360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SÜS BİTKİLERİ İHRACATI (Bin $)</a:t>
            </a:r>
          </a:p>
        </c:rich>
      </c:tx>
      <c:layout>
        <c:manualLayout>
          <c:xMode val="edge"/>
          <c:yMode val="edge"/>
          <c:x val="0.24180327868852458"/>
          <c:y val="3.745318352059941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2061510456354246"/>
          <c:y val="0.18701970352297509"/>
          <c:w val="0.86230822961645937"/>
          <c:h val="0.5788891353369561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'2002_2016_AYLIK_IHR'!$A$18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'2002_2016_AYLIK_IHR'!$C$18:$N$18</c:f>
              <c:numCache>
                <c:formatCode>#,##0</c:formatCode>
                <c:ptCount val="12"/>
                <c:pt idx="0">
                  <c:v>6380.1968100000004</c:v>
                </c:pt>
                <c:pt idx="1">
                  <c:v>10965.51116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'2002_2016_AYLIK_IHR'!$A$19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'2002_2016_AYLIK_IHR'!$C$19:$N$19</c:f>
              <c:numCache>
                <c:formatCode>#,##0</c:formatCode>
                <c:ptCount val="12"/>
                <c:pt idx="0">
                  <c:v>6323.2487099999998</c:v>
                </c:pt>
                <c:pt idx="1">
                  <c:v>8819.9491300000009</c:v>
                </c:pt>
                <c:pt idx="2">
                  <c:v>11241.36759</c:v>
                </c:pt>
                <c:pt idx="3">
                  <c:v>10605.65509</c:v>
                </c:pt>
                <c:pt idx="4">
                  <c:v>6164.7641899999999</c:v>
                </c:pt>
                <c:pt idx="5">
                  <c:v>2449.9805200000001</c:v>
                </c:pt>
                <c:pt idx="6">
                  <c:v>4008.5602800000001</c:v>
                </c:pt>
                <c:pt idx="7">
                  <c:v>5086.7874000000002</c:v>
                </c:pt>
                <c:pt idx="8">
                  <c:v>5655.7401399999999</c:v>
                </c:pt>
                <c:pt idx="9">
                  <c:v>5397.6899199999998</c:v>
                </c:pt>
                <c:pt idx="10">
                  <c:v>5119.4543800000001</c:v>
                </c:pt>
                <c:pt idx="11">
                  <c:v>6767.9074099999998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094528"/>
        <c:axId val="143096448"/>
      </c:lineChart>
      <c:catAx>
        <c:axId val="143094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9644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3096448"/>
        <c:scaling>
          <c:orientation val="minMax"/>
          <c:max val="2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094528"/>
        <c:crosses val="autoZero"/>
        <c:crossBetween val="between"/>
        <c:majorUnit val="5000"/>
        <c:minorUnit val="4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4603222752893587"/>
          <c:y val="0.13523492662008801"/>
          <c:w val="0.26967741935483869"/>
          <c:h val="6.9697608221507529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SU ÜRÜNLERİ VE HAY. MAM. İHRACATI (Bin $)</a:t>
            </a:r>
            <a:endParaRPr lang="tr-TR" sz="700"/>
          </a:p>
        </c:rich>
      </c:tx>
      <c:layout>
        <c:manualLayout>
          <c:xMode val="edge"/>
          <c:yMode val="edge"/>
          <c:x val="0.15214236824093086"/>
          <c:y val="2.24719101123595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430548594156736"/>
          <c:y val="0.21348393248596756"/>
          <c:w val="0.84257444205511267"/>
          <c:h val="0.54931532434850139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'2002_2016_AYLIK_IHR'!$C$20:$N$20</c:f>
              <c:numCache>
                <c:formatCode>#,##0</c:formatCode>
                <c:ptCount val="12"/>
                <c:pt idx="0">
                  <c:v>134470.78104</c:v>
                </c:pt>
                <c:pt idx="1">
                  <c:v>143584.64652000001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'2002_2016_AYLIK_IHR'!$C$21:$N$21</c:f>
              <c:numCache>
                <c:formatCode>#,##0</c:formatCode>
                <c:ptCount val="12"/>
                <c:pt idx="0">
                  <c:v>172543.8327</c:v>
                </c:pt>
                <c:pt idx="1">
                  <c:v>167106.44742000001</c:v>
                </c:pt>
                <c:pt idx="2">
                  <c:v>171068.19013999999</c:v>
                </c:pt>
                <c:pt idx="3">
                  <c:v>172518.28628999999</c:v>
                </c:pt>
                <c:pt idx="4">
                  <c:v>124616.54806</c:v>
                </c:pt>
                <c:pt idx="5">
                  <c:v>109721.82393</c:v>
                </c:pt>
                <c:pt idx="6">
                  <c:v>152578.29842000001</c:v>
                </c:pt>
                <c:pt idx="7">
                  <c:v>142097.86426</c:v>
                </c:pt>
                <c:pt idx="8">
                  <c:v>126984.49699</c:v>
                </c:pt>
                <c:pt idx="9">
                  <c:v>162255.21410000001</c:v>
                </c:pt>
                <c:pt idx="10">
                  <c:v>153949.98248999999</c:v>
                </c:pt>
                <c:pt idx="11">
                  <c:v>157924.19393000001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3121792"/>
        <c:axId val="138753536"/>
      </c:lineChart>
      <c:catAx>
        <c:axId val="1431217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7535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53536"/>
        <c:scaling>
          <c:orientation val="minMax"/>
          <c:max val="3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312179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45574436665639"/>
          <c:y val="0.10888908549352679"/>
          <c:w val="0.27466119096509239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orientation="landscape" horizontalDpi="1200" verticalDpi="1200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AĞAÇ MAM. VE ORMAN ÜRÜNLERİ İHRACATI (Bin $)</a:t>
            </a:r>
          </a:p>
        </c:rich>
      </c:tx>
      <c:layout>
        <c:manualLayout>
          <c:xMode val="edge"/>
          <c:yMode val="edge"/>
          <c:x val="0.15020576131687244"/>
          <c:y val="1.960784313725490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471900888932093"/>
          <c:y val="0.19730392156862744"/>
          <c:w val="0.7942402790643468"/>
          <c:h val="0.5698529411764706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'2002_2016_AYLIK_IHR'!$C$22:$N$22</c:f>
              <c:numCache>
                <c:formatCode>#,##0</c:formatCode>
                <c:ptCount val="12"/>
                <c:pt idx="0">
                  <c:v>272249.22434000002</c:v>
                </c:pt>
                <c:pt idx="1">
                  <c:v>346144.20275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'2002_2016_AYLIK_IHR'!$C$23:$N$23</c:f>
              <c:numCache>
                <c:formatCode>#,##0</c:formatCode>
                <c:ptCount val="12"/>
                <c:pt idx="0">
                  <c:v>316523.64117999998</c:v>
                </c:pt>
                <c:pt idx="1">
                  <c:v>302159.60136999999</c:v>
                </c:pt>
                <c:pt idx="2">
                  <c:v>347125.67984</c:v>
                </c:pt>
                <c:pt idx="3">
                  <c:v>363004.82526999997</c:v>
                </c:pt>
                <c:pt idx="4">
                  <c:v>328956.28013000003</c:v>
                </c:pt>
                <c:pt idx="5">
                  <c:v>354572.54577999999</c:v>
                </c:pt>
                <c:pt idx="6">
                  <c:v>348796.77617999999</c:v>
                </c:pt>
                <c:pt idx="7">
                  <c:v>345707.40165000001</c:v>
                </c:pt>
                <c:pt idx="8">
                  <c:v>312599.99897999997</c:v>
                </c:pt>
                <c:pt idx="9">
                  <c:v>365367.64236</c:v>
                </c:pt>
                <c:pt idx="10">
                  <c:v>342284.92440999998</c:v>
                </c:pt>
                <c:pt idx="11">
                  <c:v>348374.44712000003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38782592"/>
        <c:axId val="138784768"/>
      </c:lineChart>
      <c:catAx>
        <c:axId val="1387825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7847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38784768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38782592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15637860082305"/>
          <c:y val="9.612745098039216E-2"/>
          <c:w val="0.27522633744855968"/>
          <c:h val="7.27725027018681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TEKSTİL VE HAMMADDELERİ İHRACATI (Bin $)</a:t>
            </a:r>
          </a:p>
        </c:rich>
      </c:tx>
      <c:layout>
        <c:manualLayout>
          <c:xMode val="edge"/>
          <c:yMode val="edge"/>
          <c:x val="0.17687096255825163"/>
          <c:y val="3.703703703703703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734710553562077"/>
          <c:y val="0.20740815758158895"/>
          <c:w val="0.79387834211410224"/>
          <c:h val="0.5259278281533136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'2002_2016_AYLIK_IHR'!$C$26:$N$26</c:f>
              <c:numCache>
                <c:formatCode>#,##0</c:formatCode>
                <c:ptCount val="12"/>
                <c:pt idx="0">
                  <c:v>597053.68126999994</c:v>
                </c:pt>
                <c:pt idx="1">
                  <c:v>635138.28322999994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'2002_2016_AYLIK_IHR'!$C$27:$N$27</c:f>
              <c:numCache>
                <c:formatCode>#,##0</c:formatCode>
                <c:ptCount val="12"/>
                <c:pt idx="0">
                  <c:v>648202.18587000004</c:v>
                </c:pt>
                <c:pt idx="1">
                  <c:v>609129.10754999996</c:v>
                </c:pt>
                <c:pt idx="2">
                  <c:v>677211.91483000002</c:v>
                </c:pt>
                <c:pt idx="3">
                  <c:v>724118.16070000001</c:v>
                </c:pt>
                <c:pt idx="4">
                  <c:v>652382.10845000006</c:v>
                </c:pt>
                <c:pt idx="5">
                  <c:v>678721.74032999994</c:v>
                </c:pt>
                <c:pt idx="6">
                  <c:v>631016.92119000002</c:v>
                </c:pt>
                <c:pt idx="7">
                  <c:v>639355.89350999997</c:v>
                </c:pt>
                <c:pt idx="8">
                  <c:v>648709.87098999997</c:v>
                </c:pt>
                <c:pt idx="9">
                  <c:v>754576.16651999997</c:v>
                </c:pt>
                <c:pt idx="10">
                  <c:v>659372.61947999999</c:v>
                </c:pt>
                <c:pt idx="11">
                  <c:v>628195.74279000005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35168"/>
        <c:axId val="146537088"/>
      </c:lineChart>
      <c:catAx>
        <c:axId val="14653516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53708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37088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535168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482393272269536"/>
          <c:y val="0.12249402158063576"/>
          <c:w val="0.2903519202956773"/>
          <c:h val="7.98872363176825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noFill/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DERİ VE MAMULLERİ İHRACATI (Bin $)</a:t>
            </a:r>
          </a:p>
        </c:rich>
      </c:tx>
      <c:layout>
        <c:manualLayout>
          <c:xMode val="edge"/>
          <c:yMode val="edge"/>
          <c:x val="0.1897961326262797"/>
          <c:y val="3.703703703703705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5555633323612326"/>
          <c:w val="0.77142934015200504"/>
          <c:h val="0.488890657156602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'2002_2016_AYLIK_IHR'!$A$28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'2002_2016_AYLIK_IHR'!$C$28:$N$28</c:f>
              <c:numCache>
                <c:formatCode>#,##0</c:formatCode>
                <c:ptCount val="12"/>
                <c:pt idx="0">
                  <c:v>88444.068020000006</c:v>
                </c:pt>
                <c:pt idx="1">
                  <c:v>108553.67617000001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'2002_2016_AYLIK_IHR'!$A$29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'2002_2016_AYLIK_IHR'!$C$29:$N$29</c:f>
              <c:numCache>
                <c:formatCode>#,##0</c:formatCode>
                <c:ptCount val="12"/>
                <c:pt idx="0">
                  <c:v>112829.9941</c:v>
                </c:pt>
                <c:pt idx="1">
                  <c:v>115694.82902999999</c:v>
                </c:pt>
                <c:pt idx="2">
                  <c:v>144240.39254</c:v>
                </c:pt>
                <c:pt idx="3">
                  <c:v>146077.59069000001</c:v>
                </c:pt>
                <c:pt idx="4">
                  <c:v>117698.29527</c:v>
                </c:pt>
                <c:pt idx="5">
                  <c:v>115520.92118999999</c:v>
                </c:pt>
                <c:pt idx="6">
                  <c:v>118450.14998</c:v>
                </c:pt>
                <c:pt idx="7">
                  <c:v>134005.96338999999</c:v>
                </c:pt>
                <c:pt idx="8">
                  <c:v>117160.12218999999</c:v>
                </c:pt>
                <c:pt idx="9">
                  <c:v>126353.15521</c:v>
                </c:pt>
                <c:pt idx="10">
                  <c:v>111875.76024</c:v>
                </c:pt>
                <c:pt idx="11">
                  <c:v>108367.28058000001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566144"/>
        <c:axId val="146576512"/>
      </c:lineChart>
      <c:catAx>
        <c:axId val="1465661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57651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576512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656614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HALI İHRACATI (Bin $)</a:t>
            </a:r>
          </a:p>
        </c:rich>
      </c:tx>
      <c:layout>
        <c:manualLayout>
          <c:xMode val="edge"/>
          <c:yMode val="edge"/>
          <c:x val="0.3204083775242397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346960201403397"/>
          <c:y val="0.24875661064754964"/>
          <c:w val="0.77142934015200504"/>
          <c:h val="0.5074636111379319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'2002_2016_AYLIK_IHR'!$C$30:$N$30</c:f>
              <c:numCache>
                <c:formatCode>#,##0</c:formatCode>
                <c:ptCount val="12"/>
                <c:pt idx="0">
                  <c:v>129552.68399</c:v>
                </c:pt>
                <c:pt idx="1">
                  <c:v>155418.90265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'2002_2016_AYLIK_IHR'!$C$31:$N$31</c:f>
              <c:numCache>
                <c:formatCode>#,##0</c:formatCode>
                <c:ptCount val="12"/>
                <c:pt idx="0">
                  <c:v>143592.34104999999</c:v>
                </c:pt>
                <c:pt idx="1">
                  <c:v>147034.17332999999</c:v>
                </c:pt>
                <c:pt idx="2">
                  <c:v>167697.59656999999</c:v>
                </c:pt>
                <c:pt idx="3">
                  <c:v>177976.82922000001</c:v>
                </c:pt>
                <c:pt idx="4">
                  <c:v>169615.87656999999</c:v>
                </c:pt>
                <c:pt idx="5">
                  <c:v>192780.13312000001</c:v>
                </c:pt>
                <c:pt idx="6">
                  <c:v>146386.09591999999</c:v>
                </c:pt>
                <c:pt idx="7">
                  <c:v>168403.69471000001</c:v>
                </c:pt>
                <c:pt idx="8">
                  <c:v>165188.11491</c:v>
                </c:pt>
                <c:pt idx="9">
                  <c:v>188759.17840999999</c:v>
                </c:pt>
                <c:pt idx="10">
                  <c:v>175258.42460999999</c:v>
                </c:pt>
                <c:pt idx="11">
                  <c:v>172944.42162000001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76448"/>
        <c:axId val="148778368"/>
      </c:lineChart>
      <c:catAx>
        <c:axId val="14877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78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778368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76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KİMYEVİ MADDELER VE MAMULLERİ İHRACATI (Bin $)</a:t>
            </a:r>
          </a:p>
        </c:rich>
      </c:tx>
      <c:layout>
        <c:manualLayout>
          <c:xMode val="edge"/>
          <c:yMode val="edge"/>
          <c:x val="0.14814836417052862"/>
          <c:y val="3.8759689922480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7283993821759935"/>
          <c:y val="0.25064680868379824"/>
          <c:w val="0.7736641060315943"/>
          <c:h val="0.5116298435601538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'2002_2016_AYLIK_IHR'!$C$32:$N$32</c:f>
              <c:numCache>
                <c:formatCode>#,##0</c:formatCode>
                <c:ptCount val="12"/>
                <c:pt idx="0">
                  <c:v>1000611.70641</c:v>
                </c:pt>
                <c:pt idx="1">
                  <c:v>1144659.6106100001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'2002_2016_AYLIK_IHR'!$C$33:$N$33</c:f>
              <c:numCache>
                <c:formatCode>#,##0</c:formatCode>
                <c:ptCount val="12"/>
                <c:pt idx="0">
                  <c:v>1197774.95738</c:v>
                </c:pt>
                <c:pt idx="1">
                  <c:v>1176291.8132499999</c:v>
                </c:pt>
                <c:pt idx="2">
                  <c:v>1342866.4948799999</c:v>
                </c:pt>
                <c:pt idx="3">
                  <c:v>1439452.87549</c:v>
                </c:pt>
                <c:pt idx="4">
                  <c:v>1377754.1932900001</c:v>
                </c:pt>
                <c:pt idx="5">
                  <c:v>1417027.4822199999</c:v>
                </c:pt>
                <c:pt idx="6">
                  <c:v>1310536.4079</c:v>
                </c:pt>
                <c:pt idx="7">
                  <c:v>1185864.45349</c:v>
                </c:pt>
                <c:pt idx="8">
                  <c:v>1089088.03045</c:v>
                </c:pt>
                <c:pt idx="9">
                  <c:v>1305337.3086000001</c:v>
                </c:pt>
                <c:pt idx="10">
                  <c:v>1296806.6571599999</c:v>
                </c:pt>
                <c:pt idx="11">
                  <c:v>1263985.7862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824448"/>
        <c:axId val="148826368"/>
      </c:lineChart>
      <c:catAx>
        <c:axId val="148824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82636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826368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8244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7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50"/>
              <a:t>MAKİNE VE AKSAMLARI İHRACATI (Bin $)</a:t>
            </a:r>
          </a:p>
        </c:rich>
      </c:tx>
      <c:layout>
        <c:manualLayout>
          <c:xMode val="edge"/>
          <c:yMode val="edge"/>
          <c:x val="0.16734715303444253"/>
          <c:y val="3.731343283582089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329909162156335"/>
          <c:y val="0.17537345384913924"/>
          <c:w val="0.80976314834393193"/>
          <c:h val="0.6131852548282210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'2002_2016_AYLIK_IHR'!$C$42:$N$42</c:f>
              <c:numCache>
                <c:formatCode>#,##0</c:formatCode>
                <c:ptCount val="12"/>
                <c:pt idx="0">
                  <c:v>376348.28094999999</c:v>
                </c:pt>
                <c:pt idx="1">
                  <c:v>440730.70689999999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'2002_2016_AYLIK_IHR'!$C$43:$N$43</c:f>
              <c:numCache>
                <c:formatCode>#,##0</c:formatCode>
                <c:ptCount val="12"/>
                <c:pt idx="0">
                  <c:v>465746.14145</c:v>
                </c:pt>
                <c:pt idx="1">
                  <c:v>432354.75325000001</c:v>
                </c:pt>
                <c:pt idx="2">
                  <c:v>450342.50517999998</c:v>
                </c:pt>
                <c:pt idx="3">
                  <c:v>492681.90814999997</c:v>
                </c:pt>
                <c:pt idx="4">
                  <c:v>411908.47483999998</c:v>
                </c:pt>
                <c:pt idx="5">
                  <c:v>470042.16327999998</c:v>
                </c:pt>
                <c:pt idx="6">
                  <c:v>482674.16879000003</c:v>
                </c:pt>
                <c:pt idx="7">
                  <c:v>434302.21208999999</c:v>
                </c:pt>
                <c:pt idx="8">
                  <c:v>438543.42706000002</c:v>
                </c:pt>
                <c:pt idx="9">
                  <c:v>456967.71256000001</c:v>
                </c:pt>
                <c:pt idx="10">
                  <c:v>486806.38793999999</c:v>
                </c:pt>
                <c:pt idx="11">
                  <c:v>502722.01715000003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507264"/>
        <c:axId val="148542208"/>
      </c:lineChart>
      <c:catAx>
        <c:axId val="1485072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42208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542208"/>
        <c:scaling>
          <c:orientation val="minMax"/>
          <c:max val="1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507264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OTOMOTİV ENDÜSTRİSİ İHRACATI (Bin $)</a:t>
            </a:r>
            <a:endParaRPr lang="tr-TR" sz="700"/>
          </a:p>
        </c:rich>
      </c:tx>
      <c:layout>
        <c:manualLayout>
          <c:xMode val="edge"/>
          <c:yMode val="edge"/>
          <c:x val="0.25253530555644105"/>
          <c:y val="4.244694132334581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149681289838767"/>
          <c:y val="0.1610494755571284"/>
          <c:w val="0.78367425031315086"/>
          <c:h val="0.5730356739115475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'2002_2016_AYLIK_IHR'!$C$36:$N$36</c:f>
              <c:numCache>
                <c:formatCode>#,##0</c:formatCode>
                <c:ptCount val="12"/>
                <c:pt idx="0">
                  <c:v>1512838.6033099999</c:v>
                </c:pt>
                <c:pt idx="1">
                  <c:v>1985993.8623500001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'2002_2016_AYLIK_IHR'!$C$37:$N$37</c:f>
              <c:numCache>
                <c:formatCode>#,##0</c:formatCode>
                <c:ptCount val="12"/>
                <c:pt idx="0">
                  <c:v>1728185.6380799999</c:v>
                </c:pt>
                <c:pt idx="1">
                  <c:v>1703300.46444</c:v>
                </c:pt>
                <c:pt idx="2">
                  <c:v>1770417.7382400001</c:v>
                </c:pt>
                <c:pt idx="3">
                  <c:v>1835673.80923</c:v>
                </c:pt>
                <c:pt idx="4">
                  <c:v>1480106.1511299999</c:v>
                </c:pt>
                <c:pt idx="5">
                  <c:v>1969958.87916</c:v>
                </c:pt>
                <c:pt idx="6">
                  <c:v>1641993.7194099999</c:v>
                </c:pt>
                <c:pt idx="7">
                  <c:v>1361432.7691800001</c:v>
                </c:pt>
                <c:pt idx="8">
                  <c:v>1872660.5616599999</c:v>
                </c:pt>
                <c:pt idx="9">
                  <c:v>2024850.7980899999</c:v>
                </c:pt>
                <c:pt idx="10">
                  <c:v>1916220.19108</c:v>
                </c:pt>
                <c:pt idx="11">
                  <c:v>1847805.3222399999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53184"/>
        <c:axId val="148655104"/>
      </c:lineChart>
      <c:catAx>
        <c:axId val="148653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55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5510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53184"/>
        <c:crosses val="autoZero"/>
        <c:crossBetween val="between"/>
        <c:majorUnit val="50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en-US" sz="1000"/>
              <a:t>ELEKTRİK ELEKTRONİK </a:t>
            </a:r>
            <a:r>
              <a:rPr lang="tr-TR" sz="1000" baseline="0"/>
              <a:t>VE HİZMET </a:t>
            </a:r>
            <a:r>
              <a:rPr lang="en-US" sz="1000"/>
              <a:t>İHRACATI </a:t>
            </a:r>
            <a:r>
              <a:rPr lang="tr-TR" sz="1000"/>
              <a:t> </a:t>
            </a:r>
            <a:r>
              <a:rPr lang="en-US" sz="1000"/>
              <a:t>(Bin $)</a:t>
            </a:r>
          </a:p>
        </c:rich>
      </c:tx>
      <c:layout>
        <c:manualLayout>
          <c:xMode val="edge"/>
          <c:yMode val="edge"/>
          <c:x val="0.17293786129494548"/>
          <c:y val="3.636363636363636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3397804147720971"/>
          <c:y val="0.18909090909090953"/>
          <c:w val="0.8067191601049869"/>
          <c:h val="0.57212121212121214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'2002_2016_AYLIK_IHR'!$C$40:$N$40</c:f>
              <c:numCache>
                <c:formatCode>#,##0</c:formatCode>
                <c:ptCount val="12"/>
                <c:pt idx="0">
                  <c:v>629915.79517000006</c:v>
                </c:pt>
                <c:pt idx="1">
                  <c:v>807630.40483999997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'2002_2016_AYLIK_IHR'!$C$41:$N$41</c:f>
              <c:numCache>
                <c:formatCode>#,##0</c:formatCode>
                <c:ptCount val="12"/>
                <c:pt idx="0">
                  <c:v>732034.20849999995</c:v>
                </c:pt>
                <c:pt idx="1">
                  <c:v>830881.90549000003</c:v>
                </c:pt>
                <c:pt idx="2">
                  <c:v>838376.19932999997</c:v>
                </c:pt>
                <c:pt idx="3">
                  <c:v>881106.12072999997</c:v>
                </c:pt>
                <c:pt idx="4">
                  <c:v>826109.51858000003</c:v>
                </c:pt>
                <c:pt idx="5">
                  <c:v>961652.74899999995</c:v>
                </c:pt>
                <c:pt idx="6">
                  <c:v>816192.49294000003</c:v>
                </c:pt>
                <c:pt idx="7">
                  <c:v>830817.00448</c:v>
                </c:pt>
                <c:pt idx="8">
                  <c:v>854145.72690000001</c:v>
                </c:pt>
                <c:pt idx="9">
                  <c:v>1039522.2544</c:v>
                </c:pt>
                <c:pt idx="10">
                  <c:v>927932.94868000003</c:v>
                </c:pt>
                <c:pt idx="11">
                  <c:v>935789.36588000006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667776"/>
        <c:axId val="148682240"/>
      </c:lineChart>
      <c:catAx>
        <c:axId val="1486677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8224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682240"/>
        <c:scaling>
          <c:orientation val="minMax"/>
          <c:max val="1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667776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HAZIR GİYİM VE KONFEKSİYON İHRACATI (Bin $)</a:t>
            </a:r>
          </a:p>
        </c:rich>
      </c:tx>
      <c:layout>
        <c:manualLayout>
          <c:xMode val="edge"/>
          <c:yMode val="edge"/>
          <c:x val="0.16530637895615161"/>
          <c:y val="4.913678618857900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285735711607478"/>
          <c:y val="0.22576361221779548"/>
          <c:w val="0.79387834211410224"/>
          <c:h val="0.50199203187250996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'2002_2016_AYLIK_IHR'!$C$34:$N$34</c:f>
              <c:numCache>
                <c:formatCode>#,##0</c:formatCode>
                <c:ptCount val="12"/>
                <c:pt idx="0">
                  <c:v>1321484.5307</c:v>
                </c:pt>
                <c:pt idx="1">
                  <c:v>1424936.5252799999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rgbClr val="1F497D"/>
              </a:solidFill>
            </c:spPr>
          </c:marker>
          <c:val>
            <c:numRef>
              <c:f>'2002_2016_AYLIK_IHR'!$C$35:$N$35</c:f>
              <c:numCache>
                <c:formatCode>#,##0</c:formatCode>
                <c:ptCount val="12"/>
                <c:pt idx="0">
                  <c:v>1383350.0815600001</c:v>
                </c:pt>
                <c:pt idx="1">
                  <c:v>1264257.77657</c:v>
                </c:pt>
                <c:pt idx="2">
                  <c:v>1324663.57556</c:v>
                </c:pt>
                <c:pt idx="3">
                  <c:v>1384804.02308</c:v>
                </c:pt>
                <c:pt idx="4">
                  <c:v>1342589.3309500001</c:v>
                </c:pt>
                <c:pt idx="5">
                  <c:v>1456404.9400899999</c:v>
                </c:pt>
                <c:pt idx="6">
                  <c:v>1490094.73737</c:v>
                </c:pt>
                <c:pt idx="7">
                  <c:v>1541517.78547</c:v>
                </c:pt>
                <c:pt idx="8">
                  <c:v>1386864.70263</c:v>
                </c:pt>
                <c:pt idx="9">
                  <c:v>1589947.1267500001</c:v>
                </c:pt>
                <c:pt idx="10">
                  <c:v>1405314.2733199999</c:v>
                </c:pt>
                <c:pt idx="11">
                  <c:v>1390295.94946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07200"/>
        <c:axId val="148713472"/>
      </c:lineChart>
      <c:catAx>
        <c:axId val="148707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134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713472"/>
        <c:scaling>
          <c:orientation val="minMax"/>
          <c:max val="2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0720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6549124216615775"/>
          <c:y val="0.13248339973439574"/>
          <c:w val="0.26913480885311869"/>
          <c:h val="7.8861038784494561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5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DEMİR VE DEMİRDIŞI METALLER İHRACATI (Bin $)</a:t>
            </a:r>
          </a:p>
        </c:rich>
      </c:tx>
      <c:layout>
        <c:manualLayout>
          <c:xMode val="edge"/>
          <c:yMode val="edge"/>
          <c:x val="0.2034015748031496"/>
          <c:y val="4.726368159203980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714307140178907"/>
          <c:y val="0.250000391742077"/>
          <c:w val="0.80612325227524362"/>
          <c:h val="0.485075510646554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'2002_2016_AYLIK_IHR'!$C$44:$N$44</c:f>
              <c:numCache>
                <c:formatCode>#,##0</c:formatCode>
                <c:ptCount val="12"/>
                <c:pt idx="0">
                  <c:v>424183.26061</c:v>
                </c:pt>
                <c:pt idx="1">
                  <c:v>503862.94899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'2002_2016_AYLIK_IHR'!$C$45:$N$45</c:f>
              <c:numCache>
                <c:formatCode>#,##0</c:formatCode>
                <c:ptCount val="12"/>
                <c:pt idx="0">
                  <c:v>487407.43296000001</c:v>
                </c:pt>
                <c:pt idx="1">
                  <c:v>472961.28506999998</c:v>
                </c:pt>
                <c:pt idx="2">
                  <c:v>531386.10343000002</c:v>
                </c:pt>
                <c:pt idx="3">
                  <c:v>573363.50586000003</c:v>
                </c:pt>
                <c:pt idx="4">
                  <c:v>518542.75578000001</c:v>
                </c:pt>
                <c:pt idx="5">
                  <c:v>543286.57804000005</c:v>
                </c:pt>
                <c:pt idx="6">
                  <c:v>527585.22655000002</c:v>
                </c:pt>
                <c:pt idx="7">
                  <c:v>514762.60054999997</c:v>
                </c:pt>
                <c:pt idx="8">
                  <c:v>481370.40941000002</c:v>
                </c:pt>
                <c:pt idx="9">
                  <c:v>569473.86560999998</c:v>
                </c:pt>
                <c:pt idx="10">
                  <c:v>504692.02731999999</c:v>
                </c:pt>
                <c:pt idx="11">
                  <c:v>506432.11945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754816"/>
        <c:axId val="148756736"/>
      </c:lineChart>
      <c:catAx>
        <c:axId val="1487548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5673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756736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754816"/>
        <c:crosses val="autoZero"/>
        <c:crossBetween val="between"/>
        <c:majorUnit val="100000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115046333494023"/>
          <c:y val="0.15920398009950248"/>
          <c:w val="0.2903519202956773"/>
          <c:h val="8.0483409723038357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7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 b="1" i="0" u="none" strike="noStrike" baseline="0">
                <a:solidFill>
                  <a:srgbClr val="000000"/>
                </a:solidFill>
                <a:latin typeface="Arial Tur"/>
                <a:cs typeface="Arial Tur"/>
              </a:rPr>
              <a:t>ÇİMENTO CAM SERAMİK VE TOPRAK ÜRÜNLERİ İHRACATI (Bin $)</a:t>
            </a:r>
            <a:endParaRPr lang="tr-TR" sz="700" b="1"/>
          </a:p>
        </c:rich>
      </c:tx>
      <c:layout>
        <c:manualLayout>
          <c:xMode val="edge"/>
          <c:yMode val="edge"/>
          <c:x val="0.14693898976913675"/>
          <c:y val="1.74129353233830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4693892193371522"/>
          <c:y val="0.23880640524138091"/>
          <c:w val="0.81020488899562437"/>
          <c:h val="0.47388146040086643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'2002_2016_AYLIK_IHR'!$A$48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'2002_2016_AYLIK_IHR'!$C$48:$N$48</c:f>
              <c:numCache>
                <c:formatCode>#,##0</c:formatCode>
                <c:ptCount val="12"/>
                <c:pt idx="0">
                  <c:v>185138.30567999999</c:v>
                </c:pt>
                <c:pt idx="1">
                  <c:v>224774.57949999999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'2002_2016_AYLIK_IHR'!$C$49:$N$49</c:f>
              <c:numCache>
                <c:formatCode>#,##0</c:formatCode>
                <c:ptCount val="12"/>
                <c:pt idx="0">
                  <c:v>201065.27963</c:v>
                </c:pt>
                <c:pt idx="1">
                  <c:v>214534.20812</c:v>
                </c:pt>
                <c:pt idx="2">
                  <c:v>255234.01407999999</c:v>
                </c:pt>
                <c:pt idx="3">
                  <c:v>264049.80089999997</c:v>
                </c:pt>
                <c:pt idx="4">
                  <c:v>243057.15079000001</c:v>
                </c:pt>
                <c:pt idx="5">
                  <c:v>238475.55864</c:v>
                </c:pt>
                <c:pt idx="6">
                  <c:v>230374.45139</c:v>
                </c:pt>
                <c:pt idx="7">
                  <c:v>220668.06219999999</c:v>
                </c:pt>
                <c:pt idx="8">
                  <c:v>213315.91204</c:v>
                </c:pt>
                <c:pt idx="9">
                  <c:v>238566.33436000001</c:v>
                </c:pt>
                <c:pt idx="10">
                  <c:v>214890.82584</c:v>
                </c:pt>
                <c:pt idx="11">
                  <c:v>221871.02467000001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847232"/>
        <c:axId val="148878080"/>
      </c:lineChart>
      <c:catAx>
        <c:axId val="148847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8780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878080"/>
        <c:scaling>
          <c:orientation val="minMax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847232"/>
        <c:crosses val="autoZero"/>
        <c:crossBetween val="between"/>
        <c:majorUnit val="4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MÜCEVHER İHRACATI (Bin $)</a:t>
            </a:r>
          </a:p>
        </c:rich>
      </c:tx>
      <c:layout>
        <c:manualLayout>
          <c:xMode val="edge"/>
          <c:yMode val="edge"/>
          <c:x val="0.31793884198210159"/>
          <c:y val="4.567901234567900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6465895742924319"/>
          <c:y val="0.18518585498356113"/>
          <c:w val="0.79116621008685151"/>
          <c:h val="0.518520393953971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'2002_2016_AYLIK_IHR'!$C$50:$N$50</c:f>
              <c:numCache>
                <c:formatCode>#,##0</c:formatCode>
                <c:ptCount val="12"/>
                <c:pt idx="0">
                  <c:v>170663.80864</c:v>
                </c:pt>
                <c:pt idx="1">
                  <c:v>161762.25456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'2002_2016_AYLIK_IHR'!$C$51:$N$51</c:f>
              <c:numCache>
                <c:formatCode>#,##0</c:formatCode>
                <c:ptCount val="12"/>
                <c:pt idx="0">
                  <c:v>286935.63050000003</c:v>
                </c:pt>
                <c:pt idx="1">
                  <c:v>143501.89407000001</c:v>
                </c:pt>
                <c:pt idx="2">
                  <c:v>159644.99953999999</c:v>
                </c:pt>
                <c:pt idx="3">
                  <c:v>248175.88795999999</c:v>
                </c:pt>
                <c:pt idx="4">
                  <c:v>344007.19764999999</c:v>
                </c:pt>
                <c:pt idx="5">
                  <c:v>232777.41104000001</c:v>
                </c:pt>
                <c:pt idx="6">
                  <c:v>149027.33434</c:v>
                </c:pt>
                <c:pt idx="7">
                  <c:v>245747.28447000001</c:v>
                </c:pt>
                <c:pt idx="8">
                  <c:v>148601.39423999999</c:v>
                </c:pt>
                <c:pt idx="9">
                  <c:v>269494.86972000002</c:v>
                </c:pt>
                <c:pt idx="10">
                  <c:v>206001.51553999999</c:v>
                </c:pt>
                <c:pt idx="11">
                  <c:v>214679.78664999999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68576"/>
        <c:axId val="148970496"/>
      </c:lineChart>
      <c:catAx>
        <c:axId val="14896857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970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970496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96857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94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 paperSize="9" orientation="landscape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/>
              <a:t>ÇELİK İHRACATI</a:t>
            </a:r>
            <a:r>
              <a:rPr lang="tr-TR" baseline="0"/>
              <a:t> </a:t>
            </a:r>
            <a:r>
              <a:rPr lang="tr-TR"/>
              <a:t>(Bin $)</a:t>
            </a:r>
          </a:p>
        </c:rich>
      </c:tx>
      <c:layout>
        <c:manualLayout>
          <c:xMode val="edge"/>
          <c:yMode val="edge"/>
          <c:x val="0.34691106585200271"/>
          <c:y val="3.690036900369003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5682281059063141"/>
          <c:y val="0.19926238002537525"/>
          <c:w val="0.80651731160896056"/>
          <c:h val="0.5387463581540417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'2002_2016_AYLIK_IHR'!$A$56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'2002_2016_AYLIK_IHR'!$C$46:$N$46</c:f>
              <c:numCache>
                <c:formatCode>#,##0</c:formatCode>
                <c:ptCount val="12"/>
                <c:pt idx="0">
                  <c:v>627268.37708999997</c:v>
                </c:pt>
                <c:pt idx="1">
                  <c:v>747315.55146999995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'2002_2016_AYLIK_IHR'!$A$47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'2002_2016_AYLIK_IHR'!$C$47:$N$47</c:f>
              <c:numCache>
                <c:formatCode>#,##0</c:formatCode>
                <c:ptCount val="12"/>
                <c:pt idx="0">
                  <c:v>851959.67770999996</c:v>
                </c:pt>
                <c:pt idx="1">
                  <c:v>937971.25488999998</c:v>
                </c:pt>
                <c:pt idx="2">
                  <c:v>954845.98077000002</c:v>
                </c:pt>
                <c:pt idx="3">
                  <c:v>974772.68414000003</c:v>
                </c:pt>
                <c:pt idx="4">
                  <c:v>790369.94894999999</c:v>
                </c:pt>
                <c:pt idx="5">
                  <c:v>830133.93775000004</c:v>
                </c:pt>
                <c:pt idx="6">
                  <c:v>799546.81232999999</c:v>
                </c:pt>
                <c:pt idx="7">
                  <c:v>793996.01982000005</c:v>
                </c:pt>
                <c:pt idx="8">
                  <c:v>759078.67455</c:v>
                </c:pt>
                <c:pt idx="9">
                  <c:v>767560.99219999998</c:v>
                </c:pt>
                <c:pt idx="10">
                  <c:v>661567.91605999996</c:v>
                </c:pt>
                <c:pt idx="11">
                  <c:v>760053.30685000005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99552"/>
        <c:axId val="149005824"/>
      </c:lineChart>
      <c:catAx>
        <c:axId val="1489995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058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05824"/>
        <c:scaling>
          <c:orientation val="minMax"/>
          <c:max val="30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8999552"/>
        <c:crosses val="autoZero"/>
        <c:crossBetween val="between"/>
        <c:majorUnit val="2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MADENCİLİK ÜRÜNLERİ İHRACATI (Bin $)</a:t>
            </a:r>
          </a:p>
        </c:rich>
      </c:tx>
      <c:layout>
        <c:manualLayout>
          <c:xMode val="edge"/>
          <c:yMode val="edge"/>
          <c:x val="0.23400000000000001"/>
          <c:y val="4.7440673364105373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'2002_2016_AYLIK_IHR'!$A$60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'2002_2016_AYLIK_IHR'!$C$60:$N$60</c:f>
              <c:numCache>
                <c:formatCode>#,##0</c:formatCode>
                <c:ptCount val="12"/>
                <c:pt idx="0">
                  <c:v>235509.54844000001</c:v>
                </c:pt>
                <c:pt idx="1">
                  <c:v>243995.41086999999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'2002_2016_AYLIK_IHR'!$A$61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'2002_2016_AYLIK_IHR'!$C$61:$N$61</c:f>
              <c:numCache>
                <c:formatCode>#,##0</c:formatCode>
                <c:ptCount val="12"/>
                <c:pt idx="0">
                  <c:v>275911.10003999999</c:v>
                </c:pt>
                <c:pt idx="1">
                  <c:v>281267.10907000001</c:v>
                </c:pt>
                <c:pt idx="2">
                  <c:v>275441.42132000002</c:v>
                </c:pt>
                <c:pt idx="3">
                  <c:v>348218.35579</c:v>
                </c:pt>
                <c:pt idx="4">
                  <c:v>403889.40522000002</c:v>
                </c:pt>
                <c:pt idx="5">
                  <c:v>393504.76014000003</c:v>
                </c:pt>
                <c:pt idx="6">
                  <c:v>373662.58630000002</c:v>
                </c:pt>
                <c:pt idx="7">
                  <c:v>343511.67865999998</c:v>
                </c:pt>
                <c:pt idx="8">
                  <c:v>285487.89838999999</c:v>
                </c:pt>
                <c:pt idx="9">
                  <c:v>315908.38656999997</c:v>
                </c:pt>
                <c:pt idx="10">
                  <c:v>292589.71755</c:v>
                </c:pt>
                <c:pt idx="11">
                  <c:v>309119.67755999998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026688"/>
        <c:axId val="149094400"/>
      </c:lineChart>
      <c:catAx>
        <c:axId val="149026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9440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094400"/>
        <c:scaling>
          <c:orientation val="minMax"/>
          <c:max val="55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026688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GEMİ</a:t>
            </a:r>
            <a:r>
              <a:rPr lang="tr-TR" sz="1000" baseline="0"/>
              <a:t> VE YAT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31400000000000078"/>
          <c:y val="4.2446941323345914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4606820214888874"/>
          <c:w val="0.86000000000000065"/>
          <c:h val="0.57303580376508478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'2002_2016_AYLIK_IHR'!$A$38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'2002_2016_AYLIK_IHR'!$C$38:$N$38</c:f>
              <c:numCache>
                <c:formatCode>#,##0</c:formatCode>
                <c:ptCount val="12"/>
                <c:pt idx="0">
                  <c:v>41417.511720000002</c:v>
                </c:pt>
                <c:pt idx="1">
                  <c:v>60080.299330000002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'2002_2016_AYLIK_IHR'!$A$39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  <a:prstDash val="solid"/>
            </a:ln>
          </c:spPr>
          <c:marker>
            <c:symbol val="square"/>
            <c:size val="5"/>
            <c:spPr>
              <a:solidFill>
                <a:schemeClr val="tx2"/>
              </a:solidFill>
            </c:spPr>
          </c:marker>
          <c:val>
            <c:numRef>
              <c:f>'2002_2016_AYLIK_IHR'!$C$39:$N$39</c:f>
              <c:numCache>
                <c:formatCode>#,##0</c:formatCode>
                <c:ptCount val="12"/>
                <c:pt idx="0">
                  <c:v>43975.630740000001</c:v>
                </c:pt>
                <c:pt idx="1">
                  <c:v>77870.873619999998</c:v>
                </c:pt>
                <c:pt idx="2">
                  <c:v>46982.886599999998</c:v>
                </c:pt>
                <c:pt idx="3">
                  <c:v>103764.36032000001</c:v>
                </c:pt>
                <c:pt idx="4">
                  <c:v>116960.59392</c:v>
                </c:pt>
                <c:pt idx="5">
                  <c:v>53593.840929999998</c:v>
                </c:pt>
                <c:pt idx="6">
                  <c:v>148860.65543000001</c:v>
                </c:pt>
                <c:pt idx="7">
                  <c:v>123107.68345</c:v>
                </c:pt>
                <c:pt idx="8">
                  <c:v>75751.284390000001</c:v>
                </c:pt>
                <c:pt idx="9">
                  <c:v>75632.592009999993</c:v>
                </c:pt>
                <c:pt idx="10">
                  <c:v>102000.23428</c:v>
                </c:pt>
                <c:pt idx="11">
                  <c:v>61359.293839999998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119360"/>
        <c:axId val="149121280"/>
      </c:lineChart>
      <c:catAx>
        <c:axId val="1491193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12128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121280"/>
        <c:scaling>
          <c:orientation val="minMax"/>
          <c:max val="4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119360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89" r="0.75000000000000189" t="1" header="0.5" footer="0.5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SAVUNMA</a:t>
            </a:r>
            <a:r>
              <a:rPr lang="tr-TR" sz="1000" baseline="0"/>
              <a:t> VE HAVACILIK SANAYİİ</a:t>
            </a:r>
            <a:r>
              <a:rPr lang="en-US" sz="1000"/>
              <a:t> İHRACATI (Bin $)</a:t>
            </a:r>
          </a:p>
        </c:rich>
      </c:tx>
      <c:layout>
        <c:manualLayout>
          <c:xMode val="edge"/>
          <c:yMode val="edge"/>
          <c:x val="0.22066666666666668"/>
          <c:y val="2.7465667915106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999999999999999"/>
          <c:y val="0.15106195995163529"/>
          <c:w val="0.86000000000000065"/>
          <c:h val="0.57303580376508445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'2002_2016_AYLIK_IHR'!$A$52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'2002_2016_AYLIK_IHR'!$C$52:$N$52</c:f>
              <c:numCache>
                <c:formatCode>#,##0</c:formatCode>
                <c:ptCount val="12"/>
                <c:pt idx="0">
                  <c:v>118648.27202999999</c:v>
                </c:pt>
                <c:pt idx="1">
                  <c:v>137230.56844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'2002_2016_AYLIK_IHR'!$A$53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'2002_2016_AYLIK_IHR'!$C$53:$N$53</c:f>
              <c:numCache>
                <c:formatCode>#,##0</c:formatCode>
                <c:ptCount val="12"/>
                <c:pt idx="0">
                  <c:v>99405.476550000007</c:v>
                </c:pt>
                <c:pt idx="1">
                  <c:v>97020.904750000002</c:v>
                </c:pt>
                <c:pt idx="2">
                  <c:v>136118.54362000001</c:v>
                </c:pt>
                <c:pt idx="3">
                  <c:v>127832.47478</c:v>
                </c:pt>
                <c:pt idx="4">
                  <c:v>110824.95748</c:v>
                </c:pt>
                <c:pt idx="5">
                  <c:v>159703.81526999999</c:v>
                </c:pt>
                <c:pt idx="6">
                  <c:v>97948.048179999998</c:v>
                </c:pt>
                <c:pt idx="7">
                  <c:v>142957.12294</c:v>
                </c:pt>
                <c:pt idx="8">
                  <c:v>162037.93732</c:v>
                </c:pt>
                <c:pt idx="9">
                  <c:v>129552.53593</c:v>
                </c:pt>
                <c:pt idx="10">
                  <c:v>108312.00581</c:v>
                </c:pt>
                <c:pt idx="11">
                  <c:v>282455.27565000003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396864"/>
        <c:axId val="149230720"/>
      </c:lineChart>
      <c:catAx>
        <c:axId val="14939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30720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30720"/>
        <c:scaling>
          <c:orientation val="minMax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39686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5892262467191599"/>
          <c:y val="0.11235955056179775"/>
          <c:w val="0.26751999999999998"/>
          <c:h val="7.4135283651341338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r>
              <a:rPr lang="tr-TR" sz="1000"/>
              <a:t>İKLİMLENDİRME</a:t>
            </a:r>
            <a:r>
              <a:rPr lang="tr-TR" sz="1000" baseline="0"/>
              <a:t> SANAYİ </a:t>
            </a:r>
            <a:r>
              <a:rPr lang="en-US" sz="1000"/>
              <a:t>İHRACATI (Bin $)</a:t>
            </a:r>
          </a:p>
        </c:rich>
      </c:tx>
      <c:layout>
        <c:manualLayout>
          <c:xMode val="edge"/>
          <c:yMode val="edge"/>
          <c:x val="0.25800000000000001"/>
          <c:y val="3.2459425717852687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1"/>
          <c:y val="0.17603060638535223"/>
          <c:w val="0.86000000000000065"/>
          <c:h val="0.55306064270056132"/>
        </c:manualLayout>
      </c:layout>
      <c:lineChart>
        <c:grouping val="standard"/>
        <c:varyColors val="0"/>
        <c:ser>
          <c:idx val="1"/>
          <c:order val="0"/>
          <c:tx>
            <c:strRef>
              <c:f>'2002_2016_AYLIK_IHR'!$A$54</c:f>
              <c:strCache>
                <c:ptCount val="1"/>
                <c:pt idx="0">
                  <c:v>2016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circle"/>
            <c:size val="5"/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'2002_2016_AYLIK_IHR'!$C$54:$N$54</c:f>
              <c:numCache>
                <c:formatCode>#,##0</c:formatCode>
                <c:ptCount val="12"/>
                <c:pt idx="0">
                  <c:v>254346.44177</c:v>
                </c:pt>
                <c:pt idx="1">
                  <c:v>280987.42449</c:v>
                </c:pt>
              </c:numCache>
            </c:numRef>
          </c:val>
          <c:smooth val="0"/>
        </c:ser>
        <c:ser>
          <c:idx val="0"/>
          <c:order val="1"/>
          <c:tx>
            <c:strRef>
              <c:f>'2002_2016_AYLIK_IHR'!$A$55</c:f>
              <c:strCache>
                <c:ptCount val="1"/>
                <c:pt idx="0">
                  <c:v>2015</c:v>
                </c:pt>
              </c:strCache>
            </c:strRef>
          </c:tx>
          <c:spPr>
            <a:ln w="38100">
              <a:solidFill>
                <a:schemeClr val="tx2"/>
              </a:solidFill>
            </a:ln>
          </c:spPr>
          <c:marker>
            <c:symbol val="diamond"/>
            <c:size val="7"/>
            <c:spPr>
              <a:solidFill>
                <a:schemeClr val="tx2"/>
              </a:solidFill>
            </c:spPr>
          </c:marker>
          <c:cat>
            <c:strRef>
              <c:f>'2002_2016_AYLIK_IHR'!$C$1:$N$1</c:f>
              <c:strCache>
                <c:ptCount val="12"/>
                <c:pt idx="0">
                  <c:v>OCAK</c:v>
                </c:pt>
                <c:pt idx="1">
                  <c:v>ŞUBAT</c:v>
                </c:pt>
                <c:pt idx="2">
                  <c:v>MART</c:v>
                </c:pt>
                <c:pt idx="3">
                  <c:v>NİSAN</c:v>
                </c:pt>
                <c:pt idx="4">
                  <c:v>MAYIS</c:v>
                </c:pt>
                <c:pt idx="5">
                  <c:v>HAZİRAN</c:v>
                </c:pt>
                <c:pt idx="6">
                  <c:v>TEMMUZ</c:v>
                </c:pt>
                <c:pt idx="7">
                  <c:v>AGUSTOS</c:v>
                </c:pt>
                <c:pt idx="8">
                  <c:v>EYLÜL</c:v>
                </c:pt>
                <c:pt idx="9">
                  <c:v>EKİM</c:v>
                </c:pt>
                <c:pt idx="10">
                  <c:v>KASIM</c:v>
                </c:pt>
                <c:pt idx="11">
                  <c:v>ARALIK</c:v>
                </c:pt>
              </c:strCache>
            </c:strRef>
          </c:cat>
          <c:val>
            <c:numRef>
              <c:f>'2002_2016_AYLIK_IHR'!$C$55:$N$55</c:f>
              <c:numCache>
                <c:formatCode>#,##0</c:formatCode>
                <c:ptCount val="12"/>
                <c:pt idx="0">
                  <c:v>274713.80115999997</c:v>
                </c:pt>
                <c:pt idx="1">
                  <c:v>295461.82744999998</c:v>
                </c:pt>
                <c:pt idx="2">
                  <c:v>315256.79775999999</c:v>
                </c:pt>
                <c:pt idx="3">
                  <c:v>327423.73417000001</c:v>
                </c:pt>
                <c:pt idx="4">
                  <c:v>295735.63271999999</c:v>
                </c:pt>
                <c:pt idx="5">
                  <c:v>321366.19692000002</c:v>
                </c:pt>
                <c:pt idx="6">
                  <c:v>301173.61589000002</c:v>
                </c:pt>
                <c:pt idx="7">
                  <c:v>285553.07260999997</c:v>
                </c:pt>
                <c:pt idx="8">
                  <c:v>275359.28765999997</c:v>
                </c:pt>
                <c:pt idx="9">
                  <c:v>332975.99235999997</c:v>
                </c:pt>
                <c:pt idx="10">
                  <c:v>314600.50063999998</c:v>
                </c:pt>
                <c:pt idx="11">
                  <c:v>308004.68719999999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9247872"/>
        <c:axId val="149274624"/>
      </c:lineChart>
      <c:catAx>
        <c:axId val="1492478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7462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9274624"/>
        <c:scaling>
          <c:orientation val="minMax"/>
          <c:max val="500000"/>
          <c:min val="0"/>
        </c:scaling>
        <c:delete val="0"/>
        <c:axPos val="l"/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149247872"/>
        <c:crosses val="autoZero"/>
        <c:crossBetween val="between"/>
        <c:majorUnit val="50000"/>
      </c:valAx>
      <c:spPr>
        <a:noFill/>
        <a:ln w="25400">
          <a:noFill/>
        </a:ln>
      </c:spPr>
    </c:plotArea>
    <c:legend>
      <c:legendPos val="t"/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Arial Tur"/>
              <a:ea typeface="Arial Tur"/>
              <a:cs typeface="Arial Tur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25" b="0" i="0" u="none" strike="noStrike" baseline="0">
          <a:solidFill>
            <a:srgbClr val="000000"/>
          </a:solidFill>
          <a:latin typeface="Arial Tur"/>
          <a:ea typeface="Arial Tur"/>
          <a:cs typeface="Arial Tur"/>
        </a:defRPr>
      </a:pPr>
      <a:endParaRPr lang="tr-TR"/>
    </a:p>
  </c:txPr>
  <c:printSettings>
    <c:headerFooter alignWithMargins="0"/>
    <c:pageMargins b="1" l="0.75000000000000167" r="0.75000000000000167" t="1" header="0.5" footer="0.5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4" Type="http://schemas.openxmlformats.org/officeDocument/2006/relationships/chart" Target="../charts/chart4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chart" Target="../charts/chart9.xml"/><Relationship Id="rId2" Type="http://schemas.openxmlformats.org/officeDocument/2006/relationships/chart" Target="../charts/chart8.xml"/><Relationship Id="rId1" Type="http://schemas.openxmlformats.org/officeDocument/2006/relationships/chart" Target="../charts/chart7.xml"/><Relationship Id="rId4" Type="http://schemas.openxmlformats.org/officeDocument/2006/relationships/chart" Target="../charts/chart10.xml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chart" Target="../charts/chart15.xml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9.xml"/><Relationship Id="rId2" Type="http://schemas.openxmlformats.org/officeDocument/2006/relationships/chart" Target="../charts/chart18.xml"/><Relationship Id="rId1" Type="http://schemas.openxmlformats.org/officeDocument/2006/relationships/chart" Target="../charts/chart17.xml"/></Relationships>
</file>

<file path=xl/drawings/_rels/drawing1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7.xml"/><Relationship Id="rId13" Type="http://schemas.openxmlformats.org/officeDocument/2006/relationships/chart" Target="../charts/chart32.xml"/><Relationship Id="rId3" Type="http://schemas.openxmlformats.org/officeDocument/2006/relationships/chart" Target="../charts/chart22.xml"/><Relationship Id="rId7" Type="http://schemas.openxmlformats.org/officeDocument/2006/relationships/chart" Target="../charts/chart26.xml"/><Relationship Id="rId12" Type="http://schemas.openxmlformats.org/officeDocument/2006/relationships/chart" Target="../charts/chart31.xml"/><Relationship Id="rId2" Type="http://schemas.openxmlformats.org/officeDocument/2006/relationships/chart" Target="../charts/chart21.xml"/><Relationship Id="rId1" Type="http://schemas.openxmlformats.org/officeDocument/2006/relationships/chart" Target="../charts/chart20.xml"/><Relationship Id="rId6" Type="http://schemas.openxmlformats.org/officeDocument/2006/relationships/chart" Target="../charts/chart25.xml"/><Relationship Id="rId11" Type="http://schemas.openxmlformats.org/officeDocument/2006/relationships/chart" Target="../charts/chart30.xml"/><Relationship Id="rId5" Type="http://schemas.openxmlformats.org/officeDocument/2006/relationships/chart" Target="../charts/chart24.xml"/><Relationship Id="rId10" Type="http://schemas.openxmlformats.org/officeDocument/2006/relationships/chart" Target="../charts/chart29.xml"/><Relationship Id="rId4" Type="http://schemas.openxmlformats.org/officeDocument/2006/relationships/chart" Target="../charts/chart23.xml"/><Relationship Id="rId9" Type="http://schemas.openxmlformats.org/officeDocument/2006/relationships/chart" Target="../charts/chart2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2066925</xdr:colOff>
      <xdr:row>2</xdr:row>
      <xdr:rowOff>76200</xdr:rowOff>
    </xdr:to>
    <xdr:pic>
      <xdr:nvPicPr>
        <xdr:cNvPr id="2" name="Picture 19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669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1790700</xdr:colOff>
      <xdr:row>2</xdr:row>
      <xdr:rowOff>95250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90700" cy="590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0</xdr:rowOff>
    </xdr:from>
    <xdr:to>
      <xdr:col>0</xdr:col>
      <xdr:colOff>2295525</xdr:colOff>
      <xdr:row>3</xdr:row>
      <xdr:rowOff>257175</xdr:rowOff>
    </xdr:to>
    <xdr:pic>
      <xdr:nvPicPr>
        <xdr:cNvPr id="2" name="Picture 105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0"/>
          <a:ext cx="2238375" cy="742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0</xdr:row>
      <xdr:rowOff>28575</xdr:rowOff>
    </xdr:from>
    <xdr:to>
      <xdr:col>0</xdr:col>
      <xdr:colOff>2105025</xdr:colOff>
      <xdr:row>3</xdr:row>
      <xdr:rowOff>47625</xdr:rowOff>
    </xdr:to>
    <xdr:pic>
      <xdr:nvPicPr>
        <xdr:cNvPr id="2" name="Picture 297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28575"/>
          <a:ext cx="2057400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19050</xdr:rowOff>
    </xdr:from>
    <xdr:to>
      <xdr:col>9</xdr:col>
      <xdr:colOff>123825</xdr:colOff>
      <xdr:row>52</xdr:row>
      <xdr:rowOff>38100</xdr:rowOff>
    </xdr:to>
    <xdr:graphicFrame macro="">
      <xdr:nvGraphicFramePr>
        <xdr:cNvPr id="2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53</xdr:row>
      <xdr:rowOff>9525</xdr:rowOff>
    </xdr:from>
    <xdr:to>
      <xdr:col>9</xdr:col>
      <xdr:colOff>123824</xdr:colOff>
      <xdr:row>68</xdr:row>
      <xdr:rowOff>85725</xdr:rowOff>
    </xdr:to>
    <xdr:graphicFrame macro="">
      <xdr:nvGraphicFramePr>
        <xdr:cNvPr id="3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19050</xdr:colOff>
      <xdr:row>3</xdr:row>
      <xdr:rowOff>142875</xdr:rowOff>
    </xdr:from>
    <xdr:to>
      <xdr:col>9</xdr:col>
      <xdr:colOff>152400</xdr:colOff>
      <xdr:row>19</xdr:row>
      <xdr:rowOff>152400</xdr:rowOff>
    </xdr:to>
    <xdr:graphicFrame macro="">
      <xdr:nvGraphicFramePr>
        <xdr:cNvPr id="4" name="Chart 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19050</xdr:colOff>
      <xdr:row>22</xdr:row>
      <xdr:rowOff>95250</xdr:rowOff>
    </xdr:from>
    <xdr:to>
      <xdr:col>9</xdr:col>
      <xdr:colOff>114300</xdr:colOff>
      <xdr:row>37</xdr:row>
      <xdr:rowOff>114300</xdr:rowOff>
    </xdr:to>
    <xdr:graphicFrame macro="">
      <xdr:nvGraphicFramePr>
        <xdr:cNvPr id="5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0</xdr:row>
      <xdr:rowOff>0</xdr:rowOff>
    </xdr:from>
    <xdr:to>
      <xdr:col>4</xdr:col>
      <xdr:colOff>352425</xdr:colOff>
      <xdr:row>3</xdr:row>
      <xdr:rowOff>38100</xdr:rowOff>
    </xdr:to>
    <xdr:pic>
      <xdr:nvPicPr>
        <xdr:cNvPr id="6" name="Picture 788" descr="tim_logo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90825" cy="523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11</xdr:col>
      <xdr:colOff>457200</xdr:colOff>
      <xdr:row>20</xdr:row>
      <xdr:rowOff>152400</xdr:rowOff>
    </xdr:to>
    <xdr:graphicFrame macro="">
      <xdr:nvGraphicFramePr>
        <xdr:cNvPr id="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23</xdr:row>
      <xdr:rowOff>28575</xdr:rowOff>
    </xdr:from>
    <xdr:to>
      <xdr:col>12</xdr:col>
      <xdr:colOff>266700</xdr:colOff>
      <xdr:row>46</xdr:row>
      <xdr:rowOff>66675</xdr:rowOff>
    </xdr:to>
    <xdr:graphicFrame macro="">
      <xdr:nvGraphicFramePr>
        <xdr:cNvPr id="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28575</xdr:rowOff>
    </xdr:from>
    <xdr:to>
      <xdr:col>7</xdr:col>
      <xdr:colOff>295275</xdr:colOff>
      <xdr:row>17</xdr:row>
      <xdr:rowOff>152400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66675</xdr:rowOff>
    </xdr:from>
    <xdr:to>
      <xdr:col>7</xdr:col>
      <xdr:colOff>304800</xdr:colOff>
      <xdr:row>34</xdr:row>
      <xdr:rowOff>0</xdr:rowOff>
    </xdr:to>
    <xdr:graphicFrame macro="">
      <xdr:nvGraphicFramePr>
        <xdr:cNvPr id="3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34</xdr:row>
      <xdr:rowOff>95250</xdr:rowOff>
    </xdr:from>
    <xdr:to>
      <xdr:col>7</xdr:col>
      <xdr:colOff>295275</xdr:colOff>
      <xdr:row>49</xdr:row>
      <xdr:rowOff>114300</xdr:rowOff>
    </xdr:to>
    <xdr:graphicFrame macro="">
      <xdr:nvGraphicFramePr>
        <xdr:cNvPr id="4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9525</xdr:colOff>
      <xdr:row>50</xdr:row>
      <xdr:rowOff>9525</xdr:rowOff>
    </xdr:from>
    <xdr:to>
      <xdr:col>7</xdr:col>
      <xdr:colOff>285750</xdr:colOff>
      <xdr:row>66</xdr:row>
      <xdr:rowOff>47625</xdr:rowOff>
    </xdr:to>
    <xdr:graphicFrame macro="">
      <xdr:nvGraphicFramePr>
        <xdr:cNvPr id="5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57150</xdr:rowOff>
    </xdr:from>
    <xdr:to>
      <xdr:col>6</xdr:col>
      <xdr:colOff>447675</xdr:colOff>
      <xdr:row>16</xdr:row>
      <xdr:rowOff>19050</xdr:rowOff>
    </xdr:to>
    <xdr:graphicFrame macro="">
      <xdr:nvGraphicFramePr>
        <xdr:cNvPr id="2" name="Chart 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16</xdr:row>
      <xdr:rowOff>95251</xdr:rowOff>
    </xdr:from>
    <xdr:to>
      <xdr:col>6</xdr:col>
      <xdr:colOff>447675</xdr:colOff>
      <xdr:row>32</xdr:row>
      <xdr:rowOff>133351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33</xdr:row>
      <xdr:rowOff>9525</xdr:rowOff>
    </xdr:from>
    <xdr:to>
      <xdr:col>6</xdr:col>
      <xdr:colOff>476250</xdr:colOff>
      <xdr:row>47</xdr:row>
      <xdr:rowOff>114300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48</xdr:row>
      <xdr:rowOff>47625</xdr:rowOff>
    </xdr:from>
    <xdr:to>
      <xdr:col>6</xdr:col>
      <xdr:colOff>466725</xdr:colOff>
      <xdr:row>65</xdr:row>
      <xdr:rowOff>0</xdr:rowOff>
    </xdr:to>
    <xdr:graphicFrame macro="">
      <xdr:nvGraphicFramePr>
        <xdr:cNvPr id="5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104775</xdr:colOff>
      <xdr:row>3</xdr:row>
      <xdr:rowOff>9525</xdr:rowOff>
    </xdr:from>
    <xdr:to>
      <xdr:col>7</xdr:col>
      <xdr:colOff>333375</xdr:colOff>
      <xdr:row>18</xdr:row>
      <xdr:rowOff>123825</xdr:rowOff>
    </xdr:to>
    <xdr:graphicFrame macro="">
      <xdr:nvGraphicFramePr>
        <xdr:cNvPr id="2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95250</xdr:colOff>
      <xdr:row>22</xdr:row>
      <xdr:rowOff>0</xdr:rowOff>
    </xdr:from>
    <xdr:to>
      <xdr:col>7</xdr:col>
      <xdr:colOff>314325</xdr:colOff>
      <xdr:row>38</xdr:row>
      <xdr:rowOff>0</xdr:rowOff>
    </xdr:to>
    <xdr:graphicFrame macro="">
      <xdr:nvGraphicFramePr>
        <xdr:cNvPr id="3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19050</xdr:rowOff>
    </xdr:from>
    <xdr:to>
      <xdr:col>6</xdr:col>
      <xdr:colOff>457200</xdr:colOff>
      <xdr:row>19</xdr:row>
      <xdr:rowOff>0</xdr:rowOff>
    </xdr:to>
    <xdr:graphicFrame macro="">
      <xdr:nvGraphicFramePr>
        <xdr:cNvPr id="2" name="Chart 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20</xdr:row>
      <xdr:rowOff>19050</xdr:rowOff>
    </xdr:from>
    <xdr:to>
      <xdr:col>6</xdr:col>
      <xdr:colOff>476250</xdr:colOff>
      <xdr:row>36</xdr:row>
      <xdr:rowOff>0</xdr:rowOff>
    </xdr:to>
    <xdr:graphicFrame macro="">
      <xdr:nvGraphicFramePr>
        <xdr:cNvPr id="3" name="Chart 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28575</xdr:colOff>
      <xdr:row>37</xdr:row>
      <xdr:rowOff>38100</xdr:rowOff>
    </xdr:from>
    <xdr:to>
      <xdr:col>6</xdr:col>
      <xdr:colOff>485775</xdr:colOff>
      <xdr:row>53</xdr:row>
      <xdr:rowOff>0</xdr:rowOff>
    </xdr:to>
    <xdr:graphicFrame macro="">
      <xdr:nvGraphicFramePr>
        <xdr:cNvPr id="4" name="Chart 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</xdr:colOff>
      <xdr:row>1</xdr:row>
      <xdr:rowOff>66675</xdr:rowOff>
    </xdr:from>
    <xdr:to>
      <xdr:col>6</xdr:col>
      <xdr:colOff>219074</xdr:colOff>
      <xdr:row>16</xdr:row>
      <xdr:rowOff>95250</xdr:rowOff>
    </xdr:to>
    <xdr:graphicFrame macro="">
      <xdr:nvGraphicFramePr>
        <xdr:cNvPr id="2" name="Chart 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47624</xdr:colOff>
      <xdr:row>83</xdr:row>
      <xdr:rowOff>19050</xdr:rowOff>
    </xdr:from>
    <xdr:to>
      <xdr:col>6</xdr:col>
      <xdr:colOff>266699</xdr:colOff>
      <xdr:row>98</xdr:row>
      <xdr:rowOff>142875</xdr:rowOff>
    </xdr:to>
    <xdr:graphicFrame macro="">
      <xdr:nvGraphicFramePr>
        <xdr:cNvPr id="3" name="Chart 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19050</xdr:colOff>
      <xdr:row>32</xdr:row>
      <xdr:rowOff>123825</xdr:rowOff>
    </xdr:from>
    <xdr:to>
      <xdr:col>6</xdr:col>
      <xdr:colOff>190500</xdr:colOff>
      <xdr:row>48</xdr:row>
      <xdr:rowOff>76200</xdr:rowOff>
    </xdr:to>
    <xdr:graphicFrame macro="">
      <xdr:nvGraphicFramePr>
        <xdr:cNvPr id="4" name="Chart 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28575</xdr:colOff>
      <xdr:row>66</xdr:row>
      <xdr:rowOff>9525</xdr:rowOff>
    </xdr:from>
    <xdr:to>
      <xdr:col>6</xdr:col>
      <xdr:colOff>228600</xdr:colOff>
      <xdr:row>82</xdr:row>
      <xdr:rowOff>38100</xdr:rowOff>
    </xdr:to>
    <xdr:graphicFrame macro="">
      <xdr:nvGraphicFramePr>
        <xdr:cNvPr id="5" name="Chart 2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28574</xdr:colOff>
      <xdr:row>18</xdr:row>
      <xdr:rowOff>19050</xdr:rowOff>
    </xdr:from>
    <xdr:to>
      <xdr:col>6</xdr:col>
      <xdr:colOff>228599</xdr:colOff>
      <xdr:row>32</xdr:row>
      <xdr:rowOff>57150</xdr:rowOff>
    </xdr:to>
    <xdr:graphicFrame macro="">
      <xdr:nvGraphicFramePr>
        <xdr:cNvPr id="6" name="Chart 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85725</xdr:colOff>
      <xdr:row>99</xdr:row>
      <xdr:rowOff>123825</xdr:rowOff>
    </xdr:from>
    <xdr:to>
      <xdr:col>6</xdr:col>
      <xdr:colOff>219075</xdr:colOff>
      <xdr:row>115</xdr:row>
      <xdr:rowOff>85725</xdr:rowOff>
    </xdr:to>
    <xdr:graphicFrame macro="">
      <xdr:nvGraphicFramePr>
        <xdr:cNvPr id="7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57150</xdr:colOff>
      <xdr:row>133</xdr:row>
      <xdr:rowOff>28575</xdr:rowOff>
    </xdr:from>
    <xdr:to>
      <xdr:col>6</xdr:col>
      <xdr:colOff>190500</xdr:colOff>
      <xdr:row>148</xdr:row>
      <xdr:rowOff>152400</xdr:rowOff>
    </xdr:to>
    <xdr:graphicFrame macro="">
      <xdr:nvGraphicFramePr>
        <xdr:cNvPr id="8" name="Chart 2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28575</xdr:colOff>
      <xdr:row>149</xdr:row>
      <xdr:rowOff>142875</xdr:rowOff>
    </xdr:from>
    <xdr:to>
      <xdr:col>6</xdr:col>
      <xdr:colOff>238125</xdr:colOff>
      <xdr:row>165</xdr:row>
      <xdr:rowOff>123825</xdr:rowOff>
    </xdr:to>
    <xdr:graphicFrame macro="">
      <xdr:nvGraphicFramePr>
        <xdr:cNvPr id="9" name="Chart 2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76200</xdr:colOff>
      <xdr:row>116</xdr:row>
      <xdr:rowOff>66675</xdr:rowOff>
    </xdr:from>
    <xdr:to>
      <xdr:col>6</xdr:col>
      <xdr:colOff>219075</xdr:colOff>
      <xdr:row>132</xdr:row>
      <xdr:rowOff>57150</xdr:rowOff>
    </xdr:to>
    <xdr:graphicFrame macro="">
      <xdr:nvGraphicFramePr>
        <xdr:cNvPr id="10" name="Chart 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19050</xdr:colOff>
      <xdr:row>199</xdr:row>
      <xdr:rowOff>66675</xdr:rowOff>
    </xdr:from>
    <xdr:to>
      <xdr:col>6</xdr:col>
      <xdr:colOff>247650</xdr:colOff>
      <xdr:row>216</xdr:row>
      <xdr:rowOff>76200</xdr:rowOff>
    </xdr:to>
    <xdr:graphicFrame macro="">
      <xdr:nvGraphicFramePr>
        <xdr:cNvPr id="11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49</xdr:row>
      <xdr:rowOff>114300</xdr:rowOff>
    </xdr:from>
    <xdr:to>
      <xdr:col>6</xdr:col>
      <xdr:colOff>228600</xdr:colOff>
      <xdr:row>65</xdr:row>
      <xdr:rowOff>66675</xdr:rowOff>
    </xdr:to>
    <xdr:graphicFrame macro="">
      <xdr:nvGraphicFramePr>
        <xdr:cNvPr id="12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28575</xdr:colOff>
      <xdr:row>166</xdr:row>
      <xdr:rowOff>57150</xdr:rowOff>
    </xdr:from>
    <xdr:to>
      <xdr:col>6</xdr:col>
      <xdr:colOff>257175</xdr:colOff>
      <xdr:row>182</xdr:row>
      <xdr:rowOff>9525</xdr:rowOff>
    </xdr:to>
    <xdr:graphicFrame macro="">
      <xdr:nvGraphicFramePr>
        <xdr:cNvPr id="13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28575</xdr:colOff>
      <xdr:row>182</xdr:row>
      <xdr:rowOff>133350</xdr:rowOff>
    </xdr:from>
    <xdr:to>
      <xdr:col>6</xdr:col>
      <xdr:colOff>257175</xdr:colOff>
      <xdr:row>198</xdr:row>
      <xdr:rowOff>85725</xdr:rowOff>
    </xdr:to>
    <xdr:graphicFrame macro="">
      <xdr:nvGraphicFramePr>
        <xdr:cNvPr id="14" name="Chart 2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0"/>
  <sheetViews>
    <sheetView showGridLines="0" tabSelected="1" zoomScale="80" zoomScaleNormal="80" workbookViewId="0">
      <pane xSplit="1" ySplit="7" topLeftCell="B38" activePane="bottomRight" state="frozen"/>
      <selection activeCell="B16" sqref="B16"/>
      <selection pane="topRight" activeCell="B16" sqref="B16"/>
      <selection pane="bottomLeft" activeCell="B16" sqref="B16"/>
      <selection pane="bottomRight" activeCell="K48" sqref="K48"/>
    </sheetView>
  </sheetViews>
  <sheetFormatPr defaultColWidth="9.140625" defaultRowHeight="12.75" x14ac:dyDescent="0.2"/>
  <cols>
    <col min="1" max="1" width="52.28515625" style="1" customWidth="1"/>
    <col min="2" max="2" width="17.85546875" style="1" customWidth="1"/>
    <col min="3" max="3" width="17" style="1" bestFit="1" customWidth="1"/>
    <col min="4" max="4" width="10.5703125" style="1" bestFit="1" customWidth="1"/>
    <col min="5" max="5" width="13.5703125" style="1" bestFit="1" customWidth="1"/>
    <col min="6" max="7" width="18.85546875" style="1" bestFit="1" customWidth="1"/>
    <col min="8" max="8" width="10.28515625" style="1" bestFit="1" customWidth="1"/>
    <col min="9" max="9" width="13.5703125" style="1" bestFit="1" customWidth="1"/>
    <col min="10" max="11" width="18.7109375" style="1" bestFit="1" customWidth="1"/>
    <col min="12" max="13" width="9.42578125" style="1" bestFit="1" customWidth="1"/>
    <col min="14" max="16384" width="9.140625" style="1"/>
  </cols>
  <sheetData>
    <row r="1" spans="1:13" ht="26.25" x14ac:dyDescent="0.4">
      <c r="B1" s="162" t="s">
        <v>133</v>
      </c>
      <c r="C1" s="162"/>
      <c r="D1" s="162"/>
      <c r="E1" s="162"/>
      <c r="F1" s="162"/>
      <c r="G1" s="162"/>
      <c r="H1" s="162"/>
      <c r="I1" s="162"/>
      <c r="J1" s="162"/>
      <c r="K1" s="114"/>
      <c r="L1" s="114"/>
      <c r="M1" s="114"/>
    </row>
    <row r="2" spans="1:13" x14ac:dyDescent="0.2">
      <c r="D2" s="2"/>
    </row>
    <row r="3" spans="1:13" x14ac:dyDescent="0.2">
      <c r="D3" s="2"/>
    </row>
    <row r="4" spans="1:13" x14ac:dyDescent="0.2">
      <c r="B4" s="2"/>
      <c r="C4" s="2"/>
      <c r="D4" s="2"/>
      <c r="E4" s="2"/>
      <c r="F4" s="2"/>
      <c r="G4" s="2"/>
      <c r="H4" s="2"/>
      <c r="I4" s="2"/>
    </row>
    <row r="5" spans="1:13" ht="26.25" x14ac:dyDescent="0.2">
      <c r="A5" s="159" t="s">
        <v>134</v>
      </c>
      <c r="B5" s="160"/>
      <c r="C5" s="160"/>
      <c r="D5" s="160"/>
      <c r="E5" s="160"/>
      <c r="F5" s="160"/>
      <c r="G5" s="160"/>
      <c r="H5" s="160"/>
      <c r="I5" s="160"/>
      <c r="J5" s="160"/>
      <c r="K5" s="160"/>
      <c r="L5" s="160"/>
      <c r="M5" s="161"/>
    </row>
    <row r="6" spans="1:13" ht="18" x14ac:dyDescent="0.2">
      <c r="A6" s="3"/>
      <c r="B6" s="158" t="s">
        <v>135</v>
      </c>
      <c r="C6" s="158"/>
      <c r="D6" s="158"/>
      <c r="E6" s="158"/>
      <c r="F6" s="158" t="s">
        <v>136</v>
      </c>
      <c r="G6" s="158"/>
      <c r="H6" s="158"/>
      <c r="I6" s="158"/>
      <c r="J6" s="158" t="s">
        <v>106</v>
      </c>
      <c r="K6" s="158"/>
      <c r="L6" s="158"/>
      <c r="M6" s="158"/>
    </row>
    <row r="7" spans="1:13" ht="30" x14ac:dyDescent="0.25">
      <c r="A7" s="4" t="s">
        <v>1</v>
      </c>
      <c r="B7" s="5">
        <v>2015</v>
      </c>
      <c r="C7" s="6">
        <v>2016</v>
      </c>
      <c r="D7" s="7" t="s">
        <v>120</v>
      </c>
      <c r="E7" s="7" t="s">
        <v>121</v>
      </c>
      <c r="F7" s="5">
        <v>2015</v>
      </c>
      <c r="G7" s="6">
        <v>2016</v>
      </c>
      <c r="H7" s="7" t="s">
        <v>120</v>
      </c>
      <c r="I7" s="7" t="s">
        <v>121</v>
      </c>
      <c r="J7" s="5" t="s">
        <v>137</v>
      </c>
      <c r="K7" s="5" t="s">
        <v>138</v>
      </c>
      <c r="L7" s="7" t="s">
        <v>120</v>
      </c>
      <c r="M7" s="7" t="s">
        <v>121</v>
      </c>
    </row>
    <row r="8" spans="1:13" ht="16.5" x14ac:dyDescent="0.25">
      <c r="A8" s="49" t="s">
        <v>2</v>
      </c>
      <c r="B8" s="50">
        <f>B9+B18+B20</f>
        <v>1656363.6928000001</v>
      </c>
      <c r="C8" s="50">
        <f>C9+C18+C20</f>
        <v>1719437.9528599998</v>
      </c>
      <c r="D8" s="48">
        <f t="shared" ref="D8:D44" si="0">(C8-B8)/B8*100</f>
        <v>3.8079958124037292</v>
      </c>
      <c r="E8" s="48">
        <f>C8/C$44*100</f>
        <v>15.935128440962714</v>
      </c>
      <c r="F8" s="50">
        <f>F9+F18+F20</f>
        <v>3474106.7703199997</v>
      </c>
      <c r="G8" s="50">
        <f>G9+G18+G20</f>
        <v>3175439.8844500002</v>
      </c>
      <c r="H8" s="48">
        <f t="shared" ref="H8:H46" si="1">(G8-F8)/F8*100</f>
        <v>-8.5969403249655816</v>
      </c>
      <c r="I8" s="48">
        <f>G8/G$46*100</f>
        <v>15.575807696334868</v>
      </c>
      <c r="J8" s="50">
        <f>J9+J18+J20</f>
        <v>22227494.69771</v>
      </c>
      <c r="K8" s="50">
        <f>K9+K18+K20</f>
        <v>20481597.529859997</v>
      </c>
      <c r="L8" s="48">
        <f t="shared" ref="L8:L46" si="2">(K8-J8)/J8*100</f>
        <v>-7.8546736444835359</v>
      </c>
      <c r="M8" s="48">
        <f>K8/K$46*100</f>
        <v>14.657468280534211</v>
      </c>
    </row>
    <row r="9" spans="1:13" ht="15.75" x14ac:dyDescent="0.25">
      <c r="A9" s="155" t="s">
        <v>3</v>
      </c>
      <c r="B9" s="50">
        <f>B10+B11+B12+B13+B14+B15+B16+B17</f>
        <v>1187097.6440099999</v>
      </c>
      <c r="C9" s="50">
        <f>C10+C11+C12+C13+C14+C15+C16+C17</f>
        <v>1229709.10359</v>
      </c>
      <c r="D9" s="48">
        <f t="shared" si="0"/>
        <v>3.5895496714203801</v>
      </c>
      <c r="E9" s="48">
        <f t="shared" ref="E9:E44" si="3">C9/C$44*100</f>
        <v>11.396498767596579</v>
      </c>
      <c r="F9" s="50">
        <f>F10+F11+F12+F13+F14+F15+F16+F17</f>
        <v>2515773.2476499998</v>
      </c>
      <c r="G9" s="50">
        <f>G10+G11+G12+G13+G14+G15+G16+G17</f>
        <v>2278991.0298000001</v>
      </c>
      <c r="H9" s="48">
        <f t="shared" si="1"/>
        <v>-9.4119061831657316</v>
      </c>
      <c r="I9" s="48">
        <f t="shared" ref="I9:I46" si="4">G9/G$46*100</f>
        <v>11.17864841204047</v>
      </c>
      <c r="J9" s="50">
        <f>J10+J11+J12+J13+J14+J15+J16+J17</f>
        <v>15576931.03228</v>
      </c>
      <c r="K9" s="50">
        <f>K10+K11+K12+K13+K14+K15+K16+K17</f>
        <v>14654643.25488</v>
      </c>
      <c r="L9" s="48">
        <f t="shared" si="2"/>
        <v>-5.9208567816648054</v>
      </c>
      <c r="M9" s="48">
        <f t="shared" ref="M9:M46" si="5">K9/K$46*100</f>
        <v>10.487461652236485</v>
      </c>
    </row>
    <row r="10" spans="1:13" ht="15" x14ac:dyDescent="0.2">
      <c r="A10" s="11" t="s">
        <v>139</v>
      </c>
      <c r="B10" s="12">
        <v>491783.75361999997</v>
      </c>
      <c r="C10" s="12">
        <v>563401.68570000003</v>
      </c>
      <c r="D10" s="13">
        <f t="shared" si="0"/>
        <v>14.562891017204901</v>
      </c>
      <c r="E10" s="13">
        <f t="shared" si="3"/>
        <v>5.2214028488502278</v>
      </c>
      <c r="F10" s="12">
        <v>1057904.56491</v>
      </c>
      <c r="G10" s="12">
        <v>1024291.32013</v>
      </c>
      <c r="H10" s="13">
        <f t="shared" si="1"/>
        <v>-3.177341878930219</v>
      </c>
      <c r="I10" s="156">
        <f t="shared" si="4"/>
        <v>5.0242376514500409</v>
      </c>
      <c r="J10" s="12">
        <v>6602339.8162200004</v>
      </c>
      <c r="K10" s="12">
        <v>6095002.84418</v>
      </c>
      <c r="L10" s="13">
        <f t="shared" si="2"/>
        <v>-7.6841996347056112</v>
      </c>
      <c r="M10" s="156">
        <f t="shared" si="5"/>
        <v>4.3618331396313117</v>
      </c>
    </row>
    <row r="11" spans="1:13" ht="15" x14ac:dyDescent="0.2">
      <c r="A11" s="11" t="s">
        <v>140</v>
      </c>
      <c r="B11" s="12">
        <v>155554.29676</v>
      </c>
      <c r="C11" s="12">
        <v>160348.09752000001</v>
      </c>
      <c r="D11" s="13">
        <f t="shared" si="0"/>
        <v>3.081753998345814</v>
      </c>
      <c r="E11" s="13">
        <f t="shared" si="3"/>
        <v>1.4860481153129823</v>
      </c>
      <c r="F11" s="12">
        <v>374035.89451999997</v>
      </c>
      <c r="G11" s="12">
        <v>294074.41197000002</v>
      </c>
      <c r="H11" s="13">
        <f t="shared" si="1"/>
        <v>-21.378023799725018</v>
      </c>
      <c r="I11" s="156">
        <f t="shared" si="4"/>
        <v>1.4424604640408205</v>
      </c>
      <c r="J11" s="12">
        <v>2348495.73905</v>
      </c>
      <c r="K11" s="12">
        <v>2005984.0925799999</v>
      </c>
      <c r="L11" s="13">
        <f t="shared" si="2"/>
        <v>-14.584299250572661</v>
      </c>
      <c r="M11" s="156">
        <f t="shared" si="5"/>
        <v>1.435564201736784</v>
      </c>
    </row>
    <row r="12" spans="1:13" ht="15" x14ac:dyDescent="0.2">
      <c r="A12" s="11" t="s">
        <v>141</v>
      </c>
      <c r="B12" s="12">
        <v>98704.324250000005</v>
      </c>
      <c r="C12" s="12">
        <v>106744.35434000001</v>
      </c>
      <c r="D12" s="13">
        <f t="shared" si="0"/>
        <v>8.1455702686703706</v>
      </c>
      <c r="E12" s="13">
        <f t="shared" si="3"/>
        <v>0.98926803024571452</v>
      </c>
      <c r="F12" s="12">
        <v>191731.08001999999</v>
      </c>
      <c r="G12" s="12">
        <v>189186.01178</v>
      </c>
      <c r="H12" s="13">
        <f t="shared" si="1"/>
        <v>-1.3274155863173098</v>
      </c>
      <c r="I12" s="156">
        <f t="shared" si="4"/>
        <v>0.92797377546078408</v>
      </c>
      <c r="J12" s="12">
        <v>1383491.2483600001</v>
      </c>
      <c r="K12" s="12">
        <v>1316198.94077</v>
      </c>
      <c r="L12" s="13">
        <f t="shared" si="2"/>
        <v>-4.8639489168991021</v>
      </c>
      <c r="M12" s="156">
        <f t="shared" si="5"/>
        <v>0.94192575540472878</v>
      </c>
    </row>
    <row r="13" spans="1:13" ht="15" x14ac:dyDescent="0.2">
      <c r="A13" s="11" t="s">
        <v>142</v>
      </c>
      <c r="B13" s="12">
        <v>94296.117119999995</v>
      </c>
      <c r="C13" s="12">
        <v>106110.97388000001</v>
      </c>
      <c r="D13" s="13">
        <f t="shared" si="0"/>
        <v>12.529526263488219</v>
      </c>
      <c r="E13" s="13">
        <f t="shared" si="3"/>
        <v>0.98339808945180107</v>
      </c>
      <c r="F13" s="12">
        <v>192109.01551999999</v>
      </c>
      <c r="G13" s="12">
        <v>196709.04552000001</v>
      </c>
      <c r="H13" s="13">
        <f t="shared" si="1"/>
        <v>2.394489393196193</v>
      </c>
      <c r="I13" s="156">
        <f t="shared" si="4"/>
        <v>0.96487490761607753</v>
      </c>
      <c r="J13" s="12">
        <v>1422923.3619200001</v>
      </c>
      <c r="K13" s="12">
        <v>1349572.87308</v>
      </c>
      <c r="L13" s="13">
        <f t="shared" si="2"/>
        <v>-5.1549149309788289</v>
      </c>
      <c r="M13" s="156">
        <f t="shared" si="5"/>
        <v>0.9658095053669743</v>
      </c>
    </row>
    <row r="14" spans="1:13" ht="15" x14ac:dyDescent="0.2">
      <c r="A14" s="11" t="s">
        <v>143</v>
      </c>
      <c r="B14" s="12">
        <v>231388.24583999999</v>
      </c>
      <c r="C14" s="12">
        <v>170866.71919999999</v>
      </c>
      <c r="D14" s="13">
        <f t="shared" si="0"/>
        <v>-26.155834502435933</v>
      </c>
      <c r="E14" s="13">
        <f t="shared" si="3"/>
        <v>1.5835308928763681</v>
      </c>
      <c r="F14" s="12">
        <v>476919.34866999998</v>
      </c>
      <c r="G14" s="12">
        <v>350719.98450000002</v>
      </c>
      <c r="H14" s="13">
        <f t="shared" si="1"/>
        <v>-26.461363859934828</v>
      </c>
      <c r="I14" s="156">
        <f t="shared" si="4"/>
        <v>1.7203119040560007</v>
      </c>
      <c r="J14" s="12">
        <v>2453607.1295599998</v>
      </c>
      <c r="K14" s="12">
        <v>2701477.6550500002</v>
      </c>
      <c r="L14" s="13">
        <f t="shared" si="2"/>
        <v>10.102290725510342</v>
      </c>
      <c r="M14" s="156">
        <f t="shared" si="5"/>
        <v>1.9332878200413492</v>
      </c>
    </row>
    <row r="15" spans="1:13" ht="15" x14ac:dyDescent="0.2">
      <c r="A15" s="11" t="s">
        <v>144</v>
      </c>
      <c r="B15" s="12">
        <v>19131.206109999999</v>
      </c>
      <c r="C15" s="12">
        <v>15968.154710000001</v>
      </c>
      <c r="D15" s="13">
        <f t="shared" si="0"/>
        <v>-16.533465698990362</v>
      </c>
      <c r="E15" s="13">
        <f t="shared" si="3"/>
        <v>0.14798707673386569</v>
      </c>
      <c r="F15" s="12">
        <v>35923.012889999998</v>
      </c>
      <c r="G15" s="12">
        <v>26173.884419999998</v>
      </c>
      <c r="H15" s="13">
        <f t="shared" si="1"/>
        <v>-27.138949897807418</v>
      </c>
      <c r="I15" s="156">
        <f t="shared" si="4"/>
        <v>0.12838517031558513</v>
      </c>
      <c r="J15" s="12">
        <v>216253.34318</v>
      </c>
      <c r="K15" s="12">
        <v>179741.07633000001</v>
      </c>
      <c r="L15" s="13">
        <f t="shared" si="2"/>
        <v>-16.884024225053825</v>
      </c>
      <c r="M15" s="156">
        <f t="shared" si="5"/>
        <v>0.12863006028583271</v>
      </c>
    </row>
    <row r="16" spans="1:13" ht="15" x14ac:dyDescent="0.2">
      <c r="A16" s="11" t="s">
        <v>145</v>
      </c>
      <c r="B16" s="12">
        <v>87419.751180000007</v>
      </c>
      <c r="C16" s="12">
        <v>95303.607080000002</v>
      </c>
      <c r="D16" s="13">
        <f t="shared" si="0"/>
        <v>9.0183920608134525</v>
      </c>
      <c r="E16" s="13">
        <f t="shared" si="3"/>
        <v>0.88323932665367733</v>
      </c>
      <c r="F16" s="12">
        <v>172007.13328000001</v>
      </c>
      <c r="G16" s="12">
        <v>180490.66351000001</v>
      </c>
      <c r="H16" s="13">
        <f t="shared" si="1"/>
        <v>4.9320804714477608</v>
      </c>
      <c r="I16" s="156">
        <f t="shared" si="4"/>
        <v>0.88532233898755486</v>
      </c>
      <c r="J16" s="12">
        <v>1068168.7482400001</v>
      </c>
      <c r="K16" s="12">
        <v>926822.15800000005</v>
      </c>
      <c r="L16" s="13">
        <f t="shared" si="2"/>
        <v>-13.232608655972564</v>
      </c>
      <c r="M16" s="156">
        <f t="shared" si="5"/>
        <v>0.66327181572511484</v>
      </c>
    </row>
    <row r="17" spans="1:13" ht="15" x14ac:dyDescent="0.2">
      <c r="A17" s="11" t="s">
        <v>146</v>
      </c>
      <c r="B17" s="12">
        <v>8819.9491300000009</v>
      </c>
      <c r="C17" s="12">
        <v>10965.51116</v>
      </c>
      <c r="D17" s="13">
        <f t="shared" si="0"/>
        <v>24.326240416763024</v>
      </c>
      <c r="E17" s="13">
        <f t="shared" si="3"/>
        <v>0.10162438747194355</v>
      </c>
      <c r="F17" s="12">
        <v>15143.197840000001</v>
      </c>
      <c r="G17" s="12">
        <v>17345.707969999999</v>
      </c>
      <c r="H17" s="13">
        <f t="shared" si="1"/>
        <v>14.544550981049579</v>
      </c>
      <c r="I17" s="156">
        <f t="shared" si="4"/>
        <v>8.5082200113606704E-2</v>
      </c>
      <c r="J17" s="12">
        <v>81651.645749999996</v>
      </c>
      <c r="K17" s="12">
        <v>79843.614889999997</v>
      </c>
      <c r="L17" s="13">
        <f t="shared" si="2"/>
        <v>-2.2143226182308751</v>
      </c>
      <c r="M17" s="156">
        <f t="shared" si="5"/>
        <v>5.7139354044389516E-2</v>
      </c>
    </row>
    <row r="18" spans="1:13" ht="15.75" x14ac:dyDescent="0.25">
      <c r="A18" s="51" t="s">
        <v>12</v>
      </c>
      <c r="B18" s="50">
        <f>B19</f>
        <v>167106.44742000001</v>
      </c>
      <c r="C18" s="50">
        <f>C19</f>
        <v>143584.64652000001</v>
      </c>
      <c r="D18" s="48">
        <f t="shared" si="0"/>
        <v>-14.075938578767735</v>
      </c>
      <c r="E18" s="48">
        <f t="shared" si="3"/>
        <v>1.3306905204928479</v>
      </c>
      <c r="F18" s="50">
        <f>F19</f>
        <v>339650.28012000001</v>
      </c>
      <c r="G18" s="50">
        <f>G19</f>
        <v>278055.42755999998</v>
      </c>
      <c r="H18" s="48">
        <f t="shared" si="1"/>
        <v>-18.134786327347729</v>
      </c>
      <c r="I18" s="48">
        <f t="shared" si="4"/>
        <v>1.3638859579125262</v>
      </c>
      <c r="J18" s="50">
        <f>J19</f>
        <v>2219153.71374</v>
      </c>
      <c r="K18" s="50">
        <f>K19</f>
        <v>1751770.32617</v>
      </c>
      <c r="L18" s="48">
        <f t="shared" si="2"/>
        <v>-21.061334538304969</v>
      </c>
      <c r="M18" s="48">
        <f t="shared" si="5"/>
        <v>1.2536384407116781</v>
      </c>
    </row>
    <row r="19" spans="1:13" ht="15" x14ac:dyDescent="0.2">
      <c r="A19" s="11" t="s">
        <v>147</v>
      </c>
      <c r="B19" s="12">
        <v>167106.44742000001</v>
      </c>
      <c r="C19" s="12">
        <v>143584.64652000001</v>
      </c>
      <c r="D19" s="13">
        <f t="shared" si="0"/>
        <v>-14.075938578767735</v>
      </c>
      <c r="E19" s="13">
        <f t="shared" si="3"/>
        <v>1.3306905204928479</v>
      </c>
      <c r="F19" s="12">
        <v>339650.28012000001</v>
      </c>
      <c r="G19" s="12">
        <v>278055.42755999998</v>
      </c>
      <c r="H19" s="13">
        <f t="shared" si="1"/>
        <v>-18.134786327347729</v>
      </c>
      <c r="I19" s="156">
        <f t="shared" si="4"/>
        <v>1.3638859579125262</v>
      </c>
      <c r="J19" s="12">
        <v>2219153.71374</v>
      </c>
      <c r="K19" s="12">
        <v>1751770.32617</v>
      </c>
      <c r="L19" s="13">
        <f t="shared" si="2"/>
        <v>-21.061334538304969</v>
      </c>
      <c r="M19" s="156">
        <f t="shared" si="5"/>
        <v>1.2536384407116781</v>
      </c>
    </row>
    <row r="20" spans="1:13" ht="15.75" x14ac:dyDescent="0.25">
      <c r="A20" s="51" t="s">
        <v>114</v>
      </c>
      <c r="B20" s="50">
        <f>B21</f>
        <v>302159.60136999999</v>
      </c>
      <c r="C20" s="50">
        <f>C21</f>
        <v>346144.20275</v>
      </c>
      <c r="D20" s="48">
        <f t="shared" si="0"/>
        <v>14.556744574910944</v>
      </c>
      <c r="E20" s="48">
        <f t="shared" si="3"/>
        <v>3.2079391528732883</v>
      </c>
      <c r="F20" s="50">
        <f>F21</f>
        <v>618683.24254999997</v>
      </c>
      <c r="G20" s="50">
        <f>G21</f>
        <v>618393.42709000001</v>
      </c>
      <c r="H20" s="48">
        <f t="shared" si="1"/>
        <v>-4.6843916251139192E-2</v>
      </c>
      <c r="I20" s="48">
        <f t="shared" si="4"/>
        <v>3.0332733263818712</v>
      </c>
      <c r="J20" s="50">
        <f>J21</f>
        <v>4431409.9516899996</v>
      </c>
      <c r="K20" s="50">
        <f>K21</f>
        <v>4075183.94881</v>
      </c>
      <c r="L20" s="48">
        <f t="shared" si="2"/>
        <v>-8.0386605338588968</v>
      </c>
      <c r="M20" s="48">
        <f t="shared" si="5"/>
        <v>2.9163681875860505</v>
      </c>
    </row>
    <row r="21" spans="1:13" ht="15" x14ac:dyDescent="0.2">
      <c r="A21" s="11" t="s">
        <v>148</v>
      </c>
      <c r="B21" s="12">
        <v>302159.60136999999</v>
      </c>
      <c r="C21" s="12">
        <v>346144.20275</v>
      </c>
      <c r="D21" s="13">
        <f t="shared" si="0"/>
        <v>14.556744574910944</v>
      </c>
      <c r="E21" s="13">
        <f t="shared" si="3"/>
        <v>3.2079391528732883</v>
      </c>
      <c r="F21" s="12">
        <v>618683.24254999997</v>
      </c>
      <c r="G21" s="12">
        <v>618393.42709000001</v>
      </c>
      <c r="H21" s="13">
        <f t="shared" si="1"/>
        <v>-4.6843916251139192E-2</v>
      </c>
      <c r="I21" s="156">
        <f t="shared" si="4"/>
        <v>3.0332733263818712</v>
      </c>
      <c r="J21" s="12">
        <v>4431409.9516899996</v>
      </c>
      <c r="K21" s="12">
        <v>4075183.94881</v>
      </c>
      <c r="L21" s="13">
        <f t="shared" si="2"/>
        <v>-8.0386605338588968</v>
      </c>
      <c r="M21" s="156">
        <f t="shared" si="5"/>
        <v>2.9163681875860505</v>
      </c>
    </row>
    <row r="22" spans="1:13" ht="16.5" x14ac:dyDescent="0.25">
      <c r="A22" s="49" t="s">
        <v>14</v>
      </c>
      <c r="B22" s="50">
        <f>B23+B27+B29</f>
        <v>8523751.4495199993</v>
      </c>
      <c r="C22" s="50">
        <f>C23+C27+C29</f>
        <v>8826802.5558000002</v>
      </c>
      <c r="D22" s="48">
        <f t="shared" si="0"/>
        <v>3.5553723976438412</v>
      </c>
      <c r="E22" s="48">
        <f t="shared" si="3"/>
        <v>81.803610427310076</v>
      </c>
      <c r="F22" s="50">
        <f>F23+F27+F29</f>
        <v>17186703.95854</v>
      </c>
      <c r="G22" s="50">
        <f>G23+G27+G29</f>
        <v>16309530.37455</v>
      </c>
      <c r="H22" s="48">
        <f t="shared" si="1"/>
        <v>-5.1037917805882511</v>
      </c>
      <c r="I22" s="48">
        <f t="shared" si="4"/>
        <v>79.999659252098539</v>
      </c>
      <c r="J22" s="50">
        <f>J23+J27+J29</f>
        <v>121592354.55670999</v>
      </c>
      <c r="K22" s="50">
        <f>K23+K27+K29</f>
        <v>108023648.63993001</v>
      </c>
      <c r="L22" s="48">
        <f t="shared" si="2"/>
        <v>-11.159176879374938</v>
      </c>
      <c r="M22" s="48">
        <f t="shared" si="5"/>
        <v>77.306137921076996</v>
      </c>
    </row>
    <row r="23" spans="1:13" ht="15.75" x14ac:dyDescent="0.25">
      <c r="A23" s="9" t="s">
        <v>15</v>
      </c>
      <c r="B23" s="50">
        <f>B24+B25+B26</f>
        <v>871858.10991</v>
      </c>
      <c r="C23" s="50">
        <f>C24+C25+C26</f>
        <v>899110.86204999988</v>
      </c>
      <c r="D23" s="48">
        <f>(C23-B23)/B23*100</f>
        <v>3.1258242402325211</v>
      </c>
      <c r="E23" s="48">
        <f t="shared" si="3"/>
        <v>8.3326339549502944</v>
      </c>
      <c r="F23" s="50">
        <f>F24+F25+F26</f>
        <v>1776482.63093</v>
      </c>
      <c r="G23" s="50">
        <f>G24+G25+G26</f>
        <v>1714161.2953300001</v>
      </c>
      <c r="H23" s="48">
        <f t="shared" si="1"/>
        <v>-3.5081308713597865</v>
      </c>
      <c r="I23" s="48">
        <f t="shared" si="4"/>
        <v>8.4081096377564783</v>
      </c>
      <c r="J23" s="50">
        <f>J24+J25+J26</f>
        <v>12760998.847929999</v>
      </c>
      <c r="K23" s="50">
        <f>K24+K25+K26</f>
        <v>11372582.431060001</v>
      </c>
      <c r="L23" s="48">
        <f t="shared" si="2"/>
        <v>-10.880154707444529</v>
      </c>
      <c r="M23" s="48">
        <f t="shared" si="5"/>
        <v>8.1386847880396793</v>
      </c>
    </row>
    <row r="24" spans="1:13" ht="15" x14ac:dyDescent="0.2">
      <c r="A24" s="11" t="s">
        <v>149</v>
      </c>
      <c r="B24" s="12">
        <v>609129.10754999996</v>
      </c>
      <c r="C24" s="12">
        <v>635138.28322999994</v>
      </c>
      <c r="D24" s="13">
        <f t="shared" si="0"/>
        <v>4.2698953896017917</v>
      </c>
      <c r="E24" s="13">
        <f t="shared" si="3"/>
        <v>5.8862316632059812</v>
      </c>
      <c r="F24" s="12">
        <v>1257331.29342</v>
      </c>
      <c r="G24" s="12">
        <v>1232191.9645</v>
      </c>
      <c r="H24" s="13">
        <f t="shared" si="1"/>
        <v>-1.9994196479131483</v>
      </c>
      <c r="I24" s="156">
        <f t="shared" si="4"/>
        <v>6.0440083208645863</v>
      </c>
      <c r="J24" s="12">
        <v>8658537.5119700003</v>
      </c>
      <c r="K24" s="12">
        <v>7925853.10329</v>
      </c>
      <c r="L24" s="13">
        <f t="shared" si="2"/>
        <v>-8.4619880397480554</v>
      </c>
      <c r="M24" s="156">
        <f t="shared" si="5"/>
        <v>5.672064412372082</v>
      </c>
    </row>
    <row r="25" spans="1:13" ht="15" x14ac:dyDescent="0.2">
      <c r="A25" s="11" t="s">
        <v>150</v>
      </c>
      <c r="B25" s="12">
        <v>115694.82902999999</v>
      </c>
      <c r="C25" s="12">
        <v>108553.67617000001</v>
      </c>
      <c r="D25" s="13">
        <f t="shared" si="0"/>
        <v>-6.172404523064956</v>
      </c>
      <c r="E25" s="13">
        <f t="shared" si="3"/>
        <v>1.0060361699184088</v>
      </c>
      <c r="F25" s="12">
        <v>228524.82313</v>
      </c>
      <c r="G25" s="12">
        <v>196997.74419</v>
      </c>
      <c r="H25" s="13">
        <f t="shared" si="1"/>
        <v>-13.795910005831324</v>
      </c>
      <c r="I25" s="156">
        <f t="shared" si="4"/>
        <v>0.96629099960009768</v>
      </c>
      <c r="J25" s="12">
        <v>1812850.41026</v>
      </c>
      <c r="K25" s="12">
        <v>1436747.3754700001</v>
      </c>
      <c r="L25" s="13">
        <f t="shared" si="2"/>
        <v>-20.746501347348293</v>
      </c>
      <c r="M25" s="156">
        <f t="shared" si="5"/>
        <v>1.028195142121624</v>
      </c>
    </row>
    <row r="26" spans="1:13" ht="15" x14ac:dyDescent="0.2">
      <c r="A26" s="11" t="s">
        <v>151</v>
      </c>
      <c r="B26" s="12">
        <v>147034.17332999999</v>
      </c>
      <c r="C26" s="12">
        <v>155418.90265</v>
      </c>
      <c r="D26" s="13">
        <f t="shared" si="0"/>
        <v>5.7025718104195589</v>
      </c>
      <c r="E26" s="13">
        <f t="shared" si="3"/>
        <v>1.4403661218259045</v>
      </c>
      <c r="F26" s="12">
        <v>290626.51438000001</v>
      </c>
      <c r="G26" s="12">
        <v>284971.58663999999</v>
      </c>
      <c r="H26" s="13">
        <f t="shared" si="1"/>
        <v>-1.94577144898971</v>
      </c>
      <c r="I26" s="156">
        <f t="shared" si="4"/>
        <v>1.3978103172917933</v>
      </c>
      <c r="J26" s="12">
        <v>2289610.9257</v>
      </c>
      <c r="K26" s="12">
        <v>2009981.9523</v>
      </c>
      <c r="L26" s="13">
        <f t="shared" si="2"/>
        <v>-12.212947198201782</v>
      </c>
      <c r="M26" s="156">
        <f t="shared" si="5"/>
        <v>1.4384252335459724</v>
      </c>
    </row>
    <row r="27" spans="1:13" ht="15.75" x14ac:dyDescent="0.25">
      <c r="A27" s="9" t="s">
        <v>19</v>
      </c>
      <c r="B27" s="50">
        <f>B28</f>
        <v>1176291.8132499999</v>
      </c>
      <c r="C27" s="50">
        <f>C28</f>
        <v>1144659.6106100001</v>
      </c>
      <c r="D27" s="48">
        <f t="shared" si="0"/>
        <v>-2.6891458636103707</v>
      </c>
      <c r="E27" s="48">
        <f t="shared" si="3"/>
        <v>10.608290858017302</v>
      </c>
      <c r="F27" s="50">
        <f>F28</f>
        <v>2374066.7706300002</v>
      </c>
      <c r="G27" s="50">
        <f>G28</f>
        <v>2145271.31702</v>
      </c>
      <c r="H27" s="48">
        <f t="shared" si="1"/>
        <v>-9.6372796435411683</v>
      </c>
      <c r="I27" s="48">
        <f t="shared" si="4"/>
        <v>10.522741637779125</v>
      </c>
      <c r="J27" s="50">
        <f>J28</f>
        <v>17276517.882229999</v>
      </c>
      <c r="K27" s="50">
        <f>K28</f>
        <v>15173991.0067</v>
      </c>
      <c r="L27" s="48">
        <f t="shared" si="2"/>
        <v>-12.16985326477497</v>
      </c>
      <c r="M27" s="48">
        <f t="shared" si="5"/>
        <v>10.859128129315259</v>
      </c>
    </row>
    <row r="28" spans="1:13" ht="15" x14ac:dyDescent="0.2">
      <c r="A28" s="11" t="s">
        <v>152</v>
      </c>
      <c r="B28" s="12">
        <v>1176291.8132499999</v>
      </c>
      <c r="C28" s="12">
        <v>1144659.6106100001</v>
      </c>
      <c r="D28" s="13">
        <f t="shared" si="0"/>
        <v>-2.6891458636103707</v>
      </c>
      <c r="E28" s="13">
        <f t="shared" si="3"/>
        <v>10.608290858017302</v>
      </c>
      <c r="F28" s="12">
        <v>2374066.7706300002</v>
      </c>
      <c r="G28" s="12">
        <v>2145271.31702</v>
      </c>
      <c r="H28" s="13">
        <f t="shared" si="1"/>
        <v>-9.6372796435411683</v>
      </c>
      <c r="I28" s="156">
        <f t="shared" si="4"/>
        <v>10.522741637779125</v>
      </c>
      <c r="J28" s="12">
        <v>17276517.882229999</v>
      </c>
      <c r="K28" s="12">
        <v>15173991.0067</v>
      </c>
      <c r="L28" s="13">
        <f t="shared" si="2"/>
        <v>-12.16985326477497</v>
      </c>
      <c r="M28" s="156">
        <f t="shared" si="5"/>
        <v>10.859128129315259</v>
      </c>
    </row>
    <row r="29" spans="1:13" ht="15.75" x14ac:dyDescent="0.25">
      <c r="A29" s="9" t="s">
        <v>21</v>
      </c>
      <c r="B29" s="50">
        <f>B30+B31+B32+B33+B34+B35+B36+B37+B38+B39+B40+B41</f>
        <v>6475601.5263599996</v>
      </c>
      <c r="C29" s="50">
        <f>C30+C31+C32+C33+C34+C35+C36+C37+C38+C39+C40+C41</f>
        <v>6783032.0831399998</v>
      </c>
      <c r="D29" s="48">
        <f t="shared" si="0"/>
        <v>4.7475212229868324</v>
      </c>
      <c r="E29" s="48">
        <f t="shared" si="3"/>
        <v>62.862685614342475</v>
      </c>
      <c r="F29" s="50">
        <f>F30+F31+F32+F33+F34+F35+F36+F37+F38+F39+F40+F41</f>
        <v>13036154.556979999</v>
      </c>
      <c r="G29" s="50">
        <f>G30+G31+G32+G33+G34+G35+G36+G37+G38+G39+G40+G41</f>
        <v>12450097.7622</v>
      </c>
      <c r="H29" s="48">
        <f t="shared" si="1"/>
        <v>-4.4956263154014584</v>
      </c>
      <c r="I29" s="48">
        <f t="shared" si="4"/>
        <v>61.068807976562944</v>
      </c>
      <c r="J29" s="50">
        <f>J30+J31+J32+J33+J34+J35+J36+J37+J38+J39+J40+J41</f>
        <v>91554837.826549992</v>
      </c>
      <c r="K29" s="50">
        <f>K30+K31+K32+K33+K34+K35+K36+K37+K38+K39+K40+K41</f>
        <v>81477075.202169999</v>
      </c>
      <c r="L29" s="48">
        <f t="shared" si="2"/>
        <v>-11.007351291989883</v>
      </c>
      <c r="M29" s="48">
        <f t="shared" si="5"/>
        <v>58.308325003722047</v>
      </c>
    </row>
    <row r="30" spans="1:13" ht="15" x14ac:dyDescent="0.2">
      <c r="A30" s="11" t="s">
        <v>153</v>
      </c>
      <c r="B30" s="12">
        <v>1264257.77657</v>
      </c>
      <c r="C30" s="12">
        <v>1424936.5252799999</v>
      </c>
      <c r="D30" s="13">
        <f t="shared" si="0"/>
        <v>12.709334416429705</v>
      </c>
      <c r="E30" s="13">
        <f t="shared" si="3"/>
        <v>13.205795831589818</v>
      </c>
      <c r="F30" s="12">
        <v>2647607.8581300001</v>
      </c>
      <c r="G30" s="12">
        <v>2746421.0559800002</v>
      </c>
      <c r="H30" s="13">
        <f t="shared" si="1"/>
        <v>3.7321689292685387</v>
      </c>
      <c r="I30" s="156">
        <f t="shared" si="4"/>
        <v>13.47143318019976</v>
      </c>
      <c r="J30" s="12">
        <v>18304394.844269998</v>
      </c>
      <c r="K30" s="12">
        <v>17058917.500659999</v>
      </c>
      <c r="L30" s="13">
        <f t="shared" si="2"/>
        <v>-6.8042530452728069</v>
      </c>
      <c r="M30" s="156">
        <f t="shared" si="5"/>
        <v>12.208058565824336</v>
      </c>
    </row>
    <row r="31" spans="1:13" ht="15" x14ac:dyDescent="0.2">
      <c r="A31" s="11" t="s">
        <v>154</v>
      </c>
      <c r="B31" s="12">
        <v>1703300.46444</v>
      </c>
      <c r="C31" s="12">
        <v>1985993.8623500001</v>
      </c>
      <c r="D31" s="13">
        <f t="shared" si="0"/>
        <v>16.596801551565488</v>
      </c>
      <c r="E31" s="13">
        <f t="shared" si="3"/>
        <v>18.405472106086311</v>
      </c>
      <c r="F31" s="12">
        <v>3431486.1025200002</v>
      </c>
      <c r="G31" s="12">
        <v>3498832.4656600002</v>
      </c>
      <c r="H31" s="13">
        <f t="shared" si="1"/>
        <v>1.9626004922631768</v>
      </c>
      <c r="I31" s="156">
        <f t="shared" si="4"/>
        <v>17.162076320097768</v>
      </c>
      <c r="J31" s="12">
        <v>22282197.770089999</v>
      </c>
      <c r="K31" s="12">
        <v>21219952.405080002</v>
      </c>
      <c r="L31" s="13">
        <f t="shared" si="2"/>
        <v>-4.76723784597172</v>
      </c>
      <c r="M31" s="156">
        <f t="shared" si="5"/>
        <v>15.185865205995572</v>
      </c>
    </row>
    <row r="32" spans="1:13" ht="15" x14ac:dyDescent="0.2">
      <c r="A32" s="11" t="s">
        <v>155</v>
      </c>
      <c r="B32" s="12">
        <v>77870.873619999998</v>
      </c>
      <c r="C32" s="12">
        <v>60080.299330000002</v>
      </c>
      <c r="D32" s="13">
        <f t="shared" si="0"/>
        <v>-22.846249776027616</v>
      </c>
      <c r="E32" s="13">
        <f t="shared" si="3"/>
        <v>0.55680246268996292</v>
      </c>
      <c r="F32" s="12">
        <v>121846.50436000001</v>
      </c>
      <c r="G32" s="12">
        <v>101497.81105</v>
      </c>
      <c r="H32" s="13">
        <f t="shared" si="1"/>
        <v>-16.700268437639405</v>
      </c>
      <c r="I32" s="156">
        <f t="shared" si="4"/>
        <v>0.49785555514855939</v>
      </c>
      <c r="J32" s="12">
        <v>1250004.4150799999</v>
      </c>
      <c r="K32" s="12">
        <v>1009511.23622</v>
      </c>
      <c r="L32" s="13">
        <f t="shared" si="2"/>
        <v>-19.239386354056077</v>
      </c>
      <c r="M32" s="156">
        <f t="shared" si="5"/>
        <v>0.72244749962327148</v>
      </c>
    </row>
    <row r="33" spans="1:13" ht="15" x14ac:dyDescent="0.2">
      <c r="A33" s="11" t="s">
        <v>156</v>
      </c>
      <c r="B33" s="12">
        <v>830881.90549000003</v>
      </c>
      <c r="C33" s="12">
        <v>807630.40483999997</v>
      </c>
      <c r="D33" s="13">
        <f t="shared" si="0"/>
        <v>-2.7984122047149214</v>
      </c>
      <c r="E33" s="13">
        <f t="shared" si="3"/>
        <v>7.4848261971567593</v>
      </c>
      <c r="F33" s="12">
        <v>1562916.11399</v>
      </c>
      <c r="G33" s="12">
        <v>1437546.20001</v>
      </c>
      <c r="H33" s="13">
        <f t="shared" si="1"/>
        <v>-8.0215382551748462</v>
      </c>
      <c r="I33" s="156">
        <f t="shared" si="4"/>
        <v>7.0512886342456795</v>
      </c>
      <c r="J33" s="12">
        <v>11843756.21429</v>
      </c>
      <c r="K33" s="12">
        <v>10349190.58093</v>
      </c>
      <c r="L33" s="13">
        <f t="shared" si="2"/>
        <v>-12.619017196223126</v>
      </c>
      <c r="M33" s="156">
        <f t="shared" si="5"/>
        <v>7.4063037537981451</v>
      </c>
    </row>
    <row r="34" spans="1:13" ht="15" x14ac:dyDescent="0.2">
      <c r="A34" s="11" t="s">
        <v>157</v>
      </c>
      <c r="B34" s="12">
        <v>432354.75325000001</v>
      </c>
      <c r="C34" s="12">
        <v>440730.70689999999</v>
      </c>
      <c r="D34" s="13">
        <f t="shared" si="0"/>
        <v>1.9372872825008041</v>
      </c>
      <c r="E34" s="13">
        <f t="shared" si="3"/>
        <v>4.0845326291920152</v>
      </c>
      <c r="F34" s="12">
        <v>898100.89469999995</v>
      </c>
      <c r="G34" s="12">
        <v>817078.98785000003</v>
      </c>
      <c r="H34" s="13">
        <f t="shared" si="1"/>
        <v>-9.0214704526114886</v>
      </c>
      <c r="I34" s="156">
        <f t="shared" si="4"/>
        <v>4.0078432124599477</v>
      </c>
      <c r="J34" s="12">
        <v>5989582.3253300004</v>
      </c>
      <c r="K34" s="12">
        <v>5444069.9648900004</v>
      </c>
      <c r="L34" s="13">
        <f t="shared" si="2"/>
        <v>-9.1076861592338929</v>
      </c>
      <c r="M34" s="156">
        <f t="shared" si="5"/>
        <v>3.8959989674169542</v>
      </c>
    </row>
    <row r="35" spans="1:13" ht="15" x14ac:dyDescent="0.2">
      <c r="A35" s="11" t="s">
        <v>158</v>
      </c>
      <c r="B35" s="12">
        <v>472961.28506999998</v>
      </c>
      <c r="C35" s="12">
        <v>503862.94899</v>
      </c>
      <c r="D35" s="13">
        <f t="shared" si="0"/>
        <v>6.533656114247588</v>
      </c>
      <c r="E35" s="13">
        <f t="shared" si="3"/>
        <v>4.669619392454833</v>
      </c>
      <c r="F35" s="12">
        <v>960368.71802999999</v>
      </c>
      <c r="G35" s="12">
        <v>928046.20959999994</v>
      </c>
      <c r="H35" s="13">
        <f t="shared" si="1"/>
        <v>-3.3656352839462595</v>
      </c>
      <c r="I35" s="156">
        <f t="shared" si="4"/>
        <v>4.5521470473517596</v>
      </c>
      <c r="J35" s="12">
        <v>6903404.7728599999</v>
      </c>
      <c r="K35" s="12">
        <v>6198941.4016000004</v>
      </c>
      <c r="L35" s="13">
        <f t="shared" si="2"/>
        <v>-10.204578674417617</v>
      </c>
      <c r="M35" s="156">
        <f t="shared" si="5"/>
        <v>4.4362158193166774</v>
      </c>
    </row>
    <row r="36" spans="1:13" ht="15" x14ac:dyDescent="0.2">
      <c r="A36" s="11" t="s">
        <v>159</v>
      </c>
      <c r="B36" s="12">
        <v>937971.25488999998</v>
      </c>
      <c r="C36" s="12">
        <v>747315.55146999995</v>
      </c>
      <c r="D36" s="13">
        <f t="shared" si="0"/>
        <v>-20.326390859638771</v>
      </c>
      <c r="E36" s="13">
        <f t="shared" si="3"/>
        <v>6.9258499725421334</v>
      </c>
      <c r="F36" s="12">
        <v>1789930.9325999999</v>
      </c>
      <c r="G36" s="12">
        <v>1374583.9285599999</v>
      </c>
      <c r="H36" s="13">
        <f t="shared" si="1"/>
        <v>-23.204638596679228</v>
      </c>
      <c r="I36" s="156">
        <f t="shared" si="4"/>
        <v>6.7424532388624989</v>
      </c>
      <c r="J36" s="12">
        <v>12698534.94276</v>
      </c>
      <c r="K36" s="12">
        <v>9466510.2019800004</v>
      </c>
      <c r="L36" s="13">
        <f t="shared" si="2"/>
        <v>-25.451949814279327</v>
      </c>
      <c r="M36" s="156">
        <f t="shared" si="5"/>
        <v>6.77462159924709</v>
      </c>
    </row>
    <row r="37" spans="1:13" ht="15" x14ac:dyDescent="0.2">
      <c r="A37" s="14" t="s">
        <v>160</v>
      </c>
      <c r="B37" s="12">
        <v>214534.20812</v>
      </c>
      <c r="C37" s="12">
        <v>224774.57949999999</v>
      </c>
      <c r="D37" s="13">
        <f t="shared" si="0"/>
        <v>4.7733046723588402</v>
      </c>
      <c r="E37" s="13">
        <f t="shared" si="3"/>
        <v>2.0831294253090871</v>
      </c>
      <c r="F37" s="12">
        <v>415599.48774999997</v>
      </c>
      <c r="G37" s="12">
        <v>409912.88517999998</v>
      </c>
      <c r="H37" s="13">
        <f t="shared" si="1"/>
        <v>-1.3682891191195863</v>
      </c>
      <c r="I37" s="156">
        <f t="shared" si="4"/>
        <v>2.0106582093017127</v>
      </c>
      <c r="J37" s="12">
        <v>3082339.34461</v>
      </c>
      <c r="K37" s="12">
        <v>2750416.0200899998</v>
      </c>
      <c r="L37" s="13">
        <f t="shared" si="2"/>
        <v>-10.768552304288793</v>
      </c>
      <c r="M37" s="156">
        <f t="shared" si="5"/>
        <v>1.9683101141875572</v>
      </c>
    </row>
    <row r="38" spans="1:13" ht="15" x14ac:dyDescent="0.2">
      <c r="A38" s="11" t="s">
        <v>161</v>
      </c>
      <c r="B38" s="12">
        <v>143501.89407000001</v>
      </c>
      <c r="C38" s="12">
        <v>161762.25456</v>
      </c>
      <c r="D38" s="13">
        <f t="shared" si="0"/>
        <v>12.724821932379943</v>
      </c>
      <c r="E38" s="13">
        <f t="shared" si="3"/>
        <v>1.4991540107776069</v>
      </c>
      <c r="F38" s="12">
        <v>430437.52457000001</v>
      </c>
      <c r="G38" s="12">
        <v>332426.06319999998</v>
      </c>
      <c r="H38" s="13">
        <f t="shared" si="1"/>
        <v>-22.770194459210281</v>
      </c>
      <c r="I38" s="156">
        <f t="shared" si="4"/>
        <v>1.6305786354225624</v>
      </c>
      <c r="J38" s="12">
        <v>3157353.6455399999</v>
      </c>
      <c r="K38" s="12">
        <v>2550583.7443499998</v>
      </c>
      <c r="L38" s="13">
        <f t="shared" si="2"/>
        <v>-19.217673067668816</v>
      </c>
      <c r="M38" s="156">
        <f t="shared" si="5"/>
        <v>1.8253019704714337</v>
      </c>
    </row>
    <row r="39" spans="1:13" ht="15" x14ac:dyDescent="0.2">
      <c r="A39" s="11" t="s">
        <v>162</v>
      </c>
      <c r="B39" s="12">
        <v>97020.904750000002</v>
      </c>
      <c r="C39" s="12">
        <v>137230.56844</v>
      </c>
      <c r="D39" s="13">
        <f>(C39-B39)/B39*100</f>
        <v>41.444329748945165</v>
      </c>
      <c r="E39" s="13">
        <f t="shared" si="3"/>
        <v>1.2718032252808933</v>
      </c>
      <c r="F39" s="12">
        <v>196426.38130000001</v>
      </c>
      <c r="G39" s="12">
        <v>255878.84047</v>
      </c>
      <c r="H39" s="13">
        <f t="shared" si="1"/>
        <v>30.267043956381222</v>
      </c>
      <c r="I39" s="156">
        <f t="shared" si="4"/>
        <v>1.2551078772546742</v>
      </c>
      <c r="J39" s="12">
        <v>1630627.5432500001</v>
      </c>
      <c r="K39" s="12">
        <v>1713621.55745</v>
      </c>
      <c r="L39" s="13">
        <f t="shared" si="2"/>
        <v>5.0896978003072784</v>
      </c>
      <c r="M39" s="156">
        <f t="shared" si="5"/>
        <v>1.2263376226656428</v>
      </c>
    </row>
    <row r="40" spans="1:13" ht="15" x14ac:dyDescent="0.2">
      <c r="A40" s="11" t="s">
        <v>163</v>
      </c>
      <c r="B40" s="12">
        <v>295461.82744999998</v>
      </c>
      <c r="C40" s="12">
        <v>280987.42449</v>
      </c>
      <c r="D40" s="13">
        <f>(C40-B40)/B40*100</f>
        <v>-4.8989079519754313</v>
      </c>
      <c r="E40" s="13">
        <f t="shared" si="3"/>
        <v>2.6040897213509604</v>
      </c>
      <c r="F40" s="12">
        <v>570175.62861000001</v>
      </c>
      <c r="G40" s="12">
        <v>535333.86626000004</v>
      </c>
      <c r="H40" s="13">
        <f t="shared" si="1"/>
        <v>-6.1107070526565304</v>
      </c>
      <c r="I40" s="156">
        <f t="shared" si="4"/>
        <v>2.6258589857214165</v>
      </c>
      <c r="J40" s="12">
        <v>4307211.9898100002</v>
      </c>
      <c r="K40" s="12">
        <v>3612783.3841900001</v>
      </c>
      <c r="L40" s="13">
        <f t="shared" si="2"/>
        <v>-16.122461751659284</v>
      </c>
      <c r="M40" s="156">
        <f t="shared" si="5"/>
        <v>2.5854554451138041</v>
      </c>
    </row>
    <row r="41" spans="1:13" ht="15" x14ac:dyDescent="0.2">
      <c r="A41" s="11" t="s">
        <v>164</v>
      </c>
      <c r="B41" s="12">
        <v>5484.3786399999999</v>
      </c>
      <c r="C41" s="12">
        <v>7726.9569899999997</v>
      </c>
      <c r="D41" s="13">
        <f t="shared" si="0"/>
        <v>40.890290353840335</v>
      </c>
      <c r="E41" s="13">
        <f t="shared" si="3"/>
        <v>7.1610639912093502E-2</v>
      </c>
      <c r="F41" s="12">
        <v>11258.41042</v>
      </c>
      <c r="G41" s="12">
        <v>12539.44838</v>
      </c>
      <c r="H41" s="13">
        <f t="shared" si="1"/>
        <v>11.378497604993154</v>
      </c>
      <c r="I41" s="156">
        <f t="shared" si="4"/>
        <v>6.1507080496605485E-2</v>
      </c>
      <c r="J41" s="12">
        <v>105430.01866</v>
      </c>
      <c r="K41" s="12">
        <v>102577.20473</v>
      </c>
      <c r="L41" s="13">
        <f t="shared" si="2"/>
        <v>-2.7058839278023932</v>
      </c>
      <c r="M41" s="156">
        <f t="shared" si="5"/>
        <v>7.3408440061565661E-2</v>
      </c>
    </row>
    <row r="42" spans="1:13" ht="15.75" x14ac:dyDescent="0.25">
      <c r="A42" s="51" t="s">
        <v>31</v>
      </c>
      <c r="B42" s="50">
        <f>B43</f>
        <v>281267.10907000001</v>
      </c>
      <c r="C42" s="50">
        <f>C43</f>
        <v>243995.41086999999</v>
      </c>
      <c r="D42" s="48">
        <f t="shared" si="0"/>
        <v>-13.251353250380962</v>
      </c>
      <c r="E42" s="48">
        <f t="shared" si="3"/>
        <v>2.2612611317272098</v>
      </c>
      <c r="F42" s="50">
        <f>F43</f>
        <v>557178.20911000005</v>
      </c>
      <c r="G42" s="50">
        <f>G43</f>
        <v>479504.95931000001</v>
      </c>
      <c r="H42" s="48">
        <f t="shared" si="1"/>
        <v>-13.940467974163994</v>
      </c>
      <c r="I42" s="48">
        <f t="shared" si="4"/>
        <v>2.3520133611173817</v>
      </c>
      <c r="J42" s="50">
        <f>J43</f>
        <v>4470783.4350699997</v>
      </c>
      <c r="K42" s="50">
        <f>K43</f>
        <v>3820838.84681</v>
      </c>
      <c r="L42" s="48">
        <f t="shared" si="2"/>
        <v>-14.537599454307347</v>
      </c>
      <c r="M42" s="48">
        <f t="shared" si="5"/>
        <v>2.7343484374450213</v>
      </c>
    </row>
    <row r="43" spans="1:13" ht="15" x14ac:dyDescent="0.2">
      <c r="A43" s="11" t="s">
        <v>165</v>
      </c>
      <c r="B43" s="12">
        <v>281267.10907000001</v>
      </c>
      <c r="C43" s="12">
        <v>243995.41086999999</v>
      </c>
      <c r="D43" s="13">
        <f t="shared" si="0"/>
        <v>-13.251353250380962</v>
      </c>
      <c r="E43" s="13">
        <f t="shared" si="3"/>
        <v>2.2612611317272098</v>
      </c>
      <c r="F43" s="12">
        <v>557178.20911000005</v>
      </c>
      <c r="G43" s="12">
        <v>479504.95931000001</v>
      </c>
      <c r="H43" s="13">
        <f t="shared" si="1"/>
        <v>-13.940467974163994</v>
      </c>
      <c r="I43" s="156">
        <f t="shared" si="4"/>
        <v>2.3520133611173817</v>
      </c>
      <c r="J43" s="12">
        <v>4470783.4350699997</v>
      </c>
      <c r="K43" s="12">
        <v>3820838.84681</v>
      </c>
      <c r="L43" s="13">
        <f t="shared" si="2"/>
        <v>-14.537599454307347</v>
      </c>
      <c r="M43" s="156">
        <f t="shared" si="5"/>
        <v>2.7343484374450213</v>
      </c>
    </row>
    <row r="44" spans="1:13" ht="15.75" x14ac:dyDescent="0.25">
      <c r="A44" s="9" t="s">
        <v>33</v>
      </c>
      <c r="B44" s="8">
        <f>B8+B22+B42</f>
        <v>10461382.251389999</v>
      </c>
      <c r="C44" s="8">
        <f>C8+C22+C42</f>
        <v>10790235.919530001</v>
      </c>
      <c r="D44" s="10">
        <f t="shared" si="0"/>
        <v>3.1435011190448274</v>
      </c>
      <c r="E44" s="10">
        <f t="shared" si="3"/>
        <v>100</v>
      </c>
      <c r="F44" s="15">
        <f>F8+F22+F42</f>
        <v>21217988.937969998</v>
      </c>
      <c r="G44" s="15">
        <f>G8+G22+G42</f>
        <v>19964475.218309999</v>
      </c>
      <c r="H44" s="16">
        <f t="shared" si="1"/>
        <v>-5.9077876010049764</v>
      </c>
      <c r="I44" s="154">
        <f t="shared" si="4"/>
        <v>97.927480309550788</v>
      </c>
      <c r="J44" s="15">
        <f>J8+J22+J42</f>
        <v>148290632.68948999</v>
      </c>
      <c r="K44" s="15">
        <f>K8+K22+K42</f>
        <v>132326085.0166</v>
      </c>
      <c r="L44" s="16">
        <f t="shared" si="2"/>
        <v>-10.765715529934123</v>
      </c>
      <c r="M44" s="154">
        <f t="shared" si="5"/>
        <v>94.697954639056221</v>
      </c>
    </row>
    <row r="45" spans="1:13" ht="15.75" x14ac:dyDescent="0.25">
      <c r="A45" s="52" t="s">
        <v>34</v>
      </c>
      <c r="B45" s="53"/>
      <c r="C45" s="53"/>
      <c r="D45" s="54"/>
      <c r="E45" s="54"/>
      <c r="F45" s="55">
        <f>F46-F44</f>
        <v>3316750.1750300005</v>
      </c>
      <c r="G45" s="55">
        <f>G46-G44</f>
        <v>422524.58522000164</v>
      </c>
      <c r="H45" s="157">
        <f t="shared" si="1"/>
        <v>-87.260886020268927</v>
      </c>
      <c r="I45" s="54">
        <f t="shared" si="4"/>
        <v>2.0725196904492131</v>
      </c>
      <c r="J45" s="55">
        <f>J46-J44</f>
        <v>8401209.6725099981</v>
      </c>
      <c r="K45" s="55">
        <f>K46-K44</f>
        <v>7408807.3799300045</v>
      </c>
      <c r="L45" s="56">
        <f t="shared" si="2"/>
        <v>-11.812611888824543</v>
      </c>
      <c r="M45" s="54">
        <f t="shared" si="5"/>
        <v>5.3020453609437821</v>
      </c>
    </row>
    <row r="46" spans="1:13" s="18" customFormat="1" ht="22.5" customHeight="1" x14ac:dyDescent="0.3">
      <c r="A46" s="17" t="s">
        <v>35</v>
      </c>
      <c r="B46" s="57">
        <v>12232354.814999999</v>
      </c>
      <c r="C46" s="57">
        <v>10790235.919530001</v>
      </c>
      <c r="D46" s="58">
        <v>3.1435011190448274</v>
      </c>
      <c r="E46" s="58">
        <v>100</v>
      </c>
      <c r="F46" s="106">
        <v>24534739.112999998</v>
      </c>
      <c r="G46" s="106">
        <v>20386999.80353</v>
      </c>
      <c r="H46" s="107">
        <f t="shared" si="1"/>
        <v>-16.905577395246372</v>
      </c>
      <c r="I46" s="48">
        <f t="shared" si="4"/>
        <v>100</v>
      </c>
      <c r="J46" s="106">
        <v>156691842.36199999</v>
      </c>
      <c r="K46" s="106">
        <v>139734892.39653</v>
      </c>
      <c r="L46" s="107">
        <f t="shared" si="2"/>
        <v>-10.821846057751305</v>
      </c>
      <c r="M46" s="48">
        <f t="shared" si="5"/>
        <v>100</v>
      </c>
    </row>
    <row r="47" spans="1:13" ht="20.25" customHeight="1" x14ac:dyDescent="0.2">
      <c r="C47" s="150"/>
    </row>
    <row r="48" spans="1:13" x14ac:dyDescent="0.2">
      <c r="C48" s="151"/>
      <c r="E48" s="149"/>
      <c r="L48" s="153"/>
    </row>
    <row r="49" spans="1:10" ht="20.25" x14ac:dyDescent="0.3">
      <c r="A49" s="1" t="s">
        <v>125</v>
      </c>
      <c r="C49" s="151"/>
      <c r="E49" s="106" t="s">
        <v>231</v>
      </c>
      <c r="F49" s="106">
        <f>+F46/1.1519</f>
        <v>21299365.494400557</v>
      </c>
      <c r="G49" s="106">
        <f>+G46/1.0983</f>
        <v>18562323.412118729</v>
      </c>
      <c r="H49" s="107">
        <f>(G49-F49)/F49*100</f>
        <v>-12.850345626499418</v>
      </c>
    </row>
    <row r="50" spans="1:10" x14ac:dyDescent="0.2">
      <c r="A50" s="1" t="s">
        <v>115</v>
      </c>
      <c r="C50" s="150"/>
      <c r="J50" s="149"/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39370078740157483" footer="0.35433070866141736"/>
  <pageSetup paperSize="9" scale="64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2:D92"/>
  <sheetViews>
    <sheetView showGridLines="0" topLeftCell="A70" workbookViewId="0">
      <selection activeCell="C94" sqref="C94"/>
    </sheetView>
  </sheetViews>
  <sheetFormatPr defaultColWidth="9.140625" defaultRowHeight="12.75" x14ac:dyDescent="0.2"/>
  <cols>
    <col min="1" max="1" width="29.140625" customWidth="1"/>
    <col min="2" max="2" width="20" style="65" customWidth="1"/>
    <col min="3" max="3" width="17.5703125" style="65" customWidth="1"/>
    <col min="4" max="4" width="9.28515625" bestFit="1" customWidth="1"/>
  </cols>
  <sheetData>
    <row r="2" spans="1:4" ht="24.6" customHeight="1" x14ac:dyDescent="0.3">
      <c r="A2" s="164" t="s">
        <v>63</v>
      </c>
      <c r="B2" s="164"/>
      <c r="C2" s="164"/>
      <c r="D2" s="164"/>
    </row>
    <row r="3" spans="1:4" ht="15.75" x14ac:dyDescent="0.25">
      <c r="A3" s="163" t="s">
        <v>64</v>
      </c>
      <c r="B3" s="163"/>
      <c r="C3" s="163"/>
      <c r="D3" s="163"/>
    </row>
    <row r="5" spans="1:4" x14ac:dyDescent="0.2">
      <c r="A5" s="59" t="s">
        <v>65</v>
      </c>
      <c r="B5" s="60" t="s">
        <v>166</v>
      </c>
      <c r="C5" s="60" t="s">
        <v>167</v>
      </c>
      <c r="D5" s="61" t="s">
        <v>66</v>
      </c>
    </row>
    <row r="6" spans="1:4" x14ac:dyDescent="0.2">
      <c r="A6" s="62" t="s">
        <v>168</v>
      </c>
      <c r="B6" s="135">
        <v>8071.10473</v>
      </c>
      <c r="C6" s="135">
        <v>26722.10369</v>
      </c>
      <c r="D6" s="147">
        <v>231.08359492195558</v>
      </c>
    </row>
    <row r="7" spans="1:4" x14ac:dyDescent="0.2">
      <c r="A7" s="62" t="s">
        <v>169</v>
      </c>
      <c r="B7" s="135">
        <v>21493.821260000001</v>
      </c>
      <c r="C7" s="135">
        <v>61322.558929999999</v>
      </c>
      <c r="D7" s="147">
        <v>185.30319568685198</v>
      </c>
    </row>
    <row r="8" spans="1:4" x14ac:dyDescent="0.2">
      <c r="A8" s="62" t="s">
        <v>170</v>
      </c>
      <c r="B8" s="135">
        <v>4149.2993999999999</v>
      </c>
      <c r="C8" s="135">
        <v>10287.793229999999</v>
      </c>
      <c r="D8" s="147">
        <v>147.94048918234242</v>
      </c>
    </row>
    <row r="9" spans="1:4" x14ac:dyDescent="0.2">
      <c r="A9" s="62" t="s">
        <v>171</v>
      </c>
      <c r="B9" s="135">
        <v>22947.56712</v>
      </c>
      <c r="C9" s="135">
        <v>51692.940329999998</v>
      </c>
      <c r="D9" s="147">
        <v>125.26544996984411</v>
      </c>
    </row>
    <row r="10" spans="1:4" x14ac:dyDescent="0.2">
      <c r="A10" s="62" t="s">
        <v>172</v>
      </c>
      <c r="B10" s="135">
        <v>14156.807580000001</v>
      </c>
      <c r="C10" s="135">
        <v>26692.936310000001</v>
      </c>
      <c r="D10" s="147">
        <v>88.551946893100308</v>
      </c>
    </row>
    <row r="11" spans="1:4" x14ac:dyDescent="0.2">
      <c r="A11" s="62" t="s">
        <v>173</v>
      </c>
      <c r="B11" s="135">
        <v>27585.283909999998</v>
      </c>
      <c r="C11" s="135">
        <v>51563.751179999999</v>
      </c>
      <c r="D11" s="147">
        <v>86.924852208272952</v>
      </c>
    </row>
    <row r="12" spans="1:4" x14ac:dyDescent="0.2">
      <c r="A12" s="62" t="s">
        <v>174</v>
      </c>
      <c r="B12" s="135">
        <v>18373.284680000001</v>
      </c>
      <c r="C12" s="135">
        <v>33929.889389999997</v>
      </c>
      <c r="D12" s="147">
        <v>84.669698319832477</v>
      </c>
    </row>
    <row r="13" spans="1:4" x14ac:dyDescent="0.2">
      <c r="A13" s="62" t="s">
        <v>175</v>
      </c>
      <c r="B13" s="135">
        <v>15050.934069999999</v>
      </c>
      <c r="C13" s="135">
        <v>27401.372899999998</v>
      </c>
      <c r="D13" s="147">
        <v>82.057623616977281</v>
      </c>
    </row>
    <row r="14" spans="1:4" x14ac:dyDescent="0.2">
      <c r="A14" s="62" t="s">
        <v>176</v>
      </c>
      <c r="B14" s="135">
        <v>39767.575369999999</v>
      </c>
      <c r="C14" s="135">
        <v>70532.036890000003</v>
      </c>
      <c r="D14" s="147">
        <v>77.360666909575286</v>
      </c>
    </row>
    <row r="15" spans="1:4" x14ac:dyDescent="0.2">
      <c r="A15" s="62" t="s">
        <v>177</v>
      </c>
      <c r="B15" s="135">
        <v>7651.9930100000001</v>
      </c>
      <c r="C15" s="135">
        <v>13425.327719999999</v>
      </c>
      <c r="D15" s="147">
        <v>75.448771352183968</v>
      </c>
    </row>
    <row r="16" spans="1:4" x14ac:dyDescent="0.2">
      <c r="A16" s="64" t="s">
        <v>67</v>
      </c>
      <c r="D16" s="112"/>
    </row>
    <row r="17" spans="1:4" x14ac:dyDescent="0.2">
      <c r="A17" s="66"/>
    </row>
    <row r="18" spans="1:4" ht="19.5" x14ac:dyDescent="0.3">
      <c r="A18" s="164" t="s">
        <v>68</v>
      </c>
      <c r="B18" s="164"/>
      <c r="C18" s="164"/>
      <c r="D18" s="164"/>
    </row>
    <row r="19" spans="1:4" ht="15.75" x14ac:dyDescent="0.25">
      <c r="A19" s="163" t="s">
        <v>69</v>
      </c>
      <c r="B19" s="163"/>
      <c r="C19" s="163"/>
      <c r="D19" s="163"/>
    </row>
    <row r="20" spans="1:4" x14ac:dyDescent="0.2">
      <c r="A20" s="31"/>
    </row>
    <row r="21" spans="1:4" x14ac:dyDescent="0.2">
      <c r="A21" s="59" t="s">
        <v>65</v>
      </c>
      <c r="B21" s="60" t="s">
        <v>166</v>
      </c>
      <c r="C21" s="60" t="s">
        <v>167</v>
      </c>
      <c r="D21" s="61" t="s">
        <v>66</v>
      </c>
    </row>
    <row r="22" spans="1:4" x14ac:dyDescent="0.2">
      <c r="A22" s="62" t="s">
        <v>178</v>
      </c>
      <c r="B22" s="135">
        <v>1013106.29998</v>
      </c>
      <c r="C22" s="135">
        <v>1145732.34947</v>
      </c>
      <c r="D22" s="147">
        <f>(C22-B22)/B22*100</f>
        <v>13.091029982995684</v>
      </c>
    </row>
    <row r="23" spans="1:4" x14ac:dyDescent="0.2">
      <c r="A23" s="62" t="s">
        <v>179</v>
      </c>
      <c r="B23" s="135">
        <v>739569.60517</v>
      </c>
      <c r="C23" s="135">
        <v>706367.16738</v>
      </c>
      <c r="D23" s="147">
        <f t="shared" ref="D23:D31" si="0">(C23-B23)/B23*100</f>
        <v>-4.4894270340339322</v>
      </c>
    </row>
    <row r="24" spans="1:4" x14ac:dyDescent="0.2">
      <c r="A24" s="62" t="s">
        <v>180</v>
      </c>
      <c r="B24" s="135">
        <v>732446.91442000004</v>
      </c>
      <c r="C24" s="135">
        <v>689612.64046000002</v>
      </c>
      <c r="D24" s="147">
        <f t="shared" si="0"/>
        <v>-5.8481062745576633</v>
      </c>
    </row>
    <row r="25" spans="1:4" x14ac:dyDescent="0.2">
      <c r="A25" s="62" t="s">
        <v>181</v>
      </c>
      <c r="B25" s="135">
        <v>509667.22148000001</v>
      </c>
      <c r="C25" s="135">
        <v>589605.21666999999</v>
      </c>
      <c r="D25" s="147">
        <f t="shared" si="0"/>
        <v>15.684350851104686</v>
      </c>
    </row>
    <row r="26" spans="1:4" x14ac:dyDescent="0.2">
      <c r="A26" s="62" t="s">
        <v>182</v>
      </c>
      <c r="B26" s="135">
        <v>457748.55647000001</v>
      </c>
      <c r="C26" s="135">
        <v>512810.18050999998</v>
      </c>
      <c r="D26" s="147">
        <f t="shared" si="0"/>
        <v>12.028792502289104</v>
      </c>
    </row>
    <row r="27" spans="1:4" x14ac:dyDescent="0.2">
      <c r="A27" s="62" t="s">
        <v>183</v>
      </c>
      <c r="B27" s="135">
        <v>520396.09967000003</v>
      </c>
      <c r="C27" s="135">
        <v>476479.04200000002</v>
      </c>
      <c r="D27" s="147">
        <f t="shared" si="0"/>
        <v>-8.4391596512443581</v>
      </c>
    </row>
    <row r="28" spans="1:4" x14ac:dyDescent="0.2">
      <c r="A28" s="62" t="s">
        <v>184</v>
      </c>
      <c r="B28" s="135">
        <v>396184.66105</v>
      </c>
      <c r="C28" s="135">
        <v>423066.35093999997</v>
      </c>
      <c r="D28" s="147">
        <f t="shared" si="0"/>
        <v>6.7851415092033074</v>
      </c>
    </row>
    <row r="29" spans="1:4" x14ac:dyDescent="0.2">
      <c r="A29" s="62" t="s">
        <v>185</v>
      </c>
      <c r="B29" s="135">
        <v>274901.55216000002</v>
      </c>
      <c r="C29" s="135">
        <v>298728.33789999998</v>
      </c>
      <c r="D29" s="147">
        <f t="shared" si="0"/>
        <v>8.6673885806698312</v>
      </c>
    </row>
    <row r="30" spans="1:4" x14ac:dyDescent="0.2">
      <c r="A30" s="62" t="s">
        <v>186</v>
      </c>
      <c r="B30" s="135">
        <v>202060.92011000001</v>
      </c>
      <c r="C30" s="135">
        <v>296414.31400999997</v>
      </c>
      <c r="D30" s="147">
        <f t="shared" si="0"/>
        <v>46.695518286581539</v>
      </c>
    </row>
    <row r="31" spans="1:4" x14ac:dyDescent="0.2">
      <c r="A31" s="62" t="s">
        <v>187</v>
      </c>
      <c r="B31" s="135">
        <v>235497.56208999999</v>
      </c>
      <c r="C31" s="135">
        <v>295144.47824000003</v>
      </c>
      <c r="D31" s="147">
        <f t="shared" si="0"/>
        <v>25.328039755759679</v>
      </c>
    </row>
    <row r="33" spans="1:4" ht="19.5" x14ac:dyDescent="0.3">
      <c r="A33" s="164" t="s">
        <v>70</v>
      </c>
      <c r="B33" s="164"/>
      <c r="C33" s="164"/>
      <c r="D33" s="164"/>
    </row>
    <row r="34" spans="1:4" ht="15.75" x14ac:dyDescent="0.25">
      <c r="A34" s="163" t="s">
        <v>74</v>
      </c>
      <c r="B34" s="163"/>
      <c r="C34" s="163"/>
      <c r="D34" s="163"/>
    </row>
    <row r="36" spans="1:4" x14ac:dyDescent="0.2">
      <c r="A36" s="59" t="s">
        <v>72</v>
      </c>
      <c r="B36" s="60" t="s">
        <v>166</v>
      </c>
      <c r="C36" s="60" t="s">
        <v>167</v>
      </c>
      <c r="D36" s="61" t="s">
        <v>66</v>
      </c>
    </row>
    <row r="37" spans="1:4" x14ac:dyDescent="0.2">
      <c r="A37" s="62" t="s">
        <v>162</v>
      </c>
      <c r="B37" s="135">
        <v>97020.904750000002</v>
      </c>
      <c r="C37" s="135">
        <v>137230.56844</v>
      </c>
      <c r="D37" s="147">
        <v>41.444329748945165</v>
      </c>
    </row>
    <row r="38" spans="1:4" x14ac:dyDescent="0.2">
      <c r="A38" s="62" t="s">
        <v>164</v>
      </c>
      <c r="B38" s="135">
        <v>5484.3786399999999</v>
      </c>
      <c r="C38" s="135">
        <v>7726.9569899999997</v>
      </c>
      <c r="D38" s="147">
        <v>40.890290353840342</v>
      </c>
    </row>
    <row r="39" spans="1:4" x14ac:dyDescent="0.2">
      <c r="A39" s="62" t="s">
        <v>146</v>
      </c>
      <c r="B39" s="135">
        <v>8819.9491300000009</v>
      </c>
      <c r="C39" s="135">
        <v>10965.51116</v>
      </c>
      <c r="D39" s="147">
        <v>24.326240416763035</v>
      </c>
    </row>
    <row r="40" spans="1:4" x14ac:dyDescent="0.2">
      <c r="A40" s="62" t="s">
        <v>154</v>
      </c>
      <c r="B40" s="135">
        <v>1703300.46444</v>
      </c>
      <c r="C40" s="135">
        <v>1985993.8623500001</v>
      </c>
      <c r="D40" s="147">
        <v>16.596801551565484</v>
      </c>
    </row>
    <row r="41" spans="1:4" x14ac:dyDescent="0.2">
      <c r="A41" s="62" t="s">
        <v>139</v>
      </c>
      <c r="B41" s="135">
        <v>491783.75361999997</v>
      </c>
      <c r="C41" s="135">
        <v>563401.68570000003</v>
      </c>
      <c r="D41" s="147">
        <v>14.562891017204887</v>
      </c>
    </row>
    <row r="42" spans="1:4" x14ac:dyDescent="0.2">
      <c r="A42" s="62" t="s">
        <v>148</v>
      </c>
      <c r="B42" s="135">
        <v>302159.60136999999</v>
      </c>
      <c r="C42" s="135">
        <v>346144.20275</v>
      </c>
      <c r="D42" s="147">
        <v>14.55674457491094</v>
      </c>
    </row>
    <row r="43" spans="1:4" x14ac:dyDescent="0.2">
      <c r="A43" s="64" t="s">
        <v>161</v>
      </c>
      <c r="B43" s="135">
        <v>143501.89407000001</v>
      </c>
      <c r="C43" s="135">
        <v>161762.25456</v>
      </c>
      <c r="D43" s="147">
        <v>12.724821932379948</v>
      </c>
    </row>
    <row r="44" spans="1:4" x14ac:dyDescent="0.2">
      <c r="A44" s="62" t="s">
        <v>153</v>
      </c>
      <c r="B44" s="135">
        <v>1264257.77657</v>
      </c>
      <c r="C44" s="135">
        <v>1424936.5252799999</v>
      </c>
      <c r="D44" s="147">
        <v>12.709334416429707</v>
      </c>
    </row>
    <row r="45" spans="1:4" x14ac:dyDescent="0.2">
      <c r="A45" s="62" t="s">
        <v>142</v>
      </c>
      <c r="B45" s="135">
        <v>94296.117119999995</v>
      </c>
      <c r="C45" s="135">
        <v>106110.97388000001</v>
      </c>
      <c r="D45" s="147">
        <v>12.529526263488208</v>
      </c>
    </row>
    <row r="46" spans="1:4" x14ac:dyDescent="0.2">
      <c r="A46" s="62" t="s">
        <v>145</v>
      </c>
      <c r="B46" s="135">
        <v>87419.751180000007</v>
      </c>
      <c r="C46" s="135">
        <v>95303.607080000002</v>
      </c>
      <c r="D46" s="147">
        <v>9.0183920608134578</v>
      </c>
    </row>
    <row r="48" spans="1:4" ht="19.5" x14ac:dyDescent="0.3">
      <c r="A48" s="164" t="s">
        <v>73</v>
      </c>
      <c r="B48" s="164"/>
      <c r="C48" s="164"/>
      <c r="D48" s="164"/>
    </row>
    <row r="49" spans="1:4" ht="15.75" x14ac:dyDescent="0.25">
      <c r="A49" s="163" t="s">
        <v>71</v>
      </c>
      <c r="B49" s="163"/>
      <c r="C49" s="163"/>
      <c r="D49" s="163"/>
    </row>
    <row r="51" spans="1:4" x14ac:dyDescent="0.2">
      <c r="A51" s="59" t="s">
        <v>72</v>
      </c>
      <c r="B51" s="60" t="s">
        <v>166</v>
      </c>
      <c r="C51" s="60" t="s">
        <v>167</v>
      </c>
      <c r="D51" s="61" t="s">
        <v>66</v>
      </c>
    </row>
    <row r="52" spans="1:4" x14ac:dyDescent="0.2">
      <c r="A52" s="62" t="s">
        <v>154</v>
      </c>
      <c r="B52" s="135">
        <v>1703300.46444</v>
      </c>
      <c r="C52" s="135">
        <v>1985993.8623500001</v>
      </c>
      <c r="D52" s="147">
        <v>16.596801551565484</v>
      </c>
    </row>
    <row r="53" spans="1:4" x14ac:dyDescent="0.2">
      <c r="A53" s="62" t="s">
        <v>153</v>
      </c>
      <c r="B53" s="135">
        <v>1264257.77657</v>
      </c>
      <c r="C53" s="135">
        <v>1424936.5252799999</v>
      </c>
      <c r="D53" s="147">
        <v>12.709334416429707</v>
      </c>
    </row>
    <row r="54" spans="1:4" x14ac:dyDescent="0.2">
      <c r="A54" s="62" t="s">
        <v>152</v>
      </c>
      <c r="B54" s="135">
        <v>1176291.8132499999</v>
      </c>
      <c r="C54" s="135">
        <v>1144659.6106100001</v>
      </c>
      <c r="D54" s="147">
        <v>-2.6891458636103875</v>
      </c>
    </row>
    <row r="55" spans="1:4" x14ac:dyDescent="0.2">
      <c r="A55" s="62" t="s">
        <v>156</v>
      </c>
      <c r="B55" s="135">
        <v>830881.90549000003</v>
      </c>
      <c r="C55" s="135">
        <v>807630.40483999997</v>
      </c>
      <c r="D55" s="147">
        <v>-2.7984122047149143</v>
      </c>
    </row>
    <row r="56" spans="1:4" x14ac:dyDescent="0.2">
      <c r="A56" s="62" t="s">
        <v>159</v>
      </c>
      <c r="B56" s="135">
        <v>937971.25488999998</v>
      </c>
      <c r="C56" s="135">
        <v>747315.55146999995</v>
      </c>
      <c r="D56" s="147">
        <v>-20.326390859638767</v>
      </c>
    </row>
    <row r="57" spans="1:4" x14ac:dyDescent="0.2">
      <c r="A57" s="62" t="s">
        <v>149</v>
      </c>
      <c r="B57" s="135">
        <v>609129.10754999996</v>
      </c>
      <c r="C57" s="135">
        <v>635138.28322999994</v>
      </c>
      <c r="D57" s="147">
        <v>4.2698953896017935</v>
      </c>
    </row>
    <row r="58" spans="1:4" x14ac:dyDescent="0.2">
      <c r="A58" s="62" t="s">
        <v>139</v>
      </c>
      <c r="B58" s="135">
        <v>491783.75361999997</v>
      </c>
      <c r="C58" s="135">
        <v>563401.68570000003</v>
      </c>
      <c r="D58" s="147">
        <v>14.562891017204887</v>
      </c>
    </row>
    <row r="59" spans="1:4" x14ac:dyDescent="0.2">
      <c r="A59" s="62" t="s">
        <v>158</v>
      </c>
      <c r="B59" s="135">
        <v>472961.28506999998</v>
      </c>
      <c r="C59" s="135">
        <v>503862.94899</v>
      </c>
      <c r="D59" s="147">
        <v>6.5336561142475835</v>
      </c>
    </row>
    <row r="60" spans="1:4" x14ac:dyDescent="0.2">
      <c r="A60" s="62" t="s">
        <v>157</v>
      </c>
      <c r="B60" s="135">
        <v>432354.75325000001</v>
      </c>
      <c r="C60" s="135">
        <v>440730.70689999999</v>
      </c>
      <c r="D60" s="147">
        <v>1.9372872825008083</v>
      </c>
    </row>
    <row r="61" spans="1:4" x14ac:dyDescent="0.2">
      <c r="A61" s="62" t="s">
        <v>148</v>
      </c>
      <c r="B61" s="135">
        <v>302159.60136999999</v>
      </c>
      <c r="C61" s="135">
        <v>346144.20275</v>
      </c>
      <c r="D61" s="147">
        <v>14.55674457491094</v>
      </c>
    </row>
    <row r="63" spans="1:4" ht="19.5" x14ac:dyDescent="0.3">
      <c r="A63" s="164" t="s">
        <v>75</v>
      </c>
      <c r="B63" s="164"/>
      <c r="C63" s="164"/>
      <c r="D63" s="164"/>
    </row>
    <row r="64" spans="1:4" ht="15.75" x14ac:dyDescent="0.25">
      <c r="A64" s="163" t="s">
        <v>76</v>
      </c>
      <c r="B64" s="163"/>
      <c r="C64" s="163"/>
      <c r="D64" s="163"/>
    </row>
    <row r="66" spans="1:4" x14ac:dyDescent="0.2">
      <c r="A66" s="59" t="s">
        <v>77</v>
      </c>
      <c r="B66" s="60" t="s">
        <v>166</v>
      </c>
      <c r="C66" s="60" t="s">
        <v>167</v>
      </c>
      <c r="D66" s="61" t="s">
        <v>66</v>
      </c>
    </row>
    <row r="67" spans="1:4" x14ac:dyDescent="0.2">
      <c r="A67" s="62" t="s">
        <v>188</v>
      </c>
      <c r="B67" s="63">
        <v>4622442.9722800003</v>
      </c>
      <c r="C67" s="63">
        <v>4711784.8165999996</v>
      </c>
      <c r="D67" s="136">
        <f>(C67-B67)/B67</f>
        <v>1.9327841328874575E-2</v>
      </c>
    </row>
    <row r="68" spans="1:4" x14ac:dyDescent="0.2">
      <c r="A68" s="62" t="s">
        <v>189</v>
      </c>
      <c r="B68" s="63">
        <v>967746.81869999995</v>
      </c>
      <c r="C68" s="63">
        <v>1058831.37895</v>
      </c>
      <c r="D68" s="136">
        <f t="shared" ref="D68:D76" si="1">(C68-B68)/B68</f>
        <v>9.412023732855708E-2</v>
      </c>
    </row>
    <row r="69" spans="1:4" x14ac:dyDescent="0.2">
      <c r="A69" s="62" t="s">
        <v>190</v>
      </c>
      <c r="B69" s="63">
        <v>909979.72100000002</v>
      </c>
      <c r="C69" s="63">
        <v>873692.07556000003</v>
      </c>
      <c r="D69" s="136">
        <f t="shared" si="1"/>
        <v>-3.9877422103563549E-2</v>
      </c>
    </row>
    <row r="70" spans="1:4" x14ac:dyDescent="0.2">
      <c r="A70" s="62" t="s">
        <v>191</v>
      </c>
      <c r="B70" s="63">
        <v>640956.13445000001</v>
      </c>
      <c r="C70" s="63">
        <v>663627.90651</v>
      </c>
      <c r="D70" s="136">
        <f t="shared" si="1"/>
        <v>3.5371799786976806E-2</v>
      </c>
    </row>
    <row r="71" spans="1:4" x14ac:dyDescent="0.2">
      <c r="A71" s="62" t="s">
        <v>192</v>
      </c>
      <c r="B71" s="63">
        <v>505756.68320000003</v>
      </c>
      <c r="C71" s="63">
        <v>554843.12499000004</v>
      </c>
      <c r="D71" s="136">
        <f t="shared" si="1"/>
        <v>9.7055448638706215E-2</v>
      </c>
    </row>
    <row r="72" spans="1:4" x14ac:dyDescent="0.2">
      <c r="A72" s="62" t="s">
        <v>193</v>
      </c>
      <c r="B72" s="63">
        <v>476116.57166999998</v>
      </c>
      <c r="C72" s="63">
        <v>531776.16082999995</v>
      </c>
      <c r="D72" s="136">
        <f t="shared" si="1"/>
        <v>0.11690328056587382</v>
      </c>
    </row>
    <row r="73" spans="1:4" x14ac:dyDescent="0.2">
      <c r="A73" s="62" t="s">
        <v>194</v>
      </c>
      <c r="B73" s="63">
        <v>283552.05767000001</v>
      </c>
      <c r="C73" s="63">
        <v>305723.64304</v>
      </c>
      <c r="D73" s="136">
        <f t="shared" si="1"/>
        <v>7.8192292280253678E-2</v>
      </c>
    </row>
    <row r="74" spans="1:4" x14ac:dyDescent="0.2">
      <c r="A74" s="62" t="s">
        <v>195</v>
      </c>
      <c r="B74" s="63">
        <v>212543.9007</v>
      </c>
      <c r="C74" s="63">
        <v>206299.20305000001</v>
      </c>
      <c r="D74" s="136">
        <f t="shared" si="1"/>
        <v>-2.93807426580272E-2</v>
      </c>
    </row>
    <row r="75" spans="1:4" x14ac:dyDescent="0.2">
      <c r="A75" s="62" t="s">
        <v>196</v>
      </c>
      <c r="B75" s="63">
        <v>142606.50347</v>
      </c>
      <c r="C75" s="63">
        <v>148610.92997999999</v>
      </c>
      <c r="D75" s="136">
        <f t="shared" si="1"/>
        <v>4.2104857519791421E-2</v>
      </c>
    </row>
    <row r="76" spans="1:4" x14ac:dyDescent="0.2">
      <c r="A76" s="62" t="s">
        <v>197</v>
      </c>
      <c r="B76" s="63">
        <v>125594.7547</v>
      </c>
      <c r="C76" s="63">
        <v>131269.27546</v>
      </c>
      <c r="D76" s="136">
        <f t="shared" si="1"/>
        <v>4.5181192268374241E-2</v>
      </c>
    </row>
    <row r="78" spans="1:4" ht="19.5" x14ac:dyDescent="0.3">
      <c r="A78" s="164" t="s">
        <v>78</v>
      </c>
      <c r="B78" s="164"/>
      <c r="C78" s="164"/>
      <c r="D78" s="164"/>
    </row>
    <row r="79" spans="1:4" ht="15.75" x14ac:dyDescent="0.25">
      <c r="A79" s="163" t="s">
        <v>79</v>
      </c>
      <c r="B79" s="163"/>
      <c r="C79" s="163"/>
      <c r="D79" s="163"/>
    </row>
    <row r="81" spans="1:4" x14ac:dyDescent="0.2">
      <c r="A81" s="59" t="s">
        <v>77</v>
      </c>
      <c r="B81" s="60" t="s">
        <v>166</v>
      </c>
      <c r="C81" s="60" t="s">
        <v>167</v>
      </c>
      <c r="D81" s="61" t="s">
        <v>66</v>
      </c>
    </row>
    <row r="82" spans="1:4" x14ac:dyDescent="0.2">
      <c r="A82" s="62" t="s">
        <v>198</v>
      </c>
      <c r="B82" s="63">
        <v>42.536250000000003</v>
      </c>
      <c r="C82" s="63">
        <v>4491.8901500000002</v>
      </c>
      <c r="D82" s="147">
        <v>10460.14611067031</v>
      </c>
    </row>
    <row r="83" spans="1:4" x14ac:dyDescent="0.2">
      <c r="A83" s="62" t="s">
        <v>199</v>
      </c>
      <c r="B83" s="63">
        <v>3.82782</v>
      </c>
      <c r="C83" s="63">
        <v>34.479230000000001</v>
      </c>
      <c r="D83" s="147">
        <v>800.75369270237366</v>
      </c>
    </row>
    <row r="84" spans="1:4" x14ac:dyDescent="0.2">
      <c r="A84" s="62" t="s">
        <v>200</v>
      </c>
      <c r="B84" s="63">
        <v>170.43714</v>
      </c>
      <c r="C84" s="63">
        <v>1014.86434</v>
      </c>
      <c r="D84" s="147">
        <v>495.44788184077709</v>
      </c>
    </row>
    <row r="85" spans="1:4" x14ac:dyDescent="0.2">
      <c r="A85" s="62" t="s">
        <v>201</v>
      </c>
      <c r="B85" s="63">
        <v>14127.80394</v>
      </c>
      <c r="C85" s="63">
        <v>41223.41663</v>
      </c>
      <c r="D85" s="147">
        <v>191.78927457567758</v>
      </c>
    </row>
    <row r="86" spans="1:4" x14ac:dyDescent="0.2">
      <c r="A86" s="62" t="s">
        <v>202</v>
      </c>
      <c r="B86" s="63">
        <v>278.70735000000002</v>
      </c>
      <c r="C86" s="63">
        <v>763.57628999999997</v>
      </c>
      <c r="D86" s="147">
        <v>173.97063263670657</v>
      </c>
    </row>
    <row r="87" spans="1:4" x14ac:dyDescent="0.2">
      <c r="A87" s="62" t="s">
        <v>203</v>
      </c>
      <c r="B87" s="63">
        <v>240.57559000000001</v>
      </c>
      <c r="C87" s="63">
        <v>652.86176999999998</v>
      </c>
      <c r="D87" s="147">
        <v>171.37490133558438</v>
      </c>
    </row>
    <row r="88" spans="1:4" x14ac:dyDescent="0.2">
      <c r="A88" s="62" t="s">
        <v>204</v>
      </c>
      <c r="B88" s="63">
        <v>9980.7778500000004</v>
      </c>
      <c r="C88" s="63">
        <v>20994.908599999999</v>
      </c>
      <c r="D88" s="147">
        <v>110.35343051944592</v>
      </c>
    </row>
    <row r="89" spans="1:4" x14ac:dyDescent="0.2">
      <c r="A89" s="62" t="s">
        <v>205</v>
      </c>
      <c r="B89" s="63">
        <v>850.39903000000004</v>
      </c>
      <c r="C89" s="63">
        <v>1670.33384</v>
      </c>
      <c r="D89" s="147">
        <v>96.417655838577318</v>
      </c>
    </row>
    <row r="90" spans="1:4" x14ac:dyDescent="0.2">
      <c r="A90" s="62" t="s">
        <v>206</v>
      </c>
      <c r="B90" s="63">
        <v>1797.9118100000001</v>
      </c>
      <c r="C90" s="63">
        <v>3450.5992200000001</v>
      </c>
      <c r="D90" s="147">
        <v>91.922607149457448</v>
      </c>
    </row>
    <row r="91" spans="1:4" x14ac:dyDescent="0.2">
      <c r="A91" s="62" t="s">
        <v>207</v>
      </c>
      <c r="B91" s="63">
        <v>21471.537110000001</v>
      </c>
      <c r="C91" s="63">
        <v>32570.986079999999</v>
      </c>
      <c r="D91" s="147">
        <v>51.693779132517825</v>
      </c>
    </row>
    <row r="92" spans="1:4" x14ac:dyDescent="0.2">
      <c r="A92" s="67" t="s">
        <v>124</v>
      </c>
    </row>
  </sheetData>
  <mergeCells count="12">
    <mergeCell ref="A79:D79"/>
    <mergeCell ref="A2:D2"/>
    <mergeCell ref="A3:D3"/>
    <mergeCell ref="A18:D18"/>
    <mergeCell ref="A19:D19"/>
    <mergeCell ref="A33:D33"/>
    <mergeCell ref="A34:D34"/>
    <mergeCell ref="A48:D48"/>
    <mergeCell ref="A49:D49"/>
    <mergeCell ref="A63:D63"/>
    <mergeCell ref="A64:D64"/>
    <mergeCell ref="A78:D7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5"/>
  <sheetViews>
    <sheetView showGridLines="0" topLeftCell="A25" zoomScale="80" zoomScaleNormal="80" workbookViewId="0">
      <selection activeCell="C53" sqref="C53"/>
    </sheetView>
  </sheetViews>
  <sheetFormatPr defaultColWidth="9.140625" defaultRowHeight="12.75" x14ac:dyDescent="0.2"/>
  <cols>
    <col min="1" max="1" width="44.7109375" style="19" customWidth="1"/>
    <col min="2" max="2" width="16" style="21" customWidth="1"/>
    <col min="3" max="3" width="16" style="19" customWidth="1"/>
    <col min="4" max="4" width="10.28515625" style="19" customWidth="1"/>
    <col min="5" max="5" width="13.85546875" style="19" bestFit="1" customWidth="1"/>
    <col min="6" max="7" width="14.85546875" style="19" bestFit="1" customWidth="1"/>
    <col min="8" max="8" width="9.5703125" style="19" bestFit="1" customWidth="1"/>
    <col min="9" max="9" width="13.85546875" style="19" bestFit="1" customWidth="1"/>
    <col min="10" max="11" width="14.140625" style="19" bestFit="1" customWidth="1"/>
    <col min="12" max="12" width="9.5703125" style="19" bestFit="1" customWidth="1"/>
    <col min="13" max="13" width="10.5703125" style="19" bestFit="1" customWidth="1"/>
    <col min="14" max="16384" width="9.140625" style="19"/>
  </cols>
  <sheetData>
    <row r="1" spans="1:13" ht="26.25" x14ac:dyDescent="0.4">
      <c r="B1" s="162" t="s">
        <v>129</v>
      </c>
      <c r="C1" s="162"/>
      <c r="D1" s="162"/>
      <c r="E1" s="162"/>
      <c r="F1" s="162"/>
      <c r="G1" s="162"/>
      <c r="H1" s="162"/>
      <c r="I1" s="162"/>
      <c r="J1" s="162"/>
    </row>
    <row r="2" spans="1:13" x14ac:dyDescent="0.2">
      <c r="D2" s="20"/>
    </row>
    <row r="3" spans="1:13" x14ac:dyDescent="0.2">
      <c r="D3" s="20"/>
    </row>
    <row r="4" spans="1:13" x14ac:dyDescent="0.2">
      <c r="B4" s="22"/>
      <c r="C4" s="20"/>
      <c r="D4" s="20"/>
      <c r="E4" s="20"/>
      <c r="F4" s="20"/>
      <c r="G4" s="20"/>
      <c r="H4" s="20"/>
      <c r="I4" s="20"/>
    </row>
    <row r="5" spans="1:13" ht="26.25" x14ac:dyDescent="0.2">
      <c r="A5" s="165" t="s">
        <v>116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  <c r="L5" s="166"/>
      <c r="M5" s="167"/>
    </row>
    <row r="6" spans="1:13" ht="18" x14ac:dyDescent="0.2">
      <c r="A6" s="70"/>
      <c r="B6" s="158" t="str">
        <f>SEKTOR_USD!B6</f>
        <v>1 - 29 ŞUBAT</v>
      </c>
      <c r="C6" s="158"/>
      <c r="D6" s="158"/>
      <c r="E6" s="158"/>
      <c r="F6" s="158" t="str">
        <f>SEKTOR_USD!F6</f>
        <v>1 OCAK  -  29 ŞUBAT</v>
      </c>
      <c r="G6" s="158"/>
      <c r="H6" s="158"/>
      <c r="I6" s="158"/>
      <c r="J6" s="158" t="s">
        <v>106</v>
      </c>
      <c r="K6" s="158"/>
      <c r="L6" s="158"/>
      <c r="M6" s="158"/>
    </row>
    <row r="7" spans="1:13" ht="30" x14ac:dyDescent="0.25">
      <c r="A7" s="71" t="s">
        <v>1</v>
      </c>
      <c r="B7" s="5">
        <f>SEKTOR_USD!B7</f>
        <v>2015</v>
      </c>
      <c r="C7" s="6">
        <f>SEKTOR_USD!C7</f>
        <v>2016</v>
      </c>
      <c r="D7" s="7" t="s">
        <v>120</v>
      </c>
      <c r="E7" s="7" t="s">
        <v>121</v>
      </c>
      <c r="F7" s="5">
        <f>SEKTOR_USD!F7</f>
        <v>2015</v>
      </c>
      <c r="G7" s="6">
        <f>SEKTOR_USD!G7</f>
        <v>2016</v>
      </c>
      <c r="H7" s="7" t="s">
        <v>120</v>
      </c>
      <c r="I7" s="7" t="s">
        <v>121</v>
      </c>
      <c r="J7" s="5" t="str">
        <f>SEKTOR_USD!J7</f>
        <v>2014 - 2015</v>
      </c>
      <c r="K7" s="6" t="str">
        <f>SEKTOR_USD!K7</f>
        <v>2015 - 2016</v>
      </c>
      <c r="L7" s="7" t="s">
        <v>120</v>
      </c>
      <c r="M7" s="7" t="s">
        <v>111</v>
      </c>
    </row>
    <row r="8" spans="1:13" ht="16.5" x14ac:dyDescent="0.25">
      <c r="A8" s="72" t="s">
        <v>2</v>
      </c>
      <c r="B8" s="73">
        <f>SEKTOR_USD!B8*$B$53</f>
        <v>4066745.5476548793</v>
      </c>
      <c r="C8" s="73">
        <f>SEKTOR_USD!C8*$C$53</f>
        <v>5056285.685577197</v>
      </c>
      <c r="D8" s="74">
        <f t="shared" ref="D8:D43" si="0">(C8-B8)/B8*100</f>
        <v>24.332482234914938</v>
      </c>
      <c r="E8" s="74">
        <f>C8/C$44*100</f>
        <v>15.935128440962718</v>
      </c>
      <c r="F8" s="73">
        <f>SEKTOR_USD!F8*$B$54</f>
        <v>8303937.1038860707</v>
      </c>
      <c r="G8" s="73">
        <f>SEKTOR_USD!G8*$C$54</f>
        <v>9440575.0314945225</v>
      </c>
      <c r="H8" s="74">
        <f t="shared" ref="H8:H43" si="1">(G8-F8)/F8*100</f>
        <v>13.68793999025509</v>
      </c>
      <c r="I8" s="74">
        <f>G8/G$44*100</f>
        <v>15.905451306517248</v>
      </c>
      <c r="J8" s="73">
        <f>SEKTOR_USD!J8*$B$55</f>
        <v>49267241.997474216</v>
      </c>
      <c r="K8" s="73">
        <f>SEKTOR_USD!K8*$C$55</f>
        <v>54532253.423252247</v>
      </c>
      <c r="L8" s="74">
        <f t="shared" ref="L8:L43" si="2">(K8-J8)/J8*100</f>
        <v>10.686637230571893</v>
      </c>
      <c r="M8" s="74">
        <f>K8/K$44*100</f>
        <v>15.478125516439659</v>
      </c>
    </row>
    <row r="9" spans="1:13" s="23" customFormat="1" ht="15.75" x14ac:dyDescent="0.25">
      <c r="A9" s="75" t="s">
        <v>3</v>
      </c>
      <c r="B9" s="76">
        <f>SEKTOR_USD!B9*$B$53</f>
        <v>2914591.8130144514</v>
      </c>
      <c r="C9" s="76">
        <f>SEKTOR_USD!C9*$C$53</f>
        <v>3616158.7148660235</v>
      </c>
      <c r="D9" s="77">
        <f t="shared" si="0"/>
        <v>24.070845828869881</v>
      </c>
      <c r="E9" s="77">
        <f t="shared" ref="E9:E44" si="3">C9/C$44*100</f>
        <v>11.396498767596579</v>
      </c>
      <c r="F9" s="76">
        <f>SEKTOR_USD!F9*$B$54</f>
        <v>6013293.2570177</v>
      </c>
      <c r="G9" s="76">
        <f>SEKTOR_USD!G9*$C$54</f>
        <v>6775434.7730806936</v>
      </c>
      <c r="H9" s="77">
        <f t="shared" si="1"/>
        <v>12.674278194790361</v>
      </c>
      <c r="I9" s="77">
        <f t="shared" ref="I9:I44" si="4">G9/G$44*100</f>
        <v>11.415231329045261</v>
      </c>
      <c r="J9" s="76">
        <f>SEKTOR_USD!J9*$B$55</f>
        <v>34526267.633048616</v>
      </c>
      <c r="K9" s="76">
        <f>SEKTOR_USD!K9*$C$55</f>
        <v>39017987.666118003</v>
      </c>
      <c r="L9" s="77">
        <f t="shared" si="2"/>
        <v>13.009573119249945</v>
      </c>
      <c r="M9" s="77">
        <f t="shared" ref="M9:M44" si="5">K9/K$44*100</f>
        <v>11.074644317514275</v>
      </c>
    </row>
    <row r="10" spans="1:13" ht="14.25" x14ac:dyDescent="0.2">
      <c r="A10" s="14" t="str">
        <f>SEKTOR_USD!A10</f>
        <v xml:space="preserve"> Hububat, Bakliyat, Yağlı Tohumlar ve Mamulleri </v>
      </c>
      <c r="B10" s="78">
        <f>SEKTOR_USD!B10*$B$53</f>
        <v>1207439.7664816643</v>
      </c>
      <c r="C10" s="78">
        <f>SEKTOR_USD!C10*$C$53</f>
        <v>1656773.8742166299</v>
      </c>
      <c r="D10" s="79">
        <f t="shared" si="0"/>
        <v>37.213790717219112</v>
      </c>
      <c r="E10" s="79">
        <f t="shared" si="3"/>
        <v>5.2214028488502287</v>
      </c>
      <c r="F10" s="78">
        <f>SEKTOR_USD!F10*$B$54</f>
        <v>2528642.1948734275</v>
      </c>
      <c r="G10" s="78">
        <f>SEKTOR_USD!G10*$C$54</f>
        <v>3045215.5964749777</v>
      </c>
      <c r="H10" s="79">
        <f t="shared" si="1"/>
        <v>20.428884823991776</v>
      </c>
      <c r="I10" s="79">
        <f t="shared" si="4"/>
        <v>5.1305697191108379</v>
      </c>
      <c r="J10" s="78">
        <f>SEKTOR_USD!J10*$B$55</f>
        <v>14634086.202651631</v>
      </c>
      <c r="K10" s="78">
        <f>SEKTOR_USD!K10*$C$55</f>
        <v>16227945.072629251</v>
      </c>
      <c r="L10" s="79">
        <f t="shared" si="2"/>
        <v>10.891413702953447</v>
      </c>
      <c r="M10" s="79">
        <f t="shared" si="5"/>
        <v>4.6060478879998579</v>
      </c>
    </row>
    <row r="11" spans="1:13" ht="14.25" x14ac:dyDescent="0.2">
      <c r="A11" s="14" t="str">
        <f>SEKTOR_USD!A11</f>
        <v xml:space="preserve"> Yaş Meyve ve Sebze  </v>
      </c>
      <c r="B11" s="78">
        <f>SEKTOR_USD!B11*$B$53</f>
        <v>381920.79826257093</v>
      </c>
      <c r="C11" s="78">
        <f>SEKTOR_USD!C11*$C$53</f>
        <v>471529.54187811085</v>
      </c>
      <c r="D11" s="79">
        <f t="shared" si="0"/>
        <v>23.462650901230528</v>
      </c>
      <c r="E11" s="79">
        <f t="shared" si="3"/>
        <v>1.4860481153129823</v>
      </c>
      <c r="F11" s="78">
        <f>SEKTOR_USD!F11*$B$54</f>
        <v>894034.27932174737</v>
      </c>
      <c r="G11" s="78">
        <f>SEKTOR_USD!G11*$C$54</f>
        <v>874282.50953214674</v>
      </c>
      <c r="H11" s="79">
        <f t="shared" si="1"/>
        <v>-2.2092855102362705</v>
      </c>
      <c r="I11" s="79">
        <f t="shared" si="4"/>
        <v>1.4729884394872341</v>
      </c>
      <c r="J11" s="78">
        <f>SEKTOR_USD!J11*$B$55</f>
        <v>5205440.8056043247</v>
      </c>
      <c r="K11" s="78">
        <f>SEKTOR_USD!K11*$C$55</f>
        <v>5340932.6464942498</v>
      </c>
      <c r="L11" s="79">
        <f t="shared" si="2"/>
        <v>2.6028888993233927</v>
      </c>
      <c r="M11" s="79">
        <f t="shared" si="5"/>
        <v>1.5159400297593282</v>
      </c>
    </row>
    <row r="12" spans="1:13" ht="14.25" x14ac:dyDescent="0.2">
      <c r="A12" s="14" t="str">
        <f>SEKTOR_USD!A12</f>
        <v xml:space="preserve"> Meyve Sebze Mamulleri </v>
      </c>
      <c r="B12" s="78">
        <f>SEKTOR_USD!B12*$B$53</f>
        <v>242341.32450670621</v>
      </c>
      <c r="C12" s="78">
        <f>SEKTOR_USD!C12*$C$53</f>
        <v>313899.05635604408</v>
      </c>
      <c r="D12" s="79">
        <f t="shared" si="0"/>
        <v>29.527663924011311</v>
      </c>
      <c r="E12" s="79">
        <f t="shared" si="3"/>
        <v>0.98926803024571475</v>
      </c>
      <c r="F12" s="78">
        <f>SEKTOR_USD!F12*$B$54</f>
        <v>458282.64201551204</v>
      </c>
      <c r="G12" s="78">
        <f>SEKTOR_USD!G12*$C$54</f>
        <v>562449.55159264302</v>
      </c>
      <c r="H12" s="79">
        <f t="shared" si="1"/>
        <v>22.72983962888237</v>
      </c>
      <c r="I12" s="79">
        <f t="shared" si="4"/>
        <v>0.94761324658557533</v>
      </c>
      <c r="J12" s="78">
        <f>SEKTOR_USD!J12*$B$55</f>
        <v>3066508.3519899403</v>
      </c>
      <c r="K12" s="78">
        <f>SEKTOR_USD!K12*$C$55</f>
        <v>3504379.6798001253</v>
      </c>
      <c r="L12" s="79">
        <f t="shared" si="2"/>
        <v>14.279150015229487</v>
      </c>
      <c r="M12" s="79">
        <f t="shared" si="5"/>
        <v>0.99466325222641183</v>
      </c>
    </row>
    <row r="13" spans="1:13" ht="14.25" x14ac:dyDescent="0.2">
      <c r="A13" s="14" t="str">
        <f>SEKTOR_USD!A13</f>
        <v xml:space="preserve"> Kuru Meyve ve Mamulleri  </v>
      </c>
      <c r="B13" s="78">
        <f>SEKTOR_USD!B13*$B$53</f>
        <v>231518.18415595195</v>
      </c>
      <c r="C13" s="78">
        <f>SEKTOR_USD!C13*$C$53</f>
        <v>312036.49856610148</v>
      </c>
      <c r="D13" s="79">
        <f t="shared" si="0"/>
        <v>34.778397517109042</v>
      </c>
      <c r="E13" s="79">
        <f t="shared" si="3"/>
        <v>0.98339808945180107</v>
      </c>
      <c r="F13" s="78">
        <f>SEKTOR_USD!F13*$B$54</f>
        <v>459185.99727452057</v>
      </c>
      <c r="G13" s="78">
        <f>SEKTOR_USD!G13*$C$54</f>
        <v>584815.51255280024</v>
      </c>
      <c r="H13" s="79">
        <f t="shared" si="1"/>
        <v>27.359178203156986</v>
      </c>
      <c r="I13" s="79">
        <f t="shared" si="4"/>
        <v>0.98529534770637228</v>
      </c>
      <c r="J13" s="78">
        <f>SEKTOR_USD!J13*$B$55</f>
        <v>3153909.6316956799</v>
      </c>
      <c r="K13" s="78">
        <f>SEKTOR_USD!K13*$C$55</f>
        <v>3593237.7745755003</v>
      </c>
      <c r="L13" s="79">
        <f t="shared" si="2"/>
        <v>13.929636361953035</v>
      </c>
      <c r="M13" s="79">
        <f t="shared" si="5"/>
        <v>1.0198842298634463</v>
      </c>
    </row>
    <row r="14" spans="1:13" ht="14.25" x14ac:dyDescent="0.2">
      <c r="A14" s="14" t="str">
        <f>SEKTOR_USD!A14</f>
        <v xml:space="preserve"> Fındık ve Mamulleri </v>
      </c>
      <c r="B14" s="78">
        <f>SEKTOR_USD!B14*$B$53</f>
        <v>568110.20589251386</v>
      </c>
      <c r="C14" s="78">
        <f>SEKTOR_USD!C14*$C$53</f>
        <v>502461.25194308948</v>
      </c>
      <c r="D14" s="79">
        <f t="shared" si="0"/>
        <v>-11.55567234464454</v>
      </c>
      <c r="E14" s="79">
        <f t="shared" si="3"/>
        <v>1.5835308928763681</v>
      </c>
      <c r="F14" s="78">
        <f>SEKTOR_USD!F14*$B$54</f>
        <v>1139950.0754598877</v>
      </c>
      <c r="G14" s="78">
        <f>SEKTOR_USD!G14*$C$54</f>
        <v>1042689.6585039038</v>
      </c>
      <c r="H14" s="79">
        <f t="shared" si="1"/>
        <v>-8.5319891677489821</v>
      </c>
      <c r="I14" s="79">
        <f t="shared" si="4"/>
        <v>1.7567202777178166</v>
      </c>
      <c r="J14" s="78">
        <f>SEKTOR_USD!J14*$B$55</f>
        <v>5438420.2026697397</v>
      </c>
      <c r="K14" s="78">
        <f>SEKTOR_USD!K14*$C$55</f>
        <v>7192684.2565706261</v>
      </c>
      <c r="L14" s="79">
        <f t="shared" si="2"/>
        <v>32.256868511920281</v>
      </c>
      <c r="M14" s="79">
        <f t="shared" si="5"/>
        <v>2.0415307040264254</v>
      </c>
    </row>
    <row r="15" spans="1:13" ht="14.25" x14ac:dyDescent="0.2">
      <c r="A15" s="14" t="str">
        <f>SEKTOR_USD!A15</f>
        <v xml:space="preserve"> Zeytin ve Zeytinyağı </v>
      </c>
      <c r="B15" s="78">
        <f>SEKTOR_USD!B15*$B$53</f>
        <v>46971.415521424737</v>
      </c>
      <c r="C15" s="78">
        <f>SEKTOR_USD!C15*$C$53</f>
        <v>46956.944245041377</v>
      </c>
      <c r="D15" s="79">
        <f t="shared" si="0"/>
        <v>-3.0808686991259243E-2</v>
      </c>
      <c r="E15" s="79">
        <f t="shared" si="3"/>
        <v>0.14798707673386569</v>
      </c>
      <c r="F15" s="78">
        <f>SEKTOR_USD!F15*$B$54</f>
        <v>85864.499666247153</v>
      </c>
      <c r="G15" s="78">
        <f>SEKTOR_USD!G15*$C$54</f>
        <v>77814.894541917514</v>
      </c>
      <c r="H15" s="79">
        <f t="shared" si="1"/>
        <v>-9.374776718688425</v>
      </c>
      <c r="I15" s="79">
        <f t="shared" si="4"/>
        <v>0.13110229111354338</v>
      </c>
      <c r="J15" s="78">
        <f>SEKTOR_USD!J15*$B$55</f>
        <v>479325.53515846998</v>
      </c>
      <c r="K15" s="78">
        <f>SEKTOR_USD!K15*$C$55</f>
        <v>478560.61572862504</v>
      </c>
      <c r="L15" s="79">
        <f t="shared" si="2"/>
        <v>-0.15958244944994504</v>
      </c>
      <c r="M15" s="79">
        <f t="shared" si="5"/>
        <v>0.13583193087549739</v>
      </c>
    </row>
    <row r="16" spans="1:13" ht="14.25" x14ac:dyDescent="0.2">
      <c r="A16" s="14" t="str">
        <f>SEKTOR_USD!A16</f>
        <v xml:space="preserve"> Tütün </v>
      </c>
      <c r="B16" s="78">
        <f>SEKTOR_USD!B16*$B$53</f>
        <v>214635.15859091547</v>
      </c>
      <c r="C16" s="78">
        <f>SEKTOR_USD!C16*$C$53</f>
        <v>280255.68672655296</v>
      </c>
      <c r="D16" s="79">
        <f t="shared" si="0"/>
        <v>30.573056421155648</v>
      </c>
      <c r="E16" s="79">
        <f t="shared" si="3"/>
        <v>0.88323932665367744</v>
      </c>
      <c r="F16" s="78">
        <f>SEKTOR_USD!F16*$B$54</f>
        <v>411137.74290975655</v>
      </c>
      <c r="G16" s="78">
        <f>SEKTOR_USD!G16*$C$54</f>
        <v>536598.30239409953</v>
      </c>
      <c r="H16" s="79">
        <f t="shared" si="1"/>
        <v>30.515456595256254</v>
      </c>
      <c r="I16" s="79">
        <f t="shared" si="4"/>
        <v>0.90405914273402388</v>
      </c>
      <c r="J16" s="78">
        <f>SEKTOR_USD!J16*$B$55</f>
        <v>2367596.0304739601</v>
      </c>
      <c r="K16" s="78">
        <f>SEKTOR_USD!K16*$C$55</f>
        <v>2467663.9956750004</v>
      </c>
      <c r="L16" s="79">
        <f t="shared" si="2"/>
        <v>4.2265641567665595</v>
      </c>
      <c r="M16" s="79">
        <f t="shared" si="5"/>
        <v>0.70040775247278908</v>
      </c>
    </row>
    <row r="17" spans="1:13" ht="14.25" x14ac:dyDescent="0.2">
      <c r="A17" s="14" t="str">
        <f>SEKTOR_USD!A17</f>
        <v xml:space="preserve"> Süs Bitkileri ve Mam.</v>
      </c>
      <c r="B17" s="78">
        <f>SEKTOR_USD!B17*$B$53</f>
        <v>21654.95960270425</v>
      </c>
      <c r="C17" s="78">
        <f>SEKTOR_USD!C17*$C$53</f>
        <v>32245.860934453522</v>
      </c>
      <c r="D17" s="79">
        <f t="shared" si="0"/>
        <v>48.907509069777674</v>
      </c>
      <c r="E17" s="79">
        <f t="shared" si="3"/>
        <v>0.10162438747194358</v>
      </c>
      <c r="F17" s="78">
        <f>SEKTOR_USD!F17*$B$54</f>
        <v>36195.825496601174</v>
      </c>
      <c r="G17" s="78">
        <f>SEKTOR_USD!G17*$C$54</f>
        <v>51568.747488205197</v>
      </c>
      <c r="H17" s="79">
        <f t="shared" si="1"/>
        <v>42.471533058549966</v>
      </c>
      <c r="I17" s="79">
        <f t="shared" si="4"/>
        <v>8.6882864589857847E-2</v>
      </c>
      <c r="J17" s="78">
        <f>SEKTOR_USD!J17*$B$55</f>
        <v>180980.87280487499</v>
      </c>
      <c r="K17" s="78">
        <f>SEKTOR_USD!K17*$C$55</f>
        <v>212583.624644625</v>
      </c>
      <c r="L17" s="79">
        <f t="shared" si="2"/>
        <v>17.461929180672371</v>
      </c>
      <c r="M17" s="79">
        <f t="shared" si="5"/>
        <v>6.0338530290519672E-2</v>
      </c>
    </row>
    <row r="18" spans="1:13" s="23" customFormat="1" ht="15.75" x14ac:dyDescent="0.25">
      <c r="A18" s="75" t="s">
        <v>12</v>
      </c>
      <c r="B18" s="76">
        <f>SEKTOR_USD!B18*$B$53</f>
        <v>410283.92736676947</v>
      </c>
      <c r="C18" s="76">
        <f>SEKTOR_USD!C18*$C$53</f>
        <v>422233.90013006801</v>
      </c>
      <c r="D18" s="77">
        <f t="shared" si="0"/>
        <v>2.9126105036564058</v>
      </c>
      <c r="E18" s="77">
        <f t="shared" si="3"/>
        <v>1.3306905204928481</v>
      </c>
      <c r="F18" s="76">
        <f>SEKTOR_USD!F18*$B$54</f>
        <v>811844.5257725846</v>
      </c>
      <c r="G18" s="76">
        <f>SEKTOR_USD!G18*$C$54</f>
        <v>826658.10795191035</v>
      </c>
      <c r="H18" s="77">
        <f t="shared" si="1"/>
        <v>1.82468215391716</v>
      </c>
      <c r="I18" s="77">
        <f t="shared" si="4"/>
        <v>1.3927509965550577</v>
      </c>
      <c r="J18" s="76">
        <f>SEKTOR_USD!J18*$B$55</f>
        <v>4918754.20650471</v>
      </c>
      <c r="K18" s="76">
        <f>SEKTOR_USD!K18*$C$55</f>
        <v>4664088.4934276249</v>
      </c>
      <c r="L18" s="77">
        <f t="shared" si="2"/>
        <v>-5.1774433603595691</v>
      </c>
      <c r="M18" s="77">
        <f t="shared" si="5"/>
        <v>1.3238284242674032</v>
      </c>
    </row>
    <row r="19" spans="1:13" ht="14.25" x14ac:dyDescent="0.2">
      <c r="A19" s="14" t="str">
        <f>SEKTOR_USD!A19</f>
        <v xml:space="preserve"> Su Ürünleri ve Hayvansal Mamuller</v>
      </c>
      <c r="B19" s="78">
        <f>SEKTOR_USD!B19*$B$53</f>
        <v>410283.92736676947</v>
      </c>
      <c r="C19" s="78">
        <f>SEKTOR_USD!C19*$C$53</f>
        <v>422233.90013006801</v>
      </c>
      <c r="D19" s="79">
        <f t="shared" si="0"/>
        <v>2.9126105036564058</v>
      </c>
      <c r="E19" s="79">
        <f t="shared" si="3"/>
        <v>1.3306905204928481</v>
      </c>
      <c r="F19" s="78">
        <f>SEKTOR_USD!F19*$B$54</f>
        <v>811844.5257725846</v>
      </c>
      <c r="G19" s="78">
        <f>SEKTOR_USD!G19*$C$54</f>
        <v>826658.10795191035</v>
      </c>
      <c r="H19" s="79">
        <f t="shared" si="1"/>
        <v>1.82468215391716</v>
      </c>
      <c r="I19" s="79">
        <f t="shared" si="4"/>
        <v>1.3927509965550577</v>
      </c>
      <c r="J19" s="78">
        <f>SEKTOR_USD!J19*$B$55</f>
        <v>4918754.20650471</v>
      </c>
      <c r="K19" s="78">
        <f>SEKTOR_USD!K19*$C$55</f>
        <v>4664088.4934276249</v>
      </c>
      <c r="L19" s="79">
        <f t="shared" si="2"/>
        <v>-5.1774433603595691</v>
      </c>
      <c r="M19" s="79">
        <f t="shared" si="5"/>
        <v>1.3238284242674032</v>
      </c>
    </row>
    <row r="20" spans="1:13" s="23" customFormat="1" ht="15.75" x14ac:dyDescent="0.25">
      <c r="A20" s="75" t="s">
        <v>114</v>
      </c>
      <c r="B20" s="76">
        <f>SEKTOR_USD!B20*$B$53</f>
        <v>741869.80727365811</v>
      </c>
      <c r="C20" s="76">
        <f>SEKTOR_USD!C20*$C$53</f>
        <v>1017893.0705811059</v>
      </c>
      <c r="D20" s="77">
        <f t="shared" si="0"/>
        <v>37.206429025845146</v>
      </c>
      <c r="E20" s="77">
        <f t="shared" si="3"/>
        <v>3.2079391528732888</v>
      </c>
      <c r="F20" s="76">
        <f>SEKTOR_USD!F20*$B$54</f>
        <v>1478799.3210957863</v>
      </c>
      <c r="G20" s="76">
        <f>SEKTOR_USD!G20*$C$54</f>
        <v>1838482.1504619187</v>
      </c>
      <c r="H20" s="77">
        <f t="shared" si="1"/>
        <v>24.322626081516482</v>
      </c>
      <c r="I20" s="77">
        <f t="shared" si="4"/>
        <v>3.0974689809169313</v>
      </c>
      <c r="J20" s="76">
        <f>SEKTOR_USD!J20*$B$55</f>
        <v>9822220.157920884</v>
      </c>
      <c r="K20" s="76">
        <f>SEKTOR_USD!K20*$C$55</f>
        <v>10850177.263706625</v>
      </c>
      <c r="L20" s="77">
        <f t="shared" si="2"/>
        <v>10.465628842138813</v>
      </c>
      <c r="M20" s="77">
        <f t="shared" si="5"/>
        <v>3.0796527746579803</v>
      </c>
    </row>
    <row r="21" spans="1:13" ht="14.25" x14ac:dyDescent="0.2">
      <c r="A21" s="14" t="str">
        <f>SEKTOR_USD!A21</f>
        <v xml:space="preserve"> Mobilya,Kağıt ve Orman Ürünleri</v>
      </c>
      <c r="B21" s="78">
        <f>SEKTOR_USD!B21*$B$53</f>
        <v>741869.80727365811</v>
      </c>
      <c r="C21" s="78">
        <f>SEKTOR_USD!C21*$C$53</f>
        <v>1017893.0705811059</v>
      </c>
      <c r="D21" s="79">
        <f t="shared" si="0"/>
        <v>37.206429025845146</v>
      </c>
      <c r="E21" s="79">
        <f t="shared" si="3"/>
        <v>3.2079391528732888</v>
      </c>
      <c r="F21" s="78">
        <f>SEKTOR_USD!F21*$B$54</f>
        <v>1478799.3210957863</v>
      </c>
      <c r="G21" s="78">
        <f>SEKTOR_USD!G21*$C$54</f>
        <v>1838482.1504619187</v>
      </c>
      <c r="H21" s="79">
        <f t="shared" si="1"/>
        <v>24.322626081516482</v>
      </c>
      <c r="I21" s="79">
        <f t="shared" si="4"/>
        <v>3.0974689809169313</v>
      </c>
      <c r="J21" s="78">
        <f>SEKTOR_USD!J21*$B$55</f>
        <v>9822220.157920884</v>
      </c>
      <c r="K21" s="78">
        <f>SEKTOR_USD!K21*$C$55</f>
        <v>10850177.263706625</v>
      </c>
      <c r="L21" s="79">
        <f t="shared" si="2"/>
        <v>10.465628842138813</v>
      </c>
      <c r="M21" s="79">
        <f t="shared" si="5"/>
        <v>3.0796527746579803</v>
      </c>
    </row>
    <row r="22" spans="1:13" ht="16.5" x14ac:dyDescent="0.25">
      <c r="A22" s="72" t="s">
        <v>14</v>
      </c>
      <c r="B22" s="73">
        <f>SEKTOR_USD!B22*$B$53</f>
        <v>20927727.652647737</v>
      </c>
      <c r="C22" s="73">
        <f>SEKTOR_USD!C22*$C$53</f>
        <v>25956642.016696077</v>
      </c>
      <c r="D22" s="80">
        <f t="shared" si="0"/>
        <v>24.029911166261236</v>
      </c>
      <c r="E22" s="80">
        <f t="shared" si="3"/>
        <v>81.803610427310076</v>
      </c>
      <c r="F22" s="73">
        <f>SEKTOR_USD!F22*$B$54</f>
        <v>41080288.583554454</v>
      </c>
      <c r="G22" s="73">
        <f>SEKTOR_USD!G22*$C$54</f>
        <v>48488194.024194777</v>
      </c>
      <c r="H22" s="80">
        <f t="shared" si="1"/>
        <v>18.032749272374652</v>
      </c>
      <c r="I22" s="80">
        <f t="shared" si="4"/>
        <v>81.692757741971903</v>
      </c>
      <c r="J22" s="73">
        <f>SEKTOR_USD!J22*$B$55</f>
        <v>269509453.87494767</v>
      </c>
      <c r="K22" s="73">
        <f>SEKTOR_USD!K22*$C$55</f>
        <v>287612964.50381368</v>
      </c>
      <c r="L22" s="80">
        <f t="shared" si="2"/>
        <v>6.7172080120299018</v>
      </c>
      <c r="M22" s="80">
        <f t="shared" si="5"/>
        <v>81.634432565868408</v>
      </c>
    </row>
    <row r="23" spans="1:13" s="23" customFormat="1" ht="15.75" x14ac:dyDescent="0.25">
      <c r="A23" s="75" t="s">
        <v>15</v>
      </c>
      <c r="B23" s="76">
        <f>SEKTOR_USD!B23*$B$53</f>
        <v>2140607.8279037792</v>
      </c>
      <c r="C23" s="76">
        <f>SEKTOR_USD!C23*$C$53</f>
        <v>2643981.0601880704</v>
      </c>
      <c r="D23" s="77">
        <f t="shared" si="0"/>
        <v>23.51543452857624</v>
      </c>
      <c r="E23" s="77">
        <f t="shared" si="3"/>
        <v>8.3326339549502944</v>
      </c>
      <c r="F23" s="76">
        <f>SEKTOR_USD!F23*$B$54</f>
        <v>4246213.7777158711</v>
      </c>
      <c r="G23" s="76">
        <f>SEKTOR_USD!G23*$C$54</f>
        <v>5096197.3501348821</v>
      </c>
      <c r="H23" s="77">
        <f t="shared" si="1"/>
        <v>20.017446528003951</v>
      </c>
      <c r="I23" s="77">
        <f t="shared" si="4"/>
        <v>8.5860573673276086</v>
      </c>
      <c r="J23" s="76">
        <f>SEKTOR_USD!J23*$B$55</f>
        <v>28284753.946436841</v>
      </c>
      <c r="K23" s="76">
        <f>SEKTOR_USD!K23*$C$55</f>
        <v>30279500.722697254</v>
      </c>
      <c r="L23" s="77">
        <f t="shared" si="2"/>
        <v>7.0523745054946838</v>
      </c>
      <c r="M23" s="77">
        <f t="shared" si="5"/>
        <v>8.5943617463127833</v>
      </c>
    </row>
    <row r="24" spans="1:13" ht="14.25" x14ac:dyDescent="0.2">
      <c r="A24" s="14" t="str">
        <f>SEKTOR_USD!A24</f>
        <v xml:space="preserve"> Tekstil ve Hammaddeleri</v>
      </c>
      <c r="B24" s="78">
        <f>SEKTOR_USD!B24*$B$53</f>
        <v>1495549.0130844484</v>
      </c>
      <c r="C24" s="78">
        <f>SEKTOR_USD!C24*$C$53</f>
        <v>1867726.9537503377</v>
      </c>
      <c r="D24" s="79">
        <f t="shared" si="0"/>
        <v>24.885706680940032</v>
      </c>
      <c r="E24" s="79">
        <f t="shared" si="3"/>
        <v>5.8862316632059821</v>
      </c>
      <c r="F24" s="78">
        <f>SEKTOR_USD!F24*$B$54</f>
        <v>3005319.2574578533</v>
      </c>
      <c r="G24" s="78">
        <f>SEKTOR_USD!G24*$C$54</f>
        <v>3663303.7051122454</v>
      </c>
      <c r="H24" s="79">
        <f t="shared" si="1"/>
        <v>21.893994989769226</v>
      </c>
      <c r="I24" s="79">
        <f t="shared" si="4"/>
        <v>6.1719226327067247</v>
      </c>
      <c r="J24" s="78">
        <f>SEKTOR_USD!J24*$B$55</f>
        <v>19191648.395281505</v>
      </c>
      <c r="K24" s="78">
        <f>SEKTOR_USD!K24*$C$55</f>
        <v>21102583.887509625</v>
      </c>
      <c r="L24" s="79">
        <f t="shared" si="2"/>
        <v>9.9571201642999405</v>
      </c>
      <c r="M24" s="79">
        <f t="shared" si="5"/>
        <v>5.9896377213122571</v>
      </c>
    </row>
    <row r="25" spans="1:13" ht="14.25" x14ac:dyDescent="0.2">
      <c r="A25" s="14" t="str">
        <f>SEKTOR_USD!A25</f>
        <v xml:space="preserve"> Deri ve Deri Mamulleri </v>
      </c>
      <c r="B25" s="78">
        <f>SEKTOR_USD!B25*$B$53</f>
        <v>284056.83660518168</v>
      </c>
      <c r="C25" s="78">
        <f>SEKTOR_USD!C25*$C$53</f>
        <v>319219.66013497917</v>
      </c>
      <c r="D25" s="79">
        <f t="shared" si="0"/>
        <v>12.378798535544931</v>
      </c>
      <c r="E25" s="79">
        <f t="shared" si="3"/>
        <v>1.0060361699184088</v>
      </c>
      <c r="F25" s="78">
        <f>SEKTOR_USD!F25*$B$54</f>
        <v>546228.3929095869</v>
      </c>
      <c r="G25" s="78">
        <f>SEKTOR_USD!G25*$C$54</f>
        <v>585673.8129945671</v>
      </c>
      <c r="H25" s="79">
        <f t="shared" si="1"/>
        <v>7.2214151803546596</v>
      </c>
      <c r="I25" s="79">
        <f t="shared" si="4"/>
        <v>0.98674140960804058</v>
      </c>
      <c r="J25" s="78">
        <f>SEKTOR_USD!J25*$B$55</f>
        <v>4018182.93434129</v>
      </c>
      <c r="K25" s="78">
        <f>SEKTOR_USD!K25*$C$55</f>
        <v>3825339.8871888756</v>
      </c>
      <c r="L25" s="79">
        <f t="shared" si="2"/>
        <v>-4.7992600213466305</v>
      </c>
      <c r="M25" s="79">
        <f t="shared" si="5"/>
        <v>1.085762777074349</v>
      </c>
    </row>
    <row r="26" spans="1:13" ht="14.25" x14ac:dyDescent="0.2">
      <c r="A26" s="14" t="str">
        <f>SEKTOR_USD!A26</f>
        <v xml:space="preserve"> Halı </v>
      </c>
      <c r="B26" s="78">
        <f>SEKTOR_USD!B26*$B$53</f>
        <v>361001.97821414919</v>
      </c>
      <c r="C26" s="78">
        <f>SEKTOR_USD!C26*$C$53</f>
        <v>457034.44630275399</v>
      </c>
      <c r="D26" s="79">
        <f t="shared" si="0"/>
        <v>26.601645942127661</v>
      </c>
      <c r="E26" s="79">
        <f t="shared" si="3"/>
        <v>1.4403661218259045</v>
      </c>
      <c r="F26" s="78">
        <f>SEKTOR_USD!F26*$B$54</f>
        <v>694666.12734843139</v>
      </c>
      <c r="G26" s="78">
        <f>SEKTOR_USD!G26*$C$54</f>
        <v>847219.83202806965</v>
      </c>
      <c r="H26" s="79">
        <f t="shared" si="1"/>
        <v>21.960723097575219</v>
      </c>
      <c r="I26" s="79">
        <f t="shared" si="4"/>
        <v>1.4273933250128423</v>
      </c>
      <c r="J26" s="78">
        <f>SEKTOR_USD!J26*$B$55</f>
        <v>5074922.6168140499</v>
      </c>
      <c r="K26" s="78">
        <f>SEKTOR_USD!K26*$C$55</f>
        <v>5351576.94799875</v>
      </c>
      <c r="L26" s="79">
        <f t="shared" si="2"/>
        <v>5.451399993136822</v>
      </c>
      <c r="M26" s="79">
        <f t="shared" si="5"/>
        <v>1.518961247926176</v>
      </c>
    </row>
    <row r="27" spans="1:13" s="23" customFormat="1" ht="15.75" x14ac:dyDescent="0.25">
      <c r="A27" s="75" t="s">
        <v>19</v>
      </c>
      <c r="B27" s="76">
        <f>SEKTOR_USD!B27*$B$53</f>
        <v>2888061.0671867304</v>
      </c>
      <c r="C27" s="76">
        <f>SEKTOR_USD!C27*$C$53</f>
        <v>3366056.9108404228</v>
      </c>
      <c r="D27" s="77">
        <f t="shared" si="0"/>
        <v>16.550752651477335</v>
      </c>
      <c r="E27" s="77">
        <f t="shared" si="3"/>
        <v>10.608290858017302</v>
      </c>
      <c r="F27" s="76">
        <f>SEKTOR_USD!F27*$B$54</f>
        <v>5674581.2512611914</v>
      </c>
      <c r="G27" s="76">
        <f>SEKTOR_USD!G27*$C$54</f>
        <v>6377886.3931313939</v>
      </c>
      <c r="H27" s="77">
        <f t="shared" si="1"/>
        <v>12.3939566767837</v>
      </c>
      <c r="I27" s="77">
        <f t="shared" si="4"/>
        <v>10.745443061045298</v>
      </c>
      <c r="J27" s="76">
        <f>SEKTOR_USD!J27*$B$55</f>
        <v>38293401.885962792</v>
      </c>
      <c r="K27" s="76">
        <f>SEKTOR_USD!K27*$C$55</f>
        <v>40400751.055338748</v>
      </c>
      <c r="L27" s="77">
        <f t="shared" si="2"/>
        <v>5.5031652075509303</v>
      </c>
      <c r="M27" s="77">
        <f t="shared" si="5"/>
        <v>11.467120035174061</v>
      </c>
    </row>
    <row r="28" spans="1:13" ht="14.25" x14ac:dyDescent="0.2">
      <c r="A28" s="14" t="str">
        <f>SEKTOR_USD!A28</f>
        <v xml:space="preserve"> Kimyevi Maddeler ve Mamulleri  </v>
      </c>
      <c r="B28" s="78">
        <f>SEKTOR_USD!B28*$B$53</f>
        <v>2888061.0671867304</v>
      </c>
      <c r="C28" s="78">
        <f>SEKTOR_USD!C28*$C$53</f>
        <v>3366056.9108404228</v>
      </c>
      <c r="D28" s="79">
        <f t="shared" si="0"/>
        <v>16.550752651477335</v>
      </c>
      <c r="E28" s="79">
        <f t="shared" si="3"/>
        <v>10.608290858017302</v>
      </c>
      <c r="F28" s="78">
        <f>SEKTOR_USD!F28*$B$54</f>
        <v>5674581.2512611914</v>
      </c>
      <c r="G28" s="78">
        <f>SEKTOR_USD!G28*$C$54</f>
        <v>6377886.3931313939</v>
      </c>
      <c r="H28" s="79">
        <f t="shared" si="1"/>
        <v>12.3939566767837</v>
      </c>
      <c r="I28" s="79">
        <f t="shared" si="4"/>
        <v>10.745443061045298</v>
      </c>
      <c r="J28" s="78">
        <f>SEKTOR_USD!J28*$B$55</f>
        <v>38293401.885962792</v>
      </c>
      <c r="K28" s="78">
        <f>SEKTOR_USD!K28*$C$55</f>
        <v>40400751.055338748</v>
      </c>
      <c r="L28" s="79">
        <f t="shared" si="2"/>
        <v>5.5031652075509303</v>
      </c>
      <c r="M28" s="79">
        <f t="shared" si="5"/>
        <v>11.467120035174061</v>
      </c>
    </row>
    <row r="29" spans="1:13" s="23" customFormat="1" ht="15.75" x14ac:dyDescent="0.25">
      <c r="A29" s="75" t="s">
        <v>21</v>
      </c>
      <c r="B29" s="76">
        <f>SEKTOR_USD!B29*$B$53</f>
        <v>15899058.757557226</v>
      </c>
      <c r="C29" s="76">
        <f>SEKTOR_USD!C29*$C$53</f>
        <v>19946604.045667581</v>
      </c>
      <c r="D29" s="77">
        <f t="shared" si="0"/>
        <v>25.457766713305929</v>
      </c>
      <c r="E29" s="77">
        <f t="shared" si="3"/>
        <v>62.862685614342475</v>
      </c>
      <c r="F29" s="76">
        <f>SEKTOR_USD!F29*$B$54</f>
        <v>31159493.554577388</v>
      </c>
      <c r="G29" s="76">
        <f>SEKTOR_USD!G29*$C$54</f>
        <v>37014110.2809285</v>
      </c>
      <c r="H29" s="77">
        <f t="shared" si="1"/>
        <v>18.789190896496642</v>
      </c>
      <c r="I29" s="77">
        <f t="shared" si="4"/>
        <v>62.361257313598983</v>
      </c>
      <c r="J29" s="76">
        <f>SEKTOR_USD!J29*$B$55</f>
        <v>202931298.04254806</v>
      </c>
      <c r="K29" s="76">
        <f>SEKTOR_USD!K29*$C$55</f>
        <v>216932712.72577763</v>
      </c>
      <c r="L29" s="77">
        <f t="shared" si="2"/>
        <v>6.899583661212243</v>
      </c>
      <c r="M29" s="77">
        <f t="shared" si="5"/>
        <v>61.57295078438154</v>
      </c>
    </row>
    <row r="30" spans="1:13" ht="14.25" x14ac:dyDescent="0.2">
      <c r="A30" s="14" t="str">
        <f>SEKTOR_USD!A30</f>
        <v xml:space="preserve"> Hazırgiyim ve Konfeksiyon </v>
      </c>
      <c r="B30" s="78">
        <f>SEKTOR_USD!B30*$B$53</f>
        <v>3104037.2994790776</v>
      </c>
      <c r="C30" s="78">
        <f>SEKTOR_USD!C30*$C$53</f>
        <v>4190256.5565946945</v>
      </c>
      <c r="D30" s="79">
        <f t="shared" si="0"/>
        <v>34.99375659235497</v>
      </c>
      <c r="E30" s="79">
        <f t="shared" si="3"/>
        <v>13.205795831589818</v>
      </c>
      <c r="F30" s="78">
        <f>SEKTOR_USD!F30*$B$54</f>
        <v>6328409.1662044534</v>
      </c>
      <c r="G30" s="78">
        <f>SEKTOR_USD!G30*$C$54</f>
        <v>8165103.1008405993</v>
      </c>
      <c r="H30" s="79">
        <f t="shared" si="1"/>
        <v>29.022995928338922</v>
      </c>
      <c r="I30" s="79">
        <f t="shared" si="4"/>
        <v>13.756540184242748</v>
      </c>
      <c r="J30" s="78">
        <f>SEKTOR_USD!J30*$B$55</f>
        <v>40571691.172324449</v>
      </c>
      <c r="K30" s="78">
        <f>SEKTOR_USD!K30*$C$55</f>
        <v>45419367.845507249</v>
      </c>
      <c r="L30" s="79">
        <f t="shared" si="2"/>
        <v>11.94842150550922</v>
      </c>
      <c r="M30" s="79">
        <f t="shared" si="5"/>
        <v>12.891575760380123</v>
      </c>
    </row>
    <row r="31" spans="1:13" ht="14.25" x14ac:dyDescent="0.2">
      <c r="A31" s="14" t="str">
        <f>SEKTOR_USD!A31</f>
        <v xml:space="preserve"> Otomotiv Endüstrisi</v>
      </c>
      <c r="B31" s="78">
        <f>SEKTOR_USD!B31*$B$53</f>
        <v>4181985.8828046983</v>
      </c>
      <c r="C31" s="78">
        <f>SEKTOR_USD!C31*$C$53</f>
        <v>5840136.4941036031</v>
      </c>
      <c r="D31" s="79">
        <f t="shared" si="0"/>
        <v>39.649837607458551</v>
      </c>
      <c r="E31" s="79">
        <f t="shared" si="3"/>
        <v>18.405472106086311</v>
      </c>
      <c r="F31" s="78">
        <f>SEKTOR_USD!F31*$B$54</f>
        <v>8202063.6244177874</v>
      </c>
      <c r="G31" s="78">
        <f>SEKTOR_USD!G31*$C$54</f>
        <v>10402020.386669461</v>
      </c>
      <c r="H31" s="79">
        <f t="shared" si="1"/>
        <v>26.821990940210906</v>
      </c>
      <c r="I31" s="79">
        <f t="shared" si="4"/>
        <v>17.525291435915733</v>
      </c>
      <c r="J31" s="78">
        <f>SEKTOR_USD!J31*$B$55</f>
        <v>49388491.357404478</v>
      </c>
      <c r="K31" s="78">
        <f>SEKTOR_USD!K31*$C$55</f>
        <v>56498123.278525509</v>
      </c>
      <c r="L31" s="79">
        <f t="shared" si="2"/>
        <v>14.395321107647344</v>
      </c>
      <c r="M31" s="79">
        <f t="shared" si="5"/>
        <v>16.036106866169288</v>
      </c>
    </row>
    <row r="32" spans="1:13" ht="14.25" x14ac:dyDescent="0.2">
      <c r="A32" s="14" t="str">
        <f>SEKTOR_USD!A32</f>
        <v xml:space="preserve"> Gemi ve Yat</v>
      </c>
      <c r="B32" s="78">
        <f>SEKTOR_USD!B32*$B$53</f>
        <v>191190.51568366447</v>
      </c>
      <c r="C32" s="78">
        <f>SEKTOR_USD!C32*$C$53</f>
        <v>176675.84746642318</v>
      </c>
      <c r="D32" s="79">
        <f t="shared" si="0"/>
        <v>-7.5917302515448188</v>
      </c>
      <c r="E32" s="79">
        <f t="shared" si="3"/>
        <v>0.55680246268996292</v>
      </c>
      <c r="F32" s="78">
        <f>SEKTOR_USD!F32*$B$54</f>
        <v>291241.97252021206</v>
      </c>
      <c r="G32" s="78">
        <f>SEKTOR_USD!G32*$C$54</f>
        <v>301752.74469601334</v>
      </c>
      <c r="H32" s="79">
        <f t="shared" si="1"/>
        <v>3.6089482861443796</v>
      </c>
      <c r="I32" s="79">
        <f t="shared" si="4"/>
        <v>0.50839208113476198</v>
      </c>
      <c r="J32" s="78">
        <f>SEKTOR_USD!J32*$B$55</f>
        <v>2770634.7860248196</v>
      </c>
      <c r="K32" s="78">
        <f>SEKTOR_USD!K32*$C$55</f>
        <v>2687823.6664357502</v>
      </c>
      <c r="L32" s="79">
        <f t="shared" si="2"/>
        <v>-2.9888861573084848</v>
      </c>
      <c r="M32" s="79">
        <f t="shared" si="5"/>
        <v>0.76289662472320496</v>
      </c>
    </row>
    <row r="33" spans="1:13" ht="14.25" x14ac:dyDescent="0.2">
      <c r="A33" s="14" t="str">
        <f>SEKTOR_USD!A33</f>
        <v xml:space="preserve"> Elektrik Elektronik ve Hizmet</v>
      </c>
      <c r="B33" s="78">
        <f>SEKTOR_USD!B33*$B$53</f>
        <v>2040002.0264066849</v>
      </c>
      <c r="C33" s="78">
        <f>SEKTOR_USD!C33*$C$53</f>
        <v>2374967.9646404223</v>
      </c>
      <c r="D33" s="79">
        <f t="shared" si="0"/>
        <v>16.419882622555797</v>
      </c>
      <c r="E33" s="79">
        <f t="shared" si="3"/>
        <v>7.4848261971567593</v>
      </c>
      <c r="F33" s="78">
        <f>SEKTOR_USD!F33*$B$54</f>
        <v>3735739.275516727</v>
      </c>
      <c r="G33" s="78">
        <f>SEKTOR_USD!G33*$C$54</f>
        <v>4273821.3464194862</v>
      </c>
      <c r="H33" s="79">
        <f t="shared" si="1"/>
        <v>14.403630211274093</v>
      </c>
      <c r="I33" s="79">
        <f t="shared" si="4"/>
        <v>7.2005208466065005</v>
      </c>
      <c r="J33" s="78">
        <f>SEKTOR_USD!J33*$B$55</f>
        <v>26251685.648973785</v>
      </c>
      <c r="K33" s="78">
        <f>SEKTOR_USD!K33*$C$55</f>
        <v>27554719.921726126</v>
      </c>
      <c r="L33" s="79">
        <f t="shared" si="2"/>
        <v>4.9636213467430359</v>
      </c>
      <c r="M33" s="79">
        <f t="shared" si="5"/>
        <v>7.8209754181359763</v>
      </c>
    </row>
    <row r="34" spans="1:13" ht="14.25" x14ac:dyDescent="0.2">
      <c r="A34" s="14" t="str">
        <f>SEKTOR_USD!A34</f>
        <v xml:space="preserve"> Makine ve Aksamları</v>
      </c>
      <c r="B34" s="78">
        <f>SEKTOR_USD!B34*$B$53</f>
        <v>1061528.1990482311</v>
      </c>
      <c r="C34" s="78">
        <f>SEKTOR_USD!C34*$C$53</f>
        <v>1296040.0000396145</v>
      </c>
      <c r="D34" s="79">
        <f t="shared" si="0"/>
        <v>22.091904972627884</v>
      </c>
      <c r="E34" s="79">
        <f t="shared" si="3"/>
        <v>4.0845326291920152</v>
      </c>
      <c r="F34" s="78">
        <f>SEKTOR_USD!F34*$B$54</f>
        <v>2146673.615861746</v>
      </c>
      <c r="G34" s="78">
        <f>SEKTOR_USD!G34*$C$54</f>
        <v>2429173.8380024699</v>
      </c>
      <c r="H34" s="79">
        <f t="shared" si="1"/>
        <v>13.159905635087377</v>
      </c>
      <c r="I34" s="79">
        <f t="shared" si="4"/>
        <v>4.0926644898766646</v>
      </c>
      <c r="J34" s="78">
        <f>SEKTOR_USD!J34*$B$55</f>
        <v>13275909.224093946</v>
      </c>
      <c r="K34" s="78">
        <f>SEKTOR_USD!K34*$C$55</f>
        <v>14494836.281519627</v>
      </c>
      <c r="L34" s="79">
        <f t="shared" si="2"/>
        <v>9.1814958723391751</v>
      </c>
      <c r="M34" s="79">
        <f t="shared" si="5"/>
        <v>4.1141321185517246</v>
      </c>
    </row>
    <row r="35" spans="1:13" ht="14.25" x14ac:dyDescent="0.2">
      <c r="A35" s="14" t="str">
        <f>SEKTOR_USD!A35</f>
        <v xml:space="preserve"> Demir ve Demir Dışı Metaller </v>
      </c>
      <c r="B35" s="78">
        <f>SEKTOR_USD!B35*$B$53</f>
        <v>1161226.3711359906</v>
      </c>
      <c r="C35" s="78">
        <f>SEKTOR_USD!C35*$C$53</f>
        <v>1481690.5793158838</v>
      </c>
      <c r="D35" s="79">
        <f t="shared" si="0"/>
        <v>27.597048787859794</v>
      </c>
      <c r="E35" s="79">
        <f t="shared" si="3"/>
        <v>4.6696193924548339</v>
      </c>
      <c r="F35" s="78">
        <f>SEKTOR_USD!F35*$B$54</f>
        <v>2295508.4452762096</v>
      </c>
      <c r="G35" s="78">
        <f>SEKTOR_USD!G35*$C$54</f>
        <v>2759079.1176134595</v>
      </c>
      <c r="H35" s="79">
        <f t="shared" si="1"/>
        <v>20.194683809210304</v>
      </c>
      <c r="I35" s="79">
        <f t="shared" si="4"/>
        <v>4.6484878738453483</v>
      </c>
      <c r="J35" s="78">
        <f>SEKTOR_USD!J35*$B$55</f>
        <v>15301396.679044189</v>
      </c>
      <c r="K35" s="78">
        <f>SEKTOR_USD!K35*$C$55</f>
        <v>16504681.481760003</v>
      </c>
      <c r="L35" s="79">
        <f t="shared" si="2"/>
        <v>7.8638886890878101</v>
      </c>
      <c r="M35" s="79">
        <f t="shared" si="5"/>
        <v>4.6845951807781194</v>
      </c>
    </row>
    <row r="36" spans="1:13" ht="14.25" x14ac:dyDescent="0.2">
      <c r="A36" s="14" t="str">
        <f>SEKTOR_USD!A36</f>
        <v xml:space="preserve"> Çelik</v>
      </c>
      <c r="B36" s="78">
        <f>SEKTOR_USD!B36*$B$53</f>
        <v>2302930.4742872999</v>
      </c>
      <c r="C36" s="78">
        <f>SEKTOR_USD!C36*$C$53</f>
        <v>2197602.3730439632</v>
      </c>
      <c r="D36" s="79">
        <f t="shared" si="0"/>
        <v>-4.5736552804935684</v>
      </c>
      <c r="E36" s="79">
        <f t="shared" si="3"/>
        <v>6.9258499725421334</v>
      </c>
      <c r="F36" s="78">
        <f>SEKTOR_USD!F36*$B$54</f>
        <v>4278358.400378542</v>
      </c>
      <c r="G36" s="78">
        <f>SEKTOR_USD!G36*$C$54</f>
        <v>4086634.6669651517</v>
      </c>
      <c r="H36" s="79">
        <f t="shared" si="1"/>
        <v>-4.4812452691300235</v>
      </c>
      <c r="I36" s="79">
        <f t="shared" si="4"/>
        <v>6.8851493141143489</v>
      </c>
      <c r="J36" s="78">
        <f>SEKTOR_USD!J36*$B$55</f>
        <v>28146302.700627539</v>
      </c>
      <c r="K36" s="78">
        <f>SEKTOR_USD!K36*$C$55</f>
        <v>25204583.41277175</v>
      </c>
      <c r="L36" s="79">
        <f t="shared" si="2"/>
        <v>-10.451530061140859</v>
      </c>
      <c r="M36" s="79">
        <f t="shared" si="5"/>
        <v>7.1539260009033354</v>
      </c>
    </row>
    <row r="37" spans="1:13" ht="14.25" x14ac:dyDescent="0.2">
      <c r="A37" s="14" t="str">
        <f>SEKTOR_USD!A37</f>
        <v xml:space="preserve"> Çimento Cam Seramik ve Toprak Ürünleri</v>
      </c>
      <c r="B37" s="78">
        <f>SEKTOR_USD!B37*$B$53</f>
        <v>526729.75113142689</v>
      </c>
      <c r="C37" s="78">
        <f>SEKTOR_USD!C37*$C$53</f>
        <v>660986.04309452616</v>
      </c>
      <c r="D37" s="79">
        <f t="shared" si="0"/>
        <v>25.488647959359394</v>
      </c>
      <c r="E37" s="79">
        <f t="shared" si="3"/>
        <v>2.0831294253090875</v>
      </c>
      <c r="F37" s="78">
        <f>SEKTOR_USD!F37*$B$54</f>
        <v>993381.10047935788</v>
      </c>
      <c r="G37" s="78">
        <f>SEKTOR_USD!G37*$C$54</f>
        <v>1218670.0078526151</v>
      </c>
      <c r="H37" s="79">
        <f t="shared" si="1"/>
        <v>22.679000764615274</v>
      </c>
      <c r="I37" s="79">
        <f t="shared" si="4"/>
        <v>2.0532114202734317</v>
      </c>
      <c r="J37" s="78">
        <f>SEKTOR_USD!J37*$B$55</f>
        <v>6832005.1573280646</v>
      </c>
      <c r="K37" s="78">
        <f>SEKTOR_USD!K37*$C$55</f>
        <v>7322982.6534896251</v>
      </c>
      <c r="L37" s="79">
        <f t="shared" si="2"/>
        <v>7.1864333362648898</v>
      </c>
      <c r="M37" s="79">
        <f t="shared" si="5"/>
        <v>2.0785138619834229</v>
      </c>
    </row>
    <row r="38" spans="1:13" ht="14.25" x14ac:dyDescent="0.2">
      <c r="A38" s="14" t="str">
        <f>SEKTOR_USD!A38</f>
        <v xml:space="preserve"> Mücevher</v>
      </c>
      <c r="B38" s="78">
        <f>SEKTOR_USD!B38*$B$53</f>
        <v>352329.43786801572</v>
      </c>
      <c r="C38" s="78">
        <f>SEKTOR_USD!C38*$C$53</f>
        <v>475688.0996129897</v>
      </c>
      <c r="D38" s="79">
        <f t="shared" si="0"/>
        <v>35.012306235729504</v>
      </c>
      <c r="E38" s="79">
        <f t="shared" si="3"/>
        <v>1.4991540107776071</v>
      </c>
      <c r="F38" s="78">
        <f>SEKTOR_USD!F38*$B$54</f>
        <v>1028847.5189415276</v>
      </c>
      <c r="G38" s="78">
        <f>SEKTOR_USD!G38*$C$54</f>
        <v>988301.87509832392</v>
      </c>
      <c r="H38" s="79">
        <f t="shared" si="1"/>
        <v>-3.9408797802143498</v>
      </c>
      <c r="I38" s="79">
        <f t="shared" si="4"/>
        <v>1.6650879102252707</v>
      </c>
      <c r="J38" s="78">
        <f>SEKTOR_USD!J38*$B$55</f>
        <v>6998274.3553394098</v>
      </c>
      <c r="K38" s="78">
        <f>SEKTOR_USD!K38*$C$55</f>
        <v>6790929.2193318745</v>
      </c>
      <c r="L38" s="79">
        <f t="shared" si="2"/>
        <v>-2.9628037638927238</v>
      </c>
      <c r="M38" s="79">
        <f t="shared" si="5"/>
        <v>1.9274988329247666</v>
      </c>
    </row>
    <row r="39" spans="1:13" ht="14.25" x14ac:dyDescent="0.2">
      <c r="A39" s="14" t="str">
        <f>SEKTOR_USD!A39</f>
        <v xml:space="preserve"> Savunma ve Havacılık Sanayii</v>
      </c>
      <c r="B39" s="78">
        <f>SEKTOR_USD!B39*$B$53</f>
        <v>238208.15086481872</v>
      </c>
      <c r="C39" s="78">
        <f>SEKTOR_USD!C39*$C$53</f>
        <v>403548.70478032931</v>
      </c>
      <c r="D39" s="79">
        <f t="shared" si="0"/>
        <v>69.41011603307399</v>
      </c>
      <c r="E39" s="79">
        <f t="shared" si="3"/>
        <v>1.2718032252808935</v>
      </c>
      <c r="F39" s="78">
        <f>SEKTOR_USD!F39*$B$54</f>
        <v>469505.52291428321</v>
      </c>
      <c r="G39" s="78">
        <f>SEKTOR_USD!G39*$C$54</f>
        <v>760727.16862257721</v>
      </c>
      <c r="H39" s="79">
        <f t="shared" si="1"/>
        <v>62.02730990269135</v>
      </c>
      <c r="I39" s="79">
        <f t="shared" si="4"/>
        <v>1.2816707560403398</v>
      </c>
      <c r="J39" s="78">
        <f>SEKTOR_USD!J39*$B$55</f>
        <v>3614285.9496136252</v>
      </c>
      <c r="K39" s="78">
        <f>SEKTOR_USD!K39*$C$55</f>
        <v>4562517.3967106249</v>
      </c>
      <c r="L39" s="79">
        <f t="shared" si="2"/>
        <v>26.235650978262182</v>
      </c>
      <c r="M39" s="79">
        <f t="shared" si="5"/>
        <v>1.2949990602646713</v>
      </c>
    </row>
    <row r="40" spans="1:13" ht="14.25" x14ac:dyDescent="0.2">
      <c r="A40" s="14" t="str">
        <f>SEKTOR_USD!A40</f>
        <v xml:space="preserve"> İklimlendirme Sanayii</v>
      </c>
      <c r="B40" s="78">
        <f>SEKTOR_USD!B40*$B$53</f>
        <v>725425.26530092605</v>
      </c>
      <c r="C40" s="78">
        <f>SEKTOR_USD!C40*$C$53</f>
        <v>826289.01491490519</v>
      </c>
      <c r="D40" s="79">
        <f t="shared" si="0"/>
        <v>13.904085567262136</v>
      </c>
      <c r="E40" s="79">
        <f t="shared" si="3"/>
        <v>2.6040897213509604</v>
      </c>
      <c r="F40" s="78">
        <f>SEKTOR_USD!F40*$B$54</f>
        <v>1362854.6475875957</v>
      </c>
      <c r="G40" s="78">
        <f>SEKTOR_USD!G40*$C$54</f>
        <v>1591546.2786986234</v>
      </c>
      <c r="H40" s="79">
        <f t="shared" si="1"/>
        <v>16.780339085744565</v>
      </c>
      <c r="I40" s="79">
        <f t="shared" si="4"/>
        <v>2.6814321959689171</v>
      </c>
      <c r="J40" s="78">
        <f>SEKTOR_USD!J40*$B$55</f>
        <v>9546935.3754138649</v>
      </c>
      <c r="K40" s="78">
        <f>SEKTOR_USD!K40*$C$55</f>
        <v>9619035.7604058757</v>
      </c>
      <c r="L40" s="79">
        <f t="shared" si="2"/>
        <v>0.75522020582322524</v>
      </c>
      <c r="M40" s="79">
        <f t="shared" si="5"/>
        <v>2.7302125531309911</v>
      </c>
    </row>
    <row r="41" spans="1:13" ht="14.25" x14ac:dyDescent="0.2">
      <c r="A41" s="14" t="str">
        <f>SEKTOR_USD!A41</f>
        <v xml:space="preserve"> Diğer Sanayi Ürünleri</v>
      </c>
      <c r="B41" s="78">
        <f>SEKTOR_USD!B41*$B$53</f>
        <v>13465.383546393998</v>
      </c>
      <c r="C41" s="78">
        <f>SEKTOR_USD!C41*$C$53</f>
        <v>22722.368060226712</v>
      </c>
      <c r="D41" s="79">
        <f t="shared" si="0"/>
        <v>68.74653426646519</v>
      </c>
      <c r="E41" s="79">
        <f t="shared" si="3"/>
        <v>7.1610639912093502E-2</v>
      </c>
      <c r="F41" s="78">
        <f>SEKTOR_USD!F41*$B$54</f>
        <v>26910.264478948149</v>
      </c>
      <c r="G41" s="78">
        <f>SEKTOR_USD!G41*$C$54</f>
        <v>37279.749449719558</v>
      </c>
      <c r="H41" s="79">
        <f t="shared" si="1"/>
        <v>38.533567661081292</v>
      </c>
      <c r="I41" s="79">
        <f t="shared" si="4"/>
        <v>6.280880535492217E-2</v>
      </c>
      <c r="J41" s="78">
        <f>SEKTOR_USD!J41*$B$55</f>
        <v>233685.63635988999</v>
      </c>
      <c r="K41" s="78">
        <f>SEKTOR_USD!K41*$C$55</f>
        <v>273111.80759362498</v>
      </c>
      <c r="L41" s="79">
        <f t="shared" si="2"/>
        <v>16.871456820314069</v>
      </c>
      <c r="M41" s="79">
        <f t="shared" si="5"/>
        <v>7.7518506435924506E-2</v>
      </c>
    </row>
    <row r="42" spans="1:13" ht="16.5" x14ac:dyDescent="0.25">
      <c r="A42" s="72" t="s">
        <v>31</v>
      </c>
      <c r="B42" s="73">
        <f>SEKTOR_USD!B42*$B$53</f>
        <v>690574.03786639066</v>
      </c>
      <c r="C42" s="73">
        <f>SEKTOR_USD!C42*$C$53</f>
        <v>717508.00968213764</v>
      </c>
      <c r="D42" s="80">
        <f t="shared" si="0"/>
        <v>3.9002294234753792</v>
      </c>
      <c r="E42" s="80">
        <f t="shared" si="3"/>
        <v>2.2612611317272098</v>
      </c>
      <c r="F42" s="73">
        <f>SEKTOR_USD!F42*$B$54</f>
        <v>1331787.7399833482</v>
      </c>
      <c r="G42" s="73">
        <f>SEKTOR_USD!G42*$C$54</f>
        <v>1425567.0745043391</v>
      </c>
      <c r="H42" s="80">
        <f t="shared" si="1"/>
        <v>7.0416126913860548</v>
      </c>
      <c r="I42" s="80">
        <f t="shared" si="4"/>
        <v>2.4017909515108724</v>
      </c>
      <c r="J42" s="73">
        <f>SEKTOR_USD!J42*$B$55</f>
        <v>9909491.4838326536</v>
      </c>
      <c r="K42" s="73">
        <f>SEKTOR_USD!K42*$C$55</f>
        <v>10172983.429631626</v>
      </c>
      <c r="L42" s="80">
        <f t="shared" si="2"/>
        <v>2.6589855415775876</v>
      </c>
      <c r="M42" s="80">
        <f t="shared" si="5"/>
        <v>2.8874419176919539</v>
      </c>
    </row>
    <row r="43" spans="1:13" ht="14.25" x14ac:dyDescent="0.2">
      <c r="A43" s="14" t="str">
        <f>SEKTOR_USD!A43</f>
        <v xml:space="preserve"> Madencilik Ürünleri</v>
      </c>
      <c r="B43" s="78">
        <f>SEKTOR_USD!B43*$B$53</f>
        <v>690574.03786639066</v>
      </c>
      <c r="C43" s="78">
        <f>SEKTOR_USD!C43*$C$53</f>
        <v>717508.00968213764</v>
      </c>
      <c r="D43" s="79">
        <f t="shared" si="0"/>
        <v>3.9002294234753792</v>
      </c>
      <c r="E43" s="79">
        <f t="shared" si="3"/>
        <v>2.2612611317272098</v>
      </c>
      <c r="F43" s="78">
        <f>SEKTOR_USD!F43*$B$54</f>
        <v>1331787.7399833482</v>
      </c>
      <c r="G43" s="78">
        <f>SEKTOR_USD!G43*$C$54</f>
        <v>1425567.0745043391</v>
      </c>
      <c r="H43" s="79">
        <f t="shared" si="1"/>
        <v>7.0416126913860548</v>
      </c>
      <c r="I43" s="79">
        <f t="shared" si="4"/>
        <v>2.4017909515108724</v>
      </c>
      <c r="J43" s="78">
        <f>SEKTOR_USD!J43*$B$55</f>
        <v>9909491.4838326536</v>
      </c>
      <c r="K43" s="78">
        <f>SEKTOR_USD!K43*$C$55</f>
        <v>10172983.429631626</v>
      </c>
      <c r="L43" s="79">
        <f t="shared" si="2"/>
        <v>2.6589855415775876</v>
      </c>
      <c r="M43" s="79">
        <f t="shared" si="5"/>
        <v>2.8874419176919539</v>
      </c>
    </row>
    <row r="44" spans="1:13" ht="18" x14ac:dyDescent="0.25">
      <c r="A44" s="81" t="s">
        <v>33</v>
      </c>
      <c r="B44" s="140">
        <f>SEKTOR_USD!B44*$B$53</f>
        <v>25685047.238169007</v>
      </c>
      <c r="C44" s="140">
        <f>SEKTOR_USD!C44*$C$53</f>
        <v>31730435.711955409</v>
      </c>
      <c r="D44" s="141">
        <f>(C44-B44)/B44*100</f>
        <v>23.53660640655826</v>
      </c>
      <c r="E44" s="142">
        <f t="shared" si="3"/>
        <v>100</v>
      </c>
      <c r="F44" s="140">
        <f>SEKTOR_USD!F44*$B$54</f>
        <v>50716013.427423865</v>
      </c>
      <c r="G44" s="140">
        <f>SEKTOR_USD!G44*$C$54</f>
        <v>59354336.130193628</v>
      </c>
      <c r="H44" s="141">
        <f>(G44-F44)/F44*100</f>
        <v>17.032732107643795</v>
      </c>
      <c r="I44" s="141">
        <f t="shared" si="4"/>
        <v>100</v>
      </c>
      <c r="J44" s="140">
        <f>SEKTOR_USD!J44*$B$55</f>
        <v>328686187.35625458</v>
      </c>
      <c r="K44" s="140">
        <f>SEKTOR_USD!K44*$C$55</f>
        <v>352318201.3566975</v>
      </c>
      <c r="L44" s="141">
        <f>(K44-J44)/J44*100</f>
        <v>7.189840921069429</v>
      </c>
      <c r="M44" s="141">
        <f t="shared" si="5"/>
        <v>100</v>
      </c>
    </row>
    <row r="45" spans="1:13" ht="14.25" hidden="1" x14ac:dyDescent="0.2">
      <c r="A45" s="82" t="s">
        <v>34</v>
      </c>
      <c r="B45" s="78">
        <f>SEKTOR_USD!B45*2.1157</f>
        <v>0</v>
      </c>
      <c r="C45" s="78">
        <f>SEKTOR_USD!C45*2.7012</f>
        <v>0</v>
      </c>
      <c r="D45" s="79"/>
      <c r="E45" s="79"/>
      <c r="F45" s="78">
        <f>SEKTOR_USD!F45*2.1642</f>
        <v>7178110.728799927</v>
      </c>
      <c r="G45" s="78">
        <f>SEKTOR_USD!G45*2.5613</f>
        <v>1082212.2201239902</v>
      </c>
      <c r="H45" s="79">
        <f>(G45-F45)/F45*100</f>
        <v>-84.923439314164497</v>
      </c>
      <c r="I45" s="79">
        <f t="shared" ref="I45:I46" si="6">G45/G$46*100</f>
        <v>2.0725196904492127</v>
      </c>
      <c r="J45" s="78">
        <f>SEKTOR_USD!J45*2.0809</f>
        <v>17482077.207526058</v>
      </c>
      <c r="K45" s="78">
        <f>SEKTOR_USD!K45*2.3856</f>
        <v>17674450.885561019</v>
      </c>
      <c r="L45" s="79">
        <f>(K45-J45)/J45*100</f>
        <v>1.1004051506656434</v>
      </c>
      <c r="M45" s="79">
        <f t="shared" ref="M45:M46" si="7">K45/K$46*100</f>
        <v>5.3020453609437812</v>
      </c>
    </row>
    <row r="46" spans="1:13" s="24" customFormat="1" ht="18" hidden="1" x14ac:dyDescent="0.25">
      <c r="A46" s="83" t="s">
        <v>35</v>
      </c>
      <c r="B46" s="84">
        <f>SEKTOR_USD!B46*2.1157</f>
        <v>25879993.082095496</v>
      </c>
      <c r="C46" s="84">
        <f>SEKTOR_USD!C46*2.7012</f>
        <v>29146585.26583444</v>
      </c>
      <c r="D46" s="85">
        <f>(C46-B46)/B46*100</f>
        <v>12.622075181306222</v>
      </c>
      <c r="E46" s="86">
        <f>C46/C$46*100</f>
        <v>100</v>
      </c>
      <c r="F46" s="84">
        <f>SEKTOR_USD!F46*2.1642</f>
        <v>53098082.388354599</v>
      </c>
      <c r="G46" s="84">
        <f>SEKTOR_USD!G46*2.5613</f>
        <v>52217222.596781395</v>
      </c>
      <c r="H46" s="85">
        <f>(G46-F46)/F46*100</f>
        <v>-1.6589295732577964</v>
      </c>
      <c r="I46" s="86">
        <f t="shared" si="6"/>
        <v>100</v>
      </c>
      <c r="J46" s="84">
        <f>SEKTOR_USD!J46*2.0809</f>
        <v>326060054.7710858</v>
      </c>
      <c r="K46" s="84">
        <f>SEKTOR_USD!K46*2.3856</f>
        <v>333351559.301162</v>
      </c>
      <c r="L46" s="85">
        <f>(K46-J46)/J46*100</f>
        <v>2.2362458766055506</v>
      </c>
      <c r="M46" s="86">
        <f t="shared" si="7"/>
        <v>100</v>
      </c>
    </row>
    <row r="47" spans="1:13" s="24" customFormat="1" ht="18" hidden="1" x14ac:dyDescent="0.25">
      <c r="A47" s="25"/>
      <c r="B47" s="26"/>
      <c r="C47" s="26"/>
      <c r="D47" s="27"/>
      <c r="E47" s="28"/>
      <c r="F47" s="28"/>
      <c r="G47" s="28"/>
      <c r="H47" s="28"/>
      <c r="I47" s="28"/>
    </row>
    <row r="48" spans="1:13" hidden="1" x14ac:dyDescent="0.2">
      <c r="A48" s="1" t="s">
        <v>118</v>
      </c>
    </row>
    <row r="49" spans="1:3" hidden="1" x14ac:dyDescent="0.2">
      <c r="A49" s="1" t="s">
        <v>115</v>
      </c>
    </row>
    <row r="51" spans="1:3" x14ac:dyDescent="0.2">
      <c r="A51" s="29" t="s">
        <v>122</v>
      </c>
    </row>
    <row r="52" spans="1:3" x14ac:dyDescent="0.2">
      <c r="A52" s="137"/>
      <c r="B52" s="138">
        <v>2015</v>
      </c>
      <c r="C52" s="138">
        <v>2016</v>
      </c>
    </row>
    <row r="53" spans="1:3" x14ac:dyDescent="0.2">
      <c r="A53" s="148" t="s">
        <v>126</v>
      </c>
      <c r="B53" s="139">
        <v>2.4552249999999995</v>
      </c>
      <c r="C53" s="139">
        <v>2.9406619047619045</v>
      </c>
    </row>
    <row r="54" spans="1:3" x14ac:dyDescent="0.2">
      <c r="A54" s="138" t="s">
        <v>127</v>
      </c>
      <c r="B54" s="139">
        <v>2.3902365853658538</v>
      </c>
      <c r="C54" s="139">
        <v>2.9729975609756099</v>
      </c>
    </row>
    <row r="55" spans="1:3" x14ac:dyDescent="0.2">
      <c r="A55" s="138" t="s">
        <v>128</v>
      </c>
      <c r="B55" s="139">
        <v>2.2164999999999999</v>
      </c>
      <c r="C55" s="139">
        <v>2.6625000000000001</v>
      </c>
    </row>
  </sheetData>
  <mergeCells count="5">
    <mergeCell ref="B6:E6"/>
    <mergeCell ref="F6:I6"/>
    <mergeCell ref="J6:M6"/>
    <mergeCell ref="A5:M5"/>
    <mergeCell ref="B1:J1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showGridLines="0" zoomScale="80" zoomScaleNormal="80" workbookViewId="0">
      <selection activeCell="F6" sqref="F6:G6"/>
    </sheetView>
  </sheetViews>
  <sheetFormatPr defaultColWidth="9.140625" defaultRowHeight="12.75" x14ac:dyDescent="0.2"/>
  <cols>
    <col min="1" max="1" width="51" style="19" customWidth="1"/>
    <col min="2" max="2" width="14.42578125" style="19" customWidth="1"/>
    <col min="3" max="3" width="17.85546875" style="19" bestFit="1" customWidth="1"/>
    <col min="4" max="4" width="14.42578125" style="19" customWidth="1"/>
    <col min="5" max="5" width="17.85546875" style="19" bestFit="1" customWidth="1"/>
    <col min="6" max="6" width="19.85546875" style="19" bestFit="1" customWidth="1"/>
    <col min="7" max="7" width="19.85546875" style="19" customWidth="1"/>
    <col min="8" max="16384" width="9.140625" style="19"/>
  </cols>
  <sheetData>
    <row r="1" spans="1:7" x14ac:dyDescent="0.2">
      <c r="B1" s="20"/>
    </row>
    <row r="2" spans="1:7" x14ac:dyDescent="0.2">
      <c r="B2" s="20"/>
    </row>
    <row r="3" spans="1:7" x14ac:dyDescent="0.2">
      <c r="B3" s="20"/>
    </row>
    <row r="4" spans="1:7" x14ac:dyDescent="0.2">
      <c r="B4" s="20"/>
      <c r="C4" s="20"/>
    </row>
    <row r="5" spans="1:7" ht="26.25" x14ac:dyDescent="0.2">
      <c r="A5" s="165" t="s">
        <v>37</v>
      </c>
      <c r="B5" s="166"/>
      <c r="C5" s="166"/>
      <c r="D5" s="166"/>
      <c r="E5" s="166"/>
      <c r="F5" s="166"/>
      <c r="G5" s="167"/>
    </row>
    <row r="6" spans="1:7" ht="50.25" customHeight="1" x14ac:dyDescent="0.2">
      <c r="A6" s="70"/>
      <c r="B6" s="168" t="s">
        <v>130</v>
      </c>
      <c r="C6" s="168"/>
      <c r="D6" s="168" t="s">
        <v>131</v>
      </c>
      <c r="E6" s="168"/>
      <c r="F6" s="168" t="s">
        <v>132</v>
      </c>
      <c r="G6" s="168"/>
    </row>
    <row r="7" spans="1:7" ht="30" x14ac:dyDescent="0.25">
      <c r="A7" s="71" t="s">
        <v>1</v>
      </c>
      <c r="B7" s="87" t="s">
        <v>38</v>
      </c>
      <c r="C7" s="87" t="s">
        <v>39</v>
      </c>
      <c r="D7" s="87" t="s">
        <v>38</v>
      </c>
      <c r="E7" s="87" t="s">
        <v>39</v>
      </c>
      <c r="F7" s="87" t="s">
        <v>38</v>
      </c>
      <c r="G7" s="87" t="s">
        <v>39</v>
      </c>
    </row>
    <row r="8" spans="1:7" ht="16.5" x14ac:dyDescent="0.25">
      <c r="A8" s="72" t="s">
        <v>2</v>
      </c>
      <c r="B8" s="143">
        <f>SEKTOR_USD!D8</f>
        <v>3.8079958124037292</v>
      </c>
      <c r="C8" s="143">
        <f>SEKTOR_TL!D8</f>
        <v>24.332482234914938</v>
      </c>
      <c r="D8" s="143">
        <f>SEKTOR_USD!H8</f>
        <v>-8.5969403249655816</v>
      </c>
      <c r="E8" s="143">
        <f>SEKTOR_TL!H8</f>
        <v>13.68793999025509</v>
      </c>
      <c r="F8" s="143">
        <f>SEKTOR_USD!L8</f>
        <v>-7.8546736444835359</v>
      </c>
      <c r="G8" s="143">
        <f>SEKTOR_TL!L8</f>
        <v>10.686637230571893</v>
      </c>
    </row>
    <row r="9" spans="1:7" s="23" customFormat="1" ht="15.75" x14ac:dyDescent="0.25">
      <c r="A9" s="75" t="s">
        <v>3</v>
      </c>
      <c r="B9" s="144">
        <f>SEKTOR_USD!D9</f>
        <v>3.5895496714203801</v>
      </c>
      <c r="C9" s="144">
        <f>SEKTOR_TL!D9</f>
        <v>24.070845828869881</v>
      </c>
      <c r="D9" s="144">
        <f>SEKTOR_USD!H9</f>
        <v>-9.4119061831657316</v>
      </c>
      <c r="E9" s="144">
        <f>SEKTOR_TL!H9</f>
        <v>12.674278194790361</v>
      </c>
      <c r="F9" s="144">
        <f>SEKTOR_USD!L9</f>
        <v>-5.9208567816648054</v>
      </c>
      <c r="G9" s="144">
        <f>SEKTOR_TL!L9</f>
        <v>13.009573119249945</v>
      </c>
    </row>
    <row r="10" spans="1:7" ht="14.25" x14ac:dyDescent="0.2">
      <c r="A10" s="14" t="s">
        <v>4</v>
      </c>
      <c r="B10" s="145">
        <f>SEKTOR_USD!D10</f>
        <v>14.562891017204901</v>
      </c>
      <c r="C10" s="145">
        <f>SEKTOR_TL!D10</f>
        <v>37.213790717219112</v>
      </c>
      <c r="D10" s="145">
        <f>SEKTOR_USD!H10</f>
        <v>-3.177341878930219</v>
      </c>
      <c r="E10" s="145">
        <f>SEKTOR_TL!H10</f>
        <v>20.428884823991776</v>
      </c>
      <c r="F10" s="145">
        <f>SEKTOR_USD!L10</f>
        <v>-7.6841996347056112</v>
      </c>
      <c r="G10" s="145">
        <f>SEKTOR_TL!L10</f>
        <v>10.891413702953447</v>
      </c>
    </row>
    <row r="11" spans="1:7" ht="14.25" x14ac:dyDescent="0.2">
      <c r="A11" s="14" t="s">
        <v>5</v>
      </c>
      <c r="B11" s="145">
        <f>SEKTOR_USD!D11</f>
        <v>3.081753998345814</v>
      </c>
      <c r="C11" s="145">
        <f>SEKTOR_TL!D11</f>
        <v>23.462650901230528</v>
      </c>
      <c r="D11" s="145">
        <f>SEKTOR_USD!H11</f>
        <v>-21.378023799725018</v>
      </c>
      <c r="E11" s="145">
        <f>SEKTOR_TL!H11</f>
        <v>-2.2092855102362705</v>
      </c>
      <c r="F11" s="145">
        <f>SEKTOR_USD!L11</f>
        <v>-14.584299250572661</v>
      </c>
      <c r="G11" s="145">
        <f>SEKTOR_TL!L11</f>
        <v>2.6028888993233927</v>
      </c>
    </row>
    <row r="12" spans="1:7" ht="14.25" x14ac:dyDescent="0.2">
      <c r="A12" s="14" t="s">
        <v>6</v>
      </c>
      <c r="B12" s="145">
        <f>SEKTOR_USD!D12</f>
        <v>8.1455702686703706</v>
      </c>
      <c r="C12" s="145">
        <f>SEKTOR_TL!D12</f>
        <v>29.527663924011311</v>
      </c>
      <c r="D12" s="145">
        <f>SEKTOR_USD!H12</f>
        <v>-1.3274155863173098</v>
      </c>
      <c r="E12" s="145">
        <f>SEKTOR_TL!H12</f>
        <v>22.72983962888237</v>
      </c>
      <c r="F12" s="145">
        <f>SEKTOR_USD!L12</f>
        <v>-4.8639489168991021</v>
      </c>
      <c r="G12" s="145">
        <f>SEKTOR_TL!L12</f>
        <v>14.279150015229487</v>
      </c>
    </row>
    <row r="13" spans="1:7" ht="14.25" x14ac:dyDescent="0.2">
      <c r="A13" s="14" t="s">
        <v>7</v>
      </c>
      <c r="B13" s="145">
        <f>SEKTOR_USD!D13</f>
        <v>12.529526263488219</v>
      </c>
      <c r="C13" s="145">
        <f>SEKTOR_TL!D13</f>
        <v>34.778397517109042</v>
      </c>
      <c r="D13" s="145">
        <f>SEKTOR_USD!H13</f>
        <v>2.394489393196193</v>
      </c>
      <c r="E13" s="145">
        <f>SEKTOR_TL!H13</f>
        <v>27.359178203156986</v>
      </c>
      <c r="F13" s="145">
        <f>SEKTOR_USD!L13</f>
        <v>-5.1549149309788289</v>
      </c>
      <c r="G13" s="145">
        <f>SEKTOR_TL!L13</f>
        <v>13.929636361953035</v>
      </c>
    </row>
    <row r="14" spans="1:7" ht="14.25" x14ac:dyDescent="0.2">
      <c r="A14" s="14" t="s">
        <v>8</v>
      </c>
      <c r="B14" s="145">
        <f>SEKTOR_USD!D14</f>
        <v>-26.155834502435933</v>
      </c>
      <c r="C14" s="145">
        <f>SEKTOR_TL!D14</f>
        <v>-11.55567234464454</v>
      </c>
      <c r="D14" s="145">
        <f>SEKTOR_USD!H14</f>
        <v>-26.461363859934828</v>
      </c>
      <c r="E14" s="145">
        <f>SEKTOR_TL!H14</f>
        <v>-8.5319891677489821</v>
      </c>
      <c r="F14" s="145">
        <f>SEKTOR_USD!L14</f>
        <v>10.102290725510342</v>
      </c>
      <c r="G14" s="145">
        <f>SEKTOR_TL!L14</f>
        <v>32.256868511920281</v>
      </c>
    </row>
    <row r="15" spans="1:7" ht="14.25" x14ac:dyDescent="0.2">
      <c r="A15" s="14" t="s">
        <v>9</v>
      </c>
      <c r="B15" s="145">
        <f>SEKTOR_USD!D15</f>
        <v>-16.533465698990362</v>
      </c>
      <c r="C15" s="145">
        <f>SEKTOR_TL!D15</f>
        <v>-3.0808686991259243E-2</v>
      </c>
      <c r="D15" s="145">
        <f>SEKTOR_USD!H15</f>
        <v>-27.138949897807418</v>
      </c>
      <c r="E15" s="145">
        <f>SEKTOR_TL!H15</f>
        <v>-9.374776718688425</v>
      </c>
      <c r="F15" s="145">
        <f>SEKTOR_USD!L15</f>
        <v>-16.884024225053825</v>
      </c>
      <c r="G15" s="145">
        <f>SEKTOR_TL!L15</f>
        <v>-0.15958244944994504</v>
      </c>
    </row>
    <row r="16" spans="1:7" ht="14.25" x14ac:dyDescent="0.2">
      <c r="A16" s="14" t="s">
        <v>10</v>
      </c>
      <c r="B16" s="145">
        <f>SEKTOR_USD!D16</f>
        <v>9.0183920608134525</v>
      </c>
      <c r="C16" s="145">
        <f>SEKTOR_TL!D16</f>
        <v>30.573056421155648</v>
      </c>
      <c r="D16" s="145">
        <f>SEKTOR_USD!H16</f>
        <v>4.9320804714477608</v>
      </c>
      <c r="E16" s="145">
        <f>SEKTOR_TL!H16</f>
        <v>30.515456595256254</v>
      </c>
      <c r="F16" s="145">
        <f>SEKTOR_USD!L16</f>
        <v>-13.232608655972564</v>
      </c>
      <c r="G16" s="145">
        <f>SEKTOR_TL!L16</f>
        <v>4.2265641567665595</v>
      </c>
    </row>
    <row r="17" spans="1:7" ht="14.25" x14ac:dyDescent="0.2">
      <c r="A17" s="11" t="s">
        <v>11</v>
      </c>
      <c r="B17" s="145">
        <f>SEKTOR_USD!D17</f>
        <v>24.326240416763024</v>
      </c>
      <c r="C17" s="145">
        <f>SEKTOR_TL!D17</f>
        <v>48.907509069777674</v>
      </c>
      <c r="D17" s="145">
        <f>SEKTOR_USD!H17</f>
        <v>14.544550981049579</v>
      </c>
      <c r="E17" s="145">
        <f>SEKTOR_TL!H17</f>
        <v>42.471533058549966</v>
      </c>
      <c r="F17" s="145">
        <f>SEKTOR_USD!L17</f>
        <v>-2.2143226182308751</v>
      </c>
      <c r="G17" s="145">
        <f>SEKTOR_TL!L17</f>
        <v>17.461929180672371</v>
      </c>
    </row>
    <row r="18" spans="1:7" s="23" customFormat="1" ht="15.75" x14ac:dyDescent="0.25">
      <c r="A18" s="75" t="s">
        <v>12</v>
      </c>
      <c r="B18" s="144">
        <f>SEKTOR_USD!D18</f>
        <v>-14.075938578767735</v>
      </c>
      <c r="C18" s="144">
        <f>SEKTOR_TL!D18</f>
        <v>2.9126105036564058</v>
      </c>
      <c r="D18" s="144">
        <f>SEKTOR_USD!H18</f>
        <v>-18.134786327347729</v>
      </c>
      <c r="E18" s="144">
        <f>SEKTOR_TL!H18</f>
        <v>1.82468215391716</v>
      </c>
      <c r="F18" s="144">
        <f>SEKTOR_USD!L18</f>
        <v>-21.061334538304969</v>
      </c>
      <c r="G18" s="144">
        <f>SEKTOR_TL!L18</f>
        <v>-5.1774433603595691</v>
      </c>
    </row>
    <row r="19" spans="1:7" ht="14.25" x14ac:dyDescent="0.2">
      <c r="A19" s="14" t="s">
        <v>13</v>
      </c>
      <c r="B19" s="145">
        <f>SEKTOR_USD!D19</f>
        <v>-14.075938578767735</v>
      </c>
      <c r="C19" s="145">
        <f>SEKTOR_TL!D19</f>
        <v>2.9126105036564058</v>
      </c>
      <c r="D19" s="145">
        <f>SEKTOR_USD!H19</f>
        <v>-18.134786327347729</v>
      </c>
      <c r="E19" s="145">
        <f>SEKTOR_TL!H19</f>
        <v>1.82468215391716</v>
      </c>
      <c r="F19" s="145">
        <f>SEKTOR_USD!L19</f>
        <v>-21.061334538304969</v>
      </c>
      <c r="G19" s="145">
        <f>SEKTOR_TL!L19</f>
        <v>-5.1774433603595691</v>
      </c>
    </row>
    <row r="20" spans="1:7" s="23" customFormat="1" ht="15.75" x14ac:dyDescent="0.25">
      <c r="A20" s="75" t="s">
        <v>114</v>
      </c>
      <c r="B20" s="144">
        <f>SEKTOR_USD!D20</f>
        <v>14.556744574910944</v>
      </c>
      <c r="C20" s="144">
        <f>SEKTOR_TL!D20</f>
        <v>37.206429025845146</v>
      </c>
      <c r="D20" s="144">
        <f>SEKTOR_USD!H20</f>
        <v>-4.6843916251139192E-2</v>
      </c>
      <c r="E20" s="144">
        <f>SEKTOR_TL!H20</f>
        <v>24.322626081516482</v>
      </c>
      <c r="F20" s="144">
        <f>SEKTOR_USD!L20</f>
        <v>-8.0386605338588968</v>
      </c>
      <c r="G20" s="144">
        <f>SEKTOR_TL!L20</f>
        <v>10.465628842138813</v>
      </c>
    </row>
    <row r="21" spans="1:7" ht="14.25" x14ac:dyDescent="0.2">
      <c r="A21" s="14" t="s">
        <v>113</v>
      </c>
      <c r="B21" s="145">
        <f>SEKTOR_USD!D21</f>
        <v>14.556744574910944</v>
      </c>
      <c r="C21" s="145">
        <f>SEKTOR_TL!D21</f>
        <v>37.206429025845146</v>
      </c>
      <c r="D21" s="145">
        <f>SEKTOR_USD!H21</f>
        <v>-4.6843916251139192E-2</v>
      </c>
      <c r="E21" s="145">
        <f>SEKTOR_TL!H21</f>
        <v>24.322626081516482</v>
      </c>
      <c r="F21" s="145">
        <f>SEKTOR_USD!L21</f>
        <v>-8.0386605338588968</v>
      </c>
      <c r="G21" s="145">
        <f>SEKTOR_TL!L21</f>
        <v>10.465628842138813</v>
      </c>
    </row>
    <row r="22" spans="1:7" ht="16.5" x14ac:dyDescent="0.25">
      <c r="A22" s="72" t="s">
        <v>14</v>
      </c>
      <c r="B22" s="143">
        <f>SEKTOR_USD!D22</f>
        <v>3.5553723976438412</v>
      </c>
      <c r="C22" s="143">
        <f>SEKTOR_TL!D22</f>
        <v>24.029911166261236</v>
      </c>
      <c r="D22" s="143">
        <f>SEKTOR_USD!H22</f>
        <v>-5.1037917805882511</v>
      </c>
      <c r="E22" s="143">
        <f>SEKTOR_TL!H22</f>
        <v>18.032749272374652</v>
      </c>
      <c r="F22" s="143">
        <f>SEKTOR_USD!L22</f>
        <v>-11.159176879374938</v>
      </c>
      <c r="G22" s="143">
        <f>SEKTOR_TL!L22</f>
        <v>6.7172080120299018</v>
      </c>
    </row>
    <row r="23" spans="1:7" s="23" customFormat="1" ht="15.75" x14ac:dyDescent="0.25">
      <c r="A23" s="75" t="s">
        <v>15</v>
      </c>
      <c r="B23" s="144">
        <f>SEKTOR_USD!D23</f>
        <v>3.1258242402325211</v>
      </c>
      <c r="C23" s="144">
        <f>SEKTOR_TL!D23</f>
        <v>23.51543452857624</v>
      </c>
      <c r="D23" s="144">
        <f>SEKTOR_USD!H23</f>
        <v>-3.5081308713597865</v>
      </c>
      <c r="E23" s="144">
        <f>SEKTOR_TL!H23</f>
        <v>20.017446528003951</v>
      </c>
      <c r="F23" s="144">
        <f>SEKTOR_USD!L23</f>
        <v>-10.880154707444529</v>
      </c>
      <c r="G23" s="144">
        <f>SEKTOR_TL!L23</f>
        <v>7.0523745054946838</v>
      </c>
    </row>
    <row r="24" spans="1:7" ht="14.25" x14ac:dyDescent="0.2">
      <c r="A24" s="14" t="s">
        <v>16</v>
      </c>
      <c r="B24" s="145">
        <f>SEKTOR_USD!D24</f>
        <v>4.2698953896017917</v>
      </c>
      <c r="C24" s="145">
        <f>SEKTOR_TL!D24</f>
        <v>24.885706680940032</v>
      </c>
      <c r="D24" s="145">
        <f>SEKTOR_USD!H24</f>
        <v>-1.9994196479131483</v>
      </c>
      <c r="E24" s="145">
        <f>SEKTOR_TL!H24</f>
        <v>21.893994989769226</v>
      </c>
      <c r="F24" s="145">
        <f>SEKTOR_USD!L24</f>
        <v>-8.4619880397480554</v>
      </c>
      <c r="G24" s="145">
        <f>SEKTOR_TL!L24</f>
        <v>9.9571201642999405</v>
      </c>
    </row>
    <row r="25" spans="1:7" ht="14.25" x14ac:dyDescent="0.2">
      <c r="A25" s="14" t="s">
        <v>17</v>
      </c>
      <c r="B25" s="145">
        <f>SEKTOR_USD!D25</f>
        <v>-6.172404523064956</v>
      </c>
      <c r="C25" s="145">
        <f>SEKTOR_TL!D25</f>
        <v>12.378798535544931</v>
      </c>
      <c r="D25" s="145">
        <f>SEKTOR_USD!H25</f>
        <v>-13.795910005831324</v>
      </c>
      <c r="E25" s="145">
        <f>SEKTOR_TL!H25</f>
        <v>7.2214151803546596</v>
      </c>
      <c r="F25" s="145">
        <f>SEKTOR_USD!L25</f>
        <v>-20.746501347348293</v>
      </c>
      <c r="G25" s="145">
        <f>SEKTOR_TL!L25</f>
        <v>-4.7992600213466305</v>
      </c>
    </row>
    <row r="26" spans="1:7" ht="14.25" x14ac:dyDescent="0.2">
      <c r="A26" s="14" t="s">
        <v>18</v>
      </c>
      <c r="B26" s="145">
        <f>SEKTOR_USD!D26</f>
        <v>5.7025718104195589</v>
      </c>
      <c r="C26" s="145">
        <f>SEKTOR_TL!D26</f>
        <v>26.601645942127661</v>
      </c>
      <c r="D26" s="145">
        <f>SEKTOR_USD!H26</f>
        <v>-1.94577144898971</v>
      </c>
      <c r="E26" s="145">
        <f>SEKTOR_TL!H26</f>
        <v>21.960723097575219</v>
      </c>
      <c r="F26" s="145">
        <f>SEKTOR_USD!L26</f>
        <v>-12.212947198201782</v>
      </c>
      <c r="G26" s="145">
        <f>SEKTOR_TL!L26</f>
        <v>5.451399993136822</v>
      </c>
    </row>
    <row r="27" spans="1:7" s="23" customFormat="1" ht="15.75" x14ac:dyDescent="0.25">
      <c r="A27" s="75" t="s">
        <v>19</v>
      </c>
      <c r="B27" s="144">
        <f>SEKTOR_USD!D27</f>
        <v>-2.6891458636103707</v>
      </c>
      <c r="C27" s="144">
        <f>SEKTOR_TL!D27</f>
        <v>16.550752651477335</v>
      </c>
      <c r="D27" s="144">
        <f>SEKTOR_USD!H27</f>
        <v>-9.6372796435411683</v>
      </c>
      <c r="E27" s="144">
        <f>SEKTOR_TL!H27</f>
        <v>12.3939566767837</v>
      </c>
      <c r="F27" s="144">
        <f>SEKTOR_USD!L27</f>
        <v>-12.16985326477497</v>
      </c>
      <c r="G27" s="144">
        <f>SEKTOR_TL!L27</f>
        <v>5.5031652075509303</v>
      </c>
    </row>
    <row r="28" spans="1:7" ht="14.25" x14ac:dyDescent="0.2">
      <c r="A28" s="14" t="s">
        <v>20</v>
      </c>
      <c r="B28" s="145">
        <f>SEKTOR_USD!D28</f>
        <v>-2.6891458636103707</v>
      </c>
      <c r="C28" s="145">
        <f>SEKTOR_TL!D28</f>
        <v>16.550752651477335</v>
      </c>
      <c r="D28" s="145">
        <f>SEKTOR_USD!H28</f>
        <v>-9.6372796435411683</v>
      </c>
      <c r="E28" s="145">
        <f>SEKTOR_TL!H28</f>
        <v>12.3939566767837</v>
      </c>
      <c r="F28" s="145">
        <f>SEKTOR_USD!L28</f>
        <v>-12.16985326477497</v>
      </c>
      <c r="G28" s="145">
        <f>SEKTOR_TL!L28</f>
        <v>5.5031652075509303</v>
      </c>
    </row>
    <row r="29" spans="1:7" s="23" customFormat="1" ht="15.75" x14ac:dyDescent="0.25">
      <c r="A29" s="75" t="s">
        <v>21</v>
      </c>
      <c r="B29" s="144">
        <f>SEKTOR_USD!D29</f>
        <v>4.7475212229868324</v>
      </c>
      <c r="C29" s="144">
        <f>SEKTOR_TL!D29</f>
        <v>25.457766713305929</v>
      </c>
      <c r="D29" s="144">
        <f>SEKTOR_USD!H29</f>
        <v>-4.4956263154014584</v>
      </c>
      <c r="E29" s="144">
        <f>SEKTOR_TL!H29</f>
        <v>18.789190896496642</v>
      </c>
      <c r="F29" s="144">
        <f>SEKTOR_USD!L29</f>
        <v>-11.007351291989883</v>
      </c>
      <c r="G29" s="144">
        <f>SEKTOR_TL!L29</f>
        <v>6.899583661212243</v>
      </c>
    </row>
    <row r="30" spans="1:7" ht="14.25" x14ac:dyDescent="0.2">
      <c r="A30" s="14" t="s">
        <v>22</v>
      </c>
      <c r="B30" s="145">
        <f>SEKTOR_USD!D30</f>
        <v>12.709334416429705</v>
      </c>
      <c r="C30" s="145">
        <f>SEKTOR_TL!D30</f>
        <v>34.99375659235497</v>
      </c>
      <c r="D30" s="145">
        <f>SEKTOR_USD!H30</f>
        <v>3.7321689292685387</v>
      </c>
      <c r="E30" s="145">
        <f>SEKTOR_TL!H30</f>
        <v>29.022995928338922</v>
      </c>
      <c r="F30" s="145">
        <f>SEKTOR_USD!L30</f>
        <v>-6.8042530452728069</v>
      </c>
      <c r="G30" s="145">
        <f>SEKTOR_TL!L30</f>
        <v>11.94842150550922</v>
      </c>
    </row>
    <row r="31" spans="1:7" ht="14.25" x14ac:dyDescent="0.2">
      <c r="A31" s="14" t="s">
        <v>23</v>
      </c>
      <c r="B31" s="145">
        <f>SEKTOR_USD!D31</f>
        <v>16.596801551565488</v>
      </c>
      <c r="C31" s="145">
        <f>SEKTOR_TL!D31</f>
        <v>39.649837607458551</v>
      </c>
      <c r="D31" s="145">
        <f>SEKTOR_USD!H31</f>
        <v>1.9626004922631768</v>
      </c>
      <c r="E31" s="145">
        <f>SEKTOR_TL!H31</f>
        <v>26.821990940210906</v>
      </c>
      <c r="F31" s="145">
        <f>SEKTOR_USD!L31</f>
        <v>-4.76723784597172</v>
      </c>
      <c r="G31" s="145">
        <f>SEKTOR_TL!L31</f>
        <v>14.395321107647344</v>
      </c>
    </row>
    <row r="32" spans="1:7" ht="14.25" x14ac:dyDescent="0.2">
      <c r="A32" s="14" t="s">
        <v>24</v>
      </c>
      <c r="B32" s="145">
        <f>SEKTOR_USD!D32</f>
        <v>-22.846249776027616</v>
      </c>
      <c r="C32" s="145">
        <f>SEKTOR_TL!D32</f>
        <v>-7.5917302515448188</v>
      </c>
      <c r="D32" s="145">
        <f>SEKTOR_USD!H32</f>
        <v>-16.700268437639405</v>
      </c>
      <c r="E32" s="145">
        <f>SEKTOR_TL!H32</f>
        <v>3.6089482861443796</v>
      </c>
      <c r="F32" s="145">
        <f>SEKTOR_USD!L32</f>
        <v>-19.239386354056077</v>
      </c>
      <c r="G32" s="145">
        <f>SEKTOR_TL!L32</f>
        <v>-2.9888861573084848</v>
      </c>
    </row>
    <row r="33" spans="1:7" ht="14.25" x14ac:dyDescent="0.2">
      <c r="A33" s="14" t="s">
        <v>107</v>
      </c>
      <c r="B33" s="145">
        <f>SEKTOR_USD!D33</f>
        <v>-2.7984122047149214</v>
      </c>
      <c r="C33" s="145">
        <f>SEKTOR_TL!D33</f>
        <v>16.419882622555797</v>
      </c>
      <c r="D33" s="145">
        <f>SEKTOR_USD!H33</f>
        <v>-8.0215382551748462</v>
      </c>
      <c r="E33" s="145">
        <f>SEKTOR_TL!H33</f>
        <v>14.403630211274093</v>
      </c>
      <c r="F33" s="145">
        <f>SEKTOR_USD!L33</f>
        <v>-12.619017196223126</v>
      </c>
      <c r="G33" s="145">
        <f>SEKTOR_TL!L33</f>
        <v>4.9636213467430359</v>
      </c>
    </row>
    <row r="34" spans="1:7" ht="14.25" x14ac:dyDescent="0.2">
      <c r="A34" s="14" t="s">
        <v>25</v>
      </c>
      <c r="B34" s="145">
        <f>SEKTOR_USD!D34</f>
        <v>1.9372872825008041</v>
      </c>
      <c r="C34" s="145">
        <f>SEKTOR_TL!D34</f>
        <v>22.091904972627884</v>
      </c>
      <c r="D34" s="145">
        <f>SEKTOR_USD!H34</f>
        <v>-9.0214704526114886</v>
      </c>
      <c r="E34" s="145">
        <f>SEKTOR_TL!H34</f>
        <v>13.159905635087377</v>
      </c>
      <c r="F34" s="145">
        <f>SEKTOR_USD!L34</f>
        <v>-9.1076861592338929</v>
      </c>
      <c r="G34" s="145">
        <f>SEKTOR_TL!L34</f>
        <v>9.1814958723391751</v>
      </c>
    </row>
    <row r="35" spans="1:7" ht="14.25" x14ac:dyDescent="0.2">
      <c r="A35" s="14" t="s">
        <v>26</v>
      </c>
      <c r="B35" s="145">
        <f>SEKTOR_USD!D35</f>
        <v>6.533656114247588</v>
      </c>
      <c r="C35" s="145">
        <f>SEKTOR_TL!D35</f>
        <v>27.597048787859794</v>
      </c>
      <c r="D35" s="145">
        <f>SEKTOR_USD!H35</f>
        <v>-3.3656352839462595</v>
      </c>
      <c r="E35" s="145">
        <f>SEKTOR_TL!H35</f>
        <v>20.194683809210304</v>
      </c>
      <c r="F35" s="145">
        <f>SEKTOR_USD!L35</f>
        <v>-10.204578674417617</v>
      </c>
      <c r="G35" s="145">
        <f>SEKTOR_TL!L35</f>
        <v>7.8638886890878101</v>
      </c>
    </row>
    <row r="36" spans="1:7" ht="14.25" x14ac:dyDescent="0.2">
      <c r="A36" s="14" t="s">
        <v>27</v>
      </c>
      <c r="B36" s="145">
        <f>SEKTOR_USD!D36</f>
        <v>-20.326390859638771</v>
      </c>
      <c r="C36" s="145">
        <f>SEKTOR_TL!D36</f>
        <v>-4.5736552804935684</v>
      </c>
      <c r="D36" s="145">
        <f>SEKTOR_USD!H36</f>
        <v>-23.204638596679228</v>
      </c>
      <c r="E36" s="145">
        <f>SEKTOR_TL!H36</f>
        <v>-4.4812452691300235</v>
      </c>
      <c r="F36" s="145">
        <f>SEKTOR_USD!L36</f>
        <v>-25.451949814279327</v>
      </c>
      <c r="G36" s="145">
        <f>SEKTOR_TL!L36</f>
        <v>-10.451530061140859</v>
      </c>
    </row>
    <row r="37" spans="1:7" ht="14.25" x14ac:dyDescent="0.2">
      <c r="A37" s="14" t="s">
        <v>108</v>
      </c>
      <c r="B37" s="145">
        <f>SEKTOR_USD!D37</f>
        <v>4.7733046723588402</v>
      </c>
      <c r="C37" s="145">
        <f>SEKTOR_TL!D37</f>
        <v>25.488647959359394</v>
      </c>
      <c r="D37" s="145">
        <f>SEKTOR_USD!H37</f>
        <v>-1.3682891191195863</v>
      </c>
      <c r="E37" s="145">
        <f>SEKTOR_TL!H37</f>
        <v>22.679000764615274</v>
      </c>
      <c r="F37" s="145">
        <f>SEKTOR_USD!L37</f>
        <v>-10.768552304288793</v>
      </c>
      <c r="G37" s="145">
        <f>SEKTOR_TL!L37</f>
        <v>7.1864333362648898</v>
      </c>
    </row>
    <row r="38" spans="1:7" ht="14.25" x14ac:dyDescent="0.2">
      <c r="A38" s="11" t="s">
        <v>28</v>
      </c>
      <c r="B38" s="145">
        <f>SEKTOR_USD!D38</f>
        <v>12.724821932379943</v>
      </c>
      <c r="C38" s="145">
        <f>SEKTOR_TL!D38</f>
        <v>35.012306235729504</v>
      </c>
      <c r="D38" s="145">
        <f>SEKTOR_USD!H38</f>
        <v>-22.770194459210281</v>
      </c>
      <c r="E38" s="145">
        <f>SEKTOR_TL!H38</f>
        <v>-3.9408797802143498</v>
      </c>
      <c r="F38" s="145">
        <f>SEKTOR_USD!L38</f>
        <v>-19.217673067668816</v>
      </c>
      <c r="G38" s="145">
        <f>SEKTOR_TL!L38</f>
        <v>-2.9628037638927238</v>
      </c>
    </row>
    <row r="39" spans="1:7" ht="14.25" x14ac:dyDescent="0.2">
      <c r="A39" s="11" t="s">
        <v>109</v>
      </c>
      <c r="B39" s="145">
        <f>SEKTOR_USD!D39</f>
        <v>41.444329748945165</v>
      </c>
      <c r="C39" s="145">
        <f>SEKTOR_TL!D39</f>
        <v>69.41011603307399</v>
      </c>
      <c r="D39" s="145">
        <f>SEKTOR_USD!H39</f>
        <v>30.267043956381222</v>
      </c>
      <c r="E39" s="145">
        <f>SEKTOR_TL!H39</f>
        <v>62.02730990269135</v>
      </c>
      <c r="F39" s="145">
        <f>SEKTOR_USD!L39</f>
        <v>5.0896978003072784</v>
      </c>
      <c r="G39" s="145">
        <f>SEKTOR_TL!L39</f>
        <v>26.235650978262182</v>
      </c>
    </row>
    <row r="40" spans="1:7" ht="14.25" x14ac:dyDescent="0.2">
      <c r="A40" s="11" t="s">
        <v>29</v>
      </c>
      <c r="B40" s="145">
        <f>SEKTOR_USD!D40</f>
        <v>-4.8989079519754313</v>
      </c>
      <c r="C40" s="145">
        <f>SEKTOR_TL!D40</f>
        <v>13.904085567262136</v>
      </c>
      <c r="D40" s="145">
        <f>SEKTOR_USD!H40</f>
        <v>-6.1107070526565304</v>
      </c>
      <c r="E40" s="145">
        <f>SEKTOR_TL!H40</f>
        <v>16.780339085744565</v>
      </c>
      <c r="F40" s="145">
        <f>SEKTOR_USD!L40</f>
        <v>-16.122461751659284</v>
      </c>
      <c r="G40" s="145">
        <f>SEKTOR_TL!L40</f>
        <v>0.75522020582322524</v>
      </c>
    </row>
    <row r="41" spans="1:7" ht="14.25" x14ac:dyDescent="0.2">
      <c r="A41" s="14" t="s">
        <v>30</v>
      </c>
      <c r="B41" s="145">
        <f>SEKTOR_USD!D41</f>
        <v>40.890290353840335</v>
      </c>
      <c r="C41" s="145">
        <f>SEKTOR_TL!D41</f>
        <v>68.74653426646519</v>
      </c>
      <c r="D41" s="145">
        <f>SEKTOR_USD!H41</f>
        <v>11.378497604993154</v>
      </c>
      <c r="E41" s="145">
        <f>SEKTOR_TL!H41</f>
        <v>38.533567661081292</v>
      </c>
      <c r="F41" s="145">
        <f>SEKTOR_USD!L41</f>
        <v>-2.7058839278023932</v>
      </c>
      <c r="G41" s="145">
        <f>SEKTOR_TL!L41</f>
        <v>16.871456820314069</v>
      </c>
    </row>
    <row r="42" spans="1:7" ht="16.5" x14ac:dyDescent="0.25">
      <c r="A42" s="72" t="s">
        <v>31</v>
      </c>
      <c r="B42" s="143">
        <f>SEKTOR_USD!D42</f>
        <v>-13.251353250380962</v>
      </c>
      <c r="C42" s="143">
        <f>SEKTOR_TL!D42</f>
        <v>3.9002294234753792</v>
      </c>
      <c r="D42" s="143">
        <f>SEKTOR_USD!H42</f>
        <v>-13.940467974163994</v>
      </c>
      <c r="E42" s="143">
        <f>SEKTOR_TL!H42</f>
        <v>7.0416126913860548</v>
      </c>
      <c r="F42" s="143">
        <f>SEKTOR_USD!L42</f>
        <v>-14.537599454307347</v>
      </c>
      <c r="G42" s="143">
        <f>SEKTOR_TL!L42</f>
        <v>2.6589855415775876</v>
      </c>
    </row>
    <row r="43" spans="1:7" ht="14.25" x14ac:dyDescent="0.2">
      <c r="A43" s="14" t="s">
        <v>32</v>
      </c>
      <c r="B43" s="145">
        <f>SEKTOR_USD!D43</f>
        <v>-13.251353250380962</v>
      </c>
      <c r="C43" s="145">
        <f>SEKTOR_TL!D43</f>
        <v>3.9002294234753792</v>
      </c>
      <c r="D43" s="145">
        <f>SEKTOR_USD!H43</f>
        <v>-13.940467974163994</v>
      </c>
      <c r="E43" s="145">
        <f>SEKTOR_TL!H43</f>
        <v>7.0416126913860548</v>
      </c>
      <c r="F43" s="145">
        <f>SEKTOR_USD!L43</f>
        <v>-14.537599454307347</v>
      </c>
      <c r="G43" s="145">
        <f>SEKTOR_TL!L43</f>
        <v>2.6589855415775876</v>
      </c>
    </row>
    <row r="44" spans="1:7" ht="18" x14ac:dyDescent="0.25">
      <c r="A44" s="88" t="s">
        <v>40</v>
      </c>
      <c r="B44" s="146">
        <f>SEKTOR_USD!D44</f>
        <v>3.1435011190448274</v>
      </c>
      <c r="C44" s="146">
        <f>SEKTOR_TL!D44</f>
        <v>23.53660640655826</v>
      </c>
      <c r="D44" s="146">
        <f>SEKTOR_USD!H44</f>
        <v>-5.9077876010049764</v>
      </c>
      <c r="E44" s="146">
        <f>SEKTOR_TL!H44</f>
        <v>17.032732107643795</v>
      </c>
      <c r="F44" s="146">
        <f>SEKTOR_USD!L44</f>
        <v>-10.765715529934123</v>
      </c>
      <c r="G44" s="146">
        <f>SEKTOR_TL!L44</f>
        <v>7.189840921069429</v>
      </c>
    </row>
    <row r="45" spans="1:7" ht="14.25" hidden="1" x14ac:dyDescent="0.2">
      <c r="A45" s="82" t="s">
        <v>34</v>
      </c>
      <c r="B45" s="89"/>
      <c r="C45" s="89"/>
      <c r="D45" s="79">
        <f>SEKTOR_USD!H45</f>
        <v>-87.260886020268927</v>
      </c>
      <c r="E45" s="79">
        <f>SEKTOR_TL!H45</f>
        <v>-84.923439314164497</v>
      </c>
      <c r="F45" s="79">
        <f>SEKTOR_USD!L45</f>
        <v>-11.812611888824543</v>
      </c>
      <c r="G45" s="79">
        <f>SEKTOR_TL!L45</f>
        <v>1.1004051506656434</v>
      </c>
    </row>
    <row r="46" spans="1:7" s="24" customFormat="1" ht="18" hidden="1" x14ac:dyDescent="0.25">
      <c r="A46" s="83" t="s">
        <v>40</v>
      </c>
      <c r="B46" s="90">
        <f>SEKTOR_USD!D46</f>
        <v>3.1435011190448274</v>
      </c>
      <c r="C46" s="90">
        <f>SEKTOR_TL!D46</f>
        <v>12.622075181306222</v>
      </c>
      <c r="D46" s="90">
        <f>SEKTOR_USD!H46</f>
        <v>-16.905577395246372</v>
      </c>
      <c r="E46" s="90">
        <f>SEKTOR_TL!H46</f>
        <v>-1.6589295732577964</v>
      </c>
      <c r="F46" s="90">
        <f>SEKTOR_USD!L46</f>
        <v>-10.821846057751305</v>
      </c>
      <c r="G46" s="90">
        <f>SEKTOR_TL!L46</f>
        <v>2.2362458766055506</v>
      </c>
    </row>
    <row r="47" spans="1:7" s="24" customFormat="1" ht="18" x14ac:dyDescent="0.25">
      <c r="A47" s="25"/>
      <c r="B47" s="27"/>
      <c r="C47" s="27"/>
      <c r="D47" s="27"/>
      <c r="E47" s="27"/>
    </row>
    <row r="48" spans="1:7" x14ac:dyDescent="0.2">
      <c r="A48" s="23" t="s">
        <v>36</v>
      </c>
    </row>
    <row r="49" spans="1:1" x14ac:dyDescent="0.2">
      <c r="A49" s="30"/>
    </row>
  </sheetData>
  <mergeCells count="4">
    <mergeCell ref="B6:C6"/>
    <mergeCell ref="D6:E6"/>
    <mergeCell ref="F6:G6"/>
    <mergeCell ref="A5:G5"/>
  </mergeCells>
  <printOptions horizontalCentered="1" verticalCentered="1"/>
  <pageMargins left="0.11811023622047245" right="0" top="0.19685039370078741" bottom="0.19685039370078741" header="0.51181102362204722" footer="0.51181102362204722"/>
  <pageSetup paperSize="9" scale="70" orientation="landscape" horizontalDpi="4294967294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showGridLines="0" zoomScale="80" zoomScaleNormal="80" workbookViewId="0">
      <selection activeCell="O10" sqref="O10"/>
    </sheetView>
  </sheetViews>
  <sheetFormatPr defaultColWidth="9.140625" defaultRowHeight="12.75" x14ac:dyDescent="0.2"/>
  <cols>
    <col min="1" max="1" width="32.28515625" customWidth="1"/>
    <col min="2" max="2" width="12.7109375" bestFit="1" customWidth="1"/>
    <col min="3" max="3" width="12.85546875" customWidth="1"/>
    <col min="4" max="4" width="12.140625" bestFit="1" customWidth="1"/>
    <col min="5" max="5" width="13.5703125" bestFit="1" customWidth="1"/>
    <col min="6" max="7" width="12.7109375" bestFit="1" customWidth="1"/>
    <col min="8" max="8" width="12.140625" bestFit="1" customWidth="1"/>
    <col min="9" max="9" width="15" bestFit="1" customWidth="1"/>
    <col min="10" max="11" width="14.140625" bestFit="1" customWidth="1"/>
    <col min="12" max="12" width="10.28515625" customWidth="1"/>
    <col min="13" max="13" width="15" bestFit="1" customWidth="1"/>
  </cols>
  <sheetData>
    <row r="2" spans="1:13" ht="26.25" x14ac:dyDescent="0.4">
      <c r="C2" s="162" t="s">
        <v>133</v>
      </c>
      <c r="D2" s="162"/>
      <c r="E2" s="162"/>
      <c r="F2" s="162"/>
      <c r="G2" s="162"/>
      <c r="H2" s="162"/>
      <c r="I2" s="162"/>
      <c r="J2" s="162"/>
      <c r="K2" s="162"/>
    </row>
    <row r="6" spans="1:13" ht="22.5" customHeight="1" x14ac:dyDescent="0.2">
      <c r="A6" s="169" t="s">
        <v>117</v>
      </c>
      <c r="B6" s="170"/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71"/>
    </row>
    <row r="7" spans="1:13" ht="24" customHeight="1" x14ac:dyDescent="0.2">
      <c r="A7" s="92"/>
      <c r="B7" s="158" t="s">
        <v>135</v>
      </c>
      <c r="C7" s="158"/>
      <c r="D7" s="158"/>
      <c r="E7" s="158"/>
      <c r="F7" s="158" t="s">
        <v>136</v>
      </c>
      <c r="G7" s="158"/>
      <c r="H7" s="158"/>
      <c r="I7" s="158"/>
      <c r="J7" s="158" t="s">
        <v>106</v>
      </c>
      <c r="K7" s="158"/>
      <c r="L7" s="158"/>
      <c r="M7" s="158"/>
    </row>
    <row r="8" spans="1:13" ht="60" x14ac:dyDescent="0.2">
      <c r="A8" s="93" t="s">
        <v>41</v>
      </c>
      <c r="B8" s="116">
        <v>2015</v>
      </c>
      <c r="C8" s="117">
        <v>2016</v>
      </c>
      <c r="D8" s="118" t="s">
        <v>120</v>
      </c>
      <c r="E8" s="118" t="s">
        <v>121</v>
      </c>
      <c r="F8" s="117">
        <v>2015</v>
      </c>
      <c r="G8" s="119">
        <v>2016</v>
      </c>
      <c r="H8" s="118" t="s">
        <v>120</v>
      </c>
      <c r="I8" s="117" t="s">
        <v>121</v>
      </c>
      <c r="J8" s="117" t="s">
        <v>137</v>
      </c>
      <c r="K8" s="119" t="s">
        <v>138</v>
      </c>
      <c r="L8" s="118" t="s">
        <v>120</v>
      </c>
      <c r="M8" s="117" t="s">
        <v>121</v>
      </c>
    </row>
    <row r="9" spans="1:13" ht="22.5" customHeight="1" x14ac:dyDescent="0.25">
      <c r="A9" s="94" t="s">
        <v>208</v>
      </c>
      <c r="B9" s="122">
        <v>2893688.97737</v>
      </c>
      <c r="C9" s="122">
        <v>2769617.5507100001</v>
      </c>
      <c r="D9" s="108">
        <f>(C9-B9)/B9*100</f>
        <v>-4.2876559170766599</v>
      </c>
      <c r="E9" s="124">
        <f t="shared" ref="E9:E22" si="0">C9/C$22*100</f>
        <v>25.667812746309622</v>
      </c>
      <c r="F9" s="122">
        <v>5763953.2551499996</v>
      </c>
      <c r="G9" s="122">
        <v>5189558.9276999999</v>
      </c>
      <c r="H9" s="108">
        <f t="shared" ref="H9:H21" si="1">(G9-F9)/F9*100</f>
        <v>-9.9652842766687542</v>
      </c>
      <c r="I9" s="110">
        <f t="shared" ref="I9:I22" si="2">G9/G$22*100</f>
        <v>25.993966137113905</v>
      </c>
      <c r="J9" s="122">
        <v>42459533.638250001</v>
      </c>
      <c r="K9" s="122">
        <v>36500573.407449998</v>
      </c>
      <c r="L9" s="108">
        <f t="shared" ref="L9:L22" si="3">(K9-J9)/J9*100</f>
        <v>-14.034445789182731</v>
      </c>
      <c r="M9" s="124">
        <f t="shared" ref="M9:M22" si="4">K9/K$22*100</f>
        <v>27.583808137957899</v>
      </c>
    </row>
    <row r="10" spans="1:13" ht="22.5" customHeight="1" x14ac:dyDescent="0.25">
      <c r="A10" s="94" t="s">
        <v>209</v>
      </c>
      <c r="B10" s="122">
        <v>1784163.58375</v>
      </c>
      <c r="C10" s="122">
        <v>2045756.8009599999</v>
      </c>
      <c r="D10" s="108">
        <f t="shared" ref="D10:D22" si="5">(C10-B10)/B10*100</f>
        <v>14.661952502145386</v>
      </c>
      <c r="E10" s="124">
        <f t="shared" si="0"/>
        <v>18.959333384520743</v>
      </c>
      <c r="F10" s="122">
        <v>3573496.5592700001</v>
      </c>
      <c r="G10" s="122">
        <v>3609858.2075899998</v>
      </c>
      <c r="H10" s="108">
        <f t="shared" si="1"/>
        <v>1.0175369618217209</v>
      </c>
      <c r="I10" s="110">
        <f t="shared" si="2"/>
        <v>18.081407941438368</v>
      </c>
      <c r="J10" s="122">
        <v>23586478.692480002</v>
      </c>
      <c r="K10" s="122">
        <v>22208970.532260001</v>
      </c>
      <c r="L10" s="108">
        <f t="shared" si="3"/>
        <v>-5.8402450750700119</v>
      </c>
      <c r="M10" s="124">
        <f t="shared" si="4"/>
        <v>16.783516666025402</v>
      </c>
    </row>
    <row r="11" spans="1:13" ht="22.5" customHeight="1" x14ac:dyDescent="0.25">
      <c r="A11" s="94" t="s">
        <v>210</v>
      </c>
      <c r="B11" s="122">
        <v>1370724.7494300001</v>
      </c>
      <c r="C11" s="122">
        <v>1485691.6574599999</v>
      </c>
      <c r="D11" s="108">
        <f t="shared" si="5"/>
        <v>8.3873081067375086</v>
      </c>
      <c r="E11" s="124">
        <f t="shared" si="0"/>
        <v>13.768852400816773</v>
      </c>
      <c r="F11" s="122">
        <v>2877479.9526900002</v>
      </c>
      <c r="G11" s="122">
        <v>2889743.9882200002</v>
      </c>
      <c r="H11" s="108">
        <f t="shared" si="1"/>
        <v>0.42620750558261966</v>
      </c>
      <c r="I11" s="110">
        <f t="shared" si="2"/>
        <v>14.474429989372982</v>
      </c>
      <c r="J11" s="122">
        <v>20148131.838169999</v>
      </c>
      <c r="K11" s="122">
        <v>18419004.742849998</v>
      </c>
      <c r="L11" s="108">
        <f t="shared" si="3"/>
        <v>-8.5820715747165437</v>
      </c>
      <c r="M11" s="124">
        <f t="shared" si="4"/>
        <v>13.919405792546028</v>
      </c>
    </row>
    <row r="12" spans="1:13" ht="22.5" customHeight="1" x14ac:dyDescent="0.25">
      <c r="A12" s="94" t="s">
        <v>211</v>
      </c>
      <c r="B12" s="122">
        <v>864072.37569999998</v>
      </c>
      <c r="C12" s="122">
        <v>951604.07692000002</v>
      </c>
      <c r="D12" s="108">
        <f t="shared" si="5"/>
        <v>10.130135354586368</v>
      </c>
      <c r="E12" s="124">
        <f t="shared" si="0"/>
        <v>8.8191220656966891</v>
      </c>
      <c r="F12" s="122">
        <v>1784074.85732</v>
      </c>
      <c r="G12" s="122">
        <v>1735138.6990499999</v>
      </c>
      <c r="H12" s="108">
        <f t="shared" si="1"/>
        <v>-2.7429431040528698</v>
      </c>
      <c r="I12" s="110">
        <f t="shared" si="2"/>
        <v>8.691131021859535</v>
      </c>
      <c r="J12" s="122">
        <v>12561991.20101</v>
      </c>
      <c r="K12" s="122">
        <v>11113006.61365</v>
      </c>
      <c r="L12" s="108">
        <f t="shared" si="3"/>
        <v>-11.534672841065992</v>
      </c>
      <c r="M12" s="124">
        <f t="shared" si="4"/>
        <v>8.3981979911639506</v>
      </c>
    </row>
    <row r="13" spans="1:13" ht="22.5" customHeight="1" x14ac:dyDescent="0.25">
      <c r="A13" s="95" t="s">
        <v>212</v>
      </c>
      <c r="B13" s="122">
        <v>874896.86849000002</v>
      </c>
      <c r="C13" s="122">
        <v>873507.99227000005</v>
      </c>
      <c r="D13" s="108">
        <f t="shared" si="5"/>
        <v>-0.15874742155576146</v>
      </c>
      <c r="E13" s="124">
        <f t="shared" si="0"/>
        <v>8.0953558271045498</v>
      </c>
      <c r="F13" s="122">
        <v>1838621.37744</v>
      </c>
      <c r="G13" s="122">
        <v>1604469.9430199999</v>
      </c>
      <c r="H13" s="108">
        <f t="shared" si="1"/>
        <v>-12.735163274671605</v>
      </c>
      <c r="I13" s="110">
        <f t="shared" si="2"/>
        <v>8.0366246819675666</v>
      </c>
      <c r="J13" s="122">
        <v>12567167.86885</v>
      </c>
      <c r="K13" s="122">
        <v>10733134.46579</v>
      </c>
      <c r="L13" s="108">
        <f t="shared" si="3"/>
        <v>-14.593848209873794</v>
      </c>
      <c r="M13" s="124">
        <f t="shared" si="4"/>
        <v>8.1111252285923481</v>
      </c>
    </row>
    <row r="14" spans="1:13" ht="22.5" customHeight="1" x14ac:dyDescent="0.25">
      <c r="A14" s="94" t="s">
        <v>213</v>
      </c>
      <c r="B14" s="122">
        <v>843872.38757000002</v>
      </c>
      <c r="C14" s="122">
        <v>876450.26034000004</v>
      </c>
      <c r="D14" s="108">
        <f t="shared" si="5"/>
        <v>3.8605212411097702</v>
      </c>
      <c r="E14" s="124">
        <f t="shared" si="0"/>
        <v>8.1226237023571617</v>
      </c>
      <c r="F14" s="122">
        <v>1696332.7644700001</v>
      </c>
      <c r="G14" s="122">
        <v>1669143.8117200001</v>
      </c>
      <c r="H14" s="108">
        <f t="shared" si="1"/>
        <v>-1.6028077343948974</v>
      </c>
      <c r="I14" s="110">
        <f t="shared" si="2"/>
        <v>8.3605694287880894</v>
      </c>
      <c r="J14" s="122">
        <v>11885931.17</v>
      </c>
      <c r="K14" s="122">
        <v>10428676.389690001</v>
      </c>
      <c r="L14" s="108">
        <f t="shared" si="3"/>
        <v>-12.260333325739756</v>
      </c>
      <c r="M14" s="124">
        <f t="shared" si="4"/>
        <v>7.8810435511499852</v>
      </c>
    </row>
    <row r="15" spans="1:13" ht="22.5" customHeight="1" x14ac:dyDescent="0.25">
      <c r="A15" s="94" t="s">
        <v>214</v>
      </c>
      <c r="B15" s="122">
        <v>655201.64020999998</v>
      </c>
      <c r="C15" s="122">
        <v>703118.66839000001</v>
      </c>
      <c r="D15" s="108">
        <f t="shared" si="5"/>
        <v>7.313325431334702</v>
      </c>
      <c r="E15" s="124">
        <f t="shared" si="0"/>
        <v>6.51624926121751</v>
      </c>
      <c r="F15" s="122">
        <v>1339639.47755</v>
      </c>
      <c r="G15" s="122">
        <v>1233537.9070600001</v>
      </c>
      <c r="H15" s="108">
        <f t="shared" si="1"/>
        <v>-7.9201585402696351</v>
      </c>
      <c r="I15" s="110">
        <f t="shared" si="2"/>
        <v>6.1786643203558214</v>
      </c>
      <c r="J15" s="122">
        <v>8826105.4493099991</v>
      </c>
      <c r="K15" s="122">
        <v>8308776.4552499996</v>
      </c>
      <c r="L15" s="108">
        <f t="shared" si="3"/>
        <v>-5.8613507059384027</v>
      </c>
      <c r="M15" s="124">
        <f t="shared" si="4"/>
        <v>6.2790163059745048</v>
      </c>
    </row>
    <row r="16" spans="1:13" ht="22.5" customHeight="1" x14ac:dyDescent="0.25">
      <c r="A16" s="94" t="s">
        <v>215</v>
      </c>
      <c r="B16" s="122">
        <v>507865.99748000002</v>
      </c>
      <c r="C16" s="122">
        <v>457325.86992000003</v>
      </c>
      <c r="D16" s="108">
        <f t="shared" si="5"/>
        <v>-9.9514690510443717</v>
      </c>
      <c r="E16" s="124">
        <f t="shared" si="0"/>
        <v>4.2383305919405725</v>
      </c>
      <c r="F16" s="122">
        <v>1016554.95181</v>
      </c>
      <c r="G16" s="122">
        <v>860217.04166999995</v>
      </c>
      <c r="H16" s="108">
        <f t="shared" si="1"/>
        <v>-15.379189276648225</v>
      </c>
      <c r="I16" s="110">
        <f t="shared" si="2"/>
        <v>4.3087385581819344</v>
      </c>
      <c r="J16" s="122">
        <v>6843794.8424500003</v>
      </c>
      <c r="K16" s="122">
        <v>6256364.96741</v>
      </c>
      <c r="L16" s="108">
        <f t="shared" si="3"/>
        <v>-8.5833939877383454</v>
      </c>
      <c r="M16" s="124">
        <f t="shared" si="4"/>
        <v>4.7279906804657257</v>
      </c>
    </row>
    <row r="17" spans="1:13" ht="22.5" customHeight="1" x14ac:dyDescent="0.25">
      <c r="A17" s="94" t="s">
        <v>216</v>
      </c>
      <c r="B17" s="122">
        <v>158132.13078000001</v>
      </c>
      <c r="C17" s="122">
        <v>172367.36017</v>
      </c>
      <c r="D17" s="108">
        <f t="shared" si="5"/>
        <v>9.0021106525179473</v>
      </c>
      <c r="E17" s="124">
        <f t="shared" si="0"/>
        <v>1.5974382900935495</v>
      </c>
      <c r="F17" s="122">
        <v>326483.01551</v>
      </c>
      <c r="G17" s="122">
        <v>332920.70864000003</v>
      </c>
      <c r="H17" s="108">
        <f t="shared" si="1"/>
        <v>1.9718309450014393</v>
      </c>
      <c r="I17" s="110">
        <f t="shared" si="2"/>
        <v>1.6675655382850672</v>
      </c>
      <c r="J17" s="122">
        <v>2245468.6619899999</v>
      </c>
      <c r="K17" s="122">
        <v>2116427.2089200001</v>
      </c>
      <c r="L17" s="108">
        <f t="shared" si="3"/>
        <v>-5.7467492312112478</v>
      </c>
      <c r="M17" s="124">
        <f t="shared" si="4"/>
        <v>1.5994028755966745</v>
      </c>
    </row>
    <row r="18" spans="1:13" ht="22.5" customHeight="1" x14ac:dyDescent="0.25">
      <c r="A18" s="94" t="s">
        <v>217</v>
      </c>
      <c r="B18" s="122">
        <v>195446.82519</v>
      </c>
      <c r="C18" s="122">
        <v>148283.42952000001</v>
      </c>
      <c r="D18" s="108">
        <f t="shared" si="5"/>
        <v>-24.131062566071858</v>
      </c>
      <c r="E18" s="124">
        <f t="shared" si="0"/>
        <v>1.37423714018719</v>
      </c>
      <c r="F18" s="122">
        <v>378352.46763999999</v>
      </c>
      <c r="G18" s="122">
        <v>267701.18982000003</v>
      </c>
      <c r="H18" s="108">
        <f t="shared" si="1"/>
        <v>-29.245554683492632</v>
      </c>
      <c r="I18" s="110">
        <f t="shared" si="2"/>
        <v>1.340887686216182</v>
      </c>
      <c r="J18" s="122">
        <v>2872515.88742</v>
      </c>
      <c r="K18" s="122">
        <v>2115389.0379499998</v>
      </c>
      <c r="L18" s="108">
        <f t="shared" si="3"/>
        <v>-26.357620954710431</v>
      </c>
      <c r="M18" s="124">
        <f t="shared" si="4"/>
        <v>1.598618320556094</v>
      </c>
    </row>
    <row r="19" spans="1:13" ht="22.5" customHeight="1" x14ac:dyDescent="0.25">
      <c r="A19" s="94" t="s">
        <v>218</v>
      </c>
      <c r="B19" s="122">
        <v>151918.56823</v>
      </c>
      <c r="C19" s="122">
        <v>138329.73754999999</v>
      </c>
      <c r="D19" s="108">
        <f t="shared" si="5"/>
        <v>-8.944812236136233</v>
      </c>
      <c r="E19" s="124">
        <f t="shared" si="0"/>
        <v>1.2819899266486598</v>
      </c>
      <c r="F19" s="122">
        <v>298007.48835</v>
      </c>
      <c r="G19" s="122">
        <v>269725.93017000001</v>
      </c>
      <c r="H19" s="108">
        <f t="shared" si="1"/>
        <v>-9.4902172883602951</v>
      </c>
      <c r="I19" s="110">
        <f t="shared" si="2"/>
        <v>1.35102940207828</v>
      </c>
      <c r="J19" s="122">
        <v>1665806.53788</v>
      </c>
      <c r="K19" s="122">
        <v>1881130.29333</v>
      </c>
      <c r="L19" s="108">
        <f t="shared" si="3"/>
        <v>12.9260961914601</v>
      </c>
      <c r="M19" s="124">
        <f t="shared" si="4"/>
        <v>1.4215869026080661</v>
      </c>
    </row>
    <row r="20" spans="1:13" ht="22.5" customHeight="1" x14ac:dyDescent="0.25">
      <c r="A20" s="94" t="s">
        <v>219</v>
      </c>
      <c r="B20" s="122">
        <v>104854.21053</v>
      </c>
      <c r="C20" s="122">
        <v>113771.31225</v>
      </c>
      <c r="D20" s="108">
        <f t="shared" si="5"/>
        <v>8.5042857839730903</v>
      </c>
      <c r="E20" s="124">
        <f t="shared" si="0"/>
        <v>1.0543913321123719</v>
      </c>
      <c r="F20" s="122">
        <v>221570.83689000001</v>
      </c>
      <c r="G20" s="122">
        <v>213853.50468000001</v>
      </c>
      <c r="H20" s="108">
        <f t="shared" si="1"/>
        <v>-3.4830090089118104</v>
      </c>
      <c r="I20" s="110">
        <f t="shared" si="2"/>
        <v>1.0711701777358453</v>
      </c>
      <c r="J20" s="122">
        <v>1617946.34351</v>
      </c>
      <c r="K20" s="122">
        <v>1426651.29186</v>
      </c>
      <c r="L20" s="108">
        <f t="shared" si="3"/>
        <v>-11.823324822688578</v>
      </c>
      <c r="M20" s="124">
        <f t="shared" si="4"/>
        <v>1.0781330768465114</v>
      </c>
    </row>
    <row r="21" spans="1:13" ht="22.5" customHeight="1" x14ac:dyDescent="0.25">
      <c r="A21" s="94" t="s">
        <v>220</v>
      </c>
      <c r="B21" s="122">
        <v>56543.936659999999</v>
      </c>
      <c r="C21" s="122">
        <v>54411.203070000003</v>
      </c>
      <c r="D21" s="108">
        <f t="shared" si="5"/>
        <v>-3.7718166013522771</v>
      </c>
      <c r="E21" s="124">
        <f t="shared" si="0"/>
        <v>0.50426333099462062</v>
      </c>
      <c r="F21" s="122">
        <v>103421.93388</v>
      </c>
      <c r="G21" s="122">
        <v>88605.358970000001</v>
      </c>
      <c r="H21" s="108">
        <f t="shared" si="1"/>
        <v>-14.326337126118336</v>
      </c>
      <c r="I21" s="110">
        <f t="shared" si="2"/>
        <v>0.44381511660640821</v>
      </c>
      <c r="J21" s="122">
        <v>1009760.55817</v>
      </c>
      <c r="K21" s="122">
        <v>817979.61019000004</v>
      </c>
      <c r="L21" s="108">
        <f t="shared" si="3"/>
        <v>-18.992715295551516</v>
      </c>
      <c r="M21" s="124">
        <f t="shared" si="4"/>
        <v>0.61815447051681949</v>
      </c>
    </row>
    <row r="22" spans="1:13" ht="24" customHeight="1" x14ac:dyDescent="0.2">
      <c r="A22" s="113" t="s">
        <v>42</v>
      </c>
      <c r="B22" s="123">
        <f>SUM(B9:B21)</f>
        <v>10461382.251389999</v>
      </c>
      <c r="C22" s="123">
        <f>SUM(C9:C21)</f>
        <v>10790235.919529999</v>
      </c>
      <c r="D22" s="121">
        <f t="shared" si="5"/>
        <v>3.1435011190448101</v>
      </c>
      <c r="E22" s="125">
        <f t="shared" si="0"/>
        <v>100</v>
      </c>
      <c r="F22" s="111">
        <f>SUM(F9:F21)</f>
        <v>21217988.937970001</v>
      </c>
      <c r="G22" s="111">
        <f>SUM(G9:G21)</f>
        <v>19964475.218310002</v>
      </c>
      <c r="H22" s="121">
        <f>(G22-F22)/F22*100</f>
        <v>-5.9077876010049755</v>
      </c>
      <c r="I22" s="115">
        <f t="shared" si="2"/>
        <v>100</v>
      </c>
      <c r="J22" s="123">
        <f>SUM(J9:J21)</f>
        <v>148290632.68949002</v>
      </c>
      <c r="K22" s="123">
        <f>SUM(K9:K21)</f>
        <v>132326085.01659998</v>
      </c>
      <c r="L22" s="121">
        <f t="shared" si="3"/>
        <v>-10.765715529934152</v>
      </c>
      <c r="M22" s="125">
        <f t="shared" si="4"/>
        <v>100</v>
      </c>
    </row>
  </sheetData>
  <mergeCells count="5">
    <mergeCell ref="B7:E7"/>
    <mergeCell ref="F7:I7"/>
    <mergeCell ref="J7:M7"/>
    <mergeCell ref="A6:M6"/>
    <mergeCell ref="C2:K2"/>
  </mergeCells>
  <pageMargins left="0.4" right="0.23622047244094491" top="0.7" bottom="0.35433070866141736" header="0.54" footer="0.51181102362204722"/>
  <pageSetup paperSize="9" scale="7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7:N60"/>
  <sheetViews>
    <sheetView showGridLines="0" topLeftCell="C1" workbookViewId="0">
      <selection activeCell="M17" sqref="M17"/>
    </sheetView>
  </sheetViews>
  <sheetFormatPr defaultColWidth="9.140625" defaultRowHeight="12.75" x14ac:dyDescent="0.2"/>
  <cols>
    <col min="1" max="2" width="0" hidden="1" customWidth="1"/>
    <col min="10" max="10" width="11.5703125" bestFit="1" customWidth="1"/>
    <col min="11" max="11" width="12.140625" customWidth="1"/>
  </cols>
  <sheetData>
    <row r="7" spans="9:9" x14ac:dyDescent="0.2">
      <c r="I7" s="31"/>
    </row>
    <row r="8" spans="9:9" x14ac:dyDescent="0.2">
      <c r="I8" s="31"/>
    </row>
    <row r="9" spans="9:9" x14ac:dyDescent="0.2">
      <c r="I9" s="31"/>
    </row>
    <row r="10" spans="9:9" x14ac:dyDescent="0.2">
      <c r="I10" s="31"/>
    </row>
    <row r="17" spans="3:14" ht="12.75" customHeight="1" x14ac:dyDescent="0.2"/>
    <row r="21" spans="3:14" x14ac:dyDescent="0.2">
      <c r="C21" s="1" t="s">
        <v>112</v>
      </c>
    </row>
    <row r="22" spans="3:14" x14ac:dyDescent="0.2">
      <c r="C22" s="109" t="s">
        <v>119</v>
      </c>
    </row>
    <row r="24" spans="3:14" x14ac:dyDescent="0.2">
      <c r="H24" s="31"/>
      <c r="I24" s="31"/>
    </row>
    <row r="25" spans="3:14" x14ac:dyDescent="0.2">
      <c r="H25" s="31"/>
      <c r="I25" s="31"/>
    </row>
    <row r="26" spans="3:14" x14ac:dyDescent="0.2">
      <c r="H26" s="172"/>
      <c r="I26" s="172"/>
      <c r="N26" t="s">
        <v>43</v>
      </c>
    </row>
    <row r="27" spans="3:14" x14ac:dyDescent="0.2">
      <c r="H27" s="172"/>
      <c r="I27" s="172"/>
    </row>
    <row r="28" spans="3:14" ht="12.75" customHeight="1" x14ac:dyDescent="0.2"/>
    <row r="29" spans="3:14" ht="12.75" customHeight="1" x14ac:dyDescent="0.2"/>
    <row r="30" spans="3:14" ht="9.75" customHeight="1" x14ac:dyDescent="0.2"/>
    <row r="37" spans="8:9" x14ac:dyDescent="0.2">
      <c r="H37" s="31"/>
      <c r="I37" s="31"/>
    </row>
    <row r="38" spans="8:9" x14ac:dyDescent="0.2">
      <c r="H38" s="31"/>
      <c r="I38" s="31"/>
    </row>
    <row r="39" spans="8:9" x14ac:dyDescent="0.2">
      <c r="H39" s="172"/>
      <c r="I39" s="172"/>
    </row>
    <row r="40" spans="8:9" x14ac:dyDescent="0.2">
      <c r="H40" s="172"/>
      <c r="I40" s="172"/>
    </row>
    <row r="41" spans="8:9" ht="12.75" customHeight="1" x14ac:dyDescent="0.2"/>
    <row r="42" spans="8:9" ht="13.5" customHeight="1" x14ac:dyDescent="0.2"/>
    <row r="43" spans="8:9" ht="12.75" customHeight="1" x14ac:dyDescent="0.2"/>
    <row r="49" spans="3:9" x14ac:dyDescent="0.2">
      <c r="H49" s="31"/>
      <c r="I49" s="31"/>
    </row>
    <row r="50" spans="3:9" x14ac:dyDescent="0.2">
      <c r="H50" s="31"/>
      <c r="I50" s="31"/>
    </row>
    <row r="51" spans="3:9" x14ac:dyDescent="0.2">
      <c r="H51" s="172"/>
      <c r="I51" s="172"/>
    </row>
    <row r="52" spans="3:9" x14ac:dyDescent="0.2">
      <c r="H52" s="172"/>
      <c r="I52" s="172"/>
    </row>
    <row r="55" spans="3:9" ht="15.75" customHeight="1" x14ac:dyDescent="0.2"/>
    <row r="56" spans="3:9" ht="12.75" customHeight="1" x14ac:dyDescent="0.2"/>
    <row r="57" spans="3:9" ht="12.75" customHeight="1" x14ac:dyDescent="0.2"/>
    <row r="58" spans="3:9" ht="12.75" customHeight="1" x14ac:dyDescent="0.2"/>
    <row r="60" spans="3:9" x14ac:dyDescent="0.2">
      <c r="C60" s="32"/>
    </row>
  </sheetData>
  <mergeCells count="3">
    <mergeCell ref="H26:I27"/>
    <mergeCell ref="H39:I40"/>
    <mergeCell ref="H51:I52"/>
  </mergeCells>
  <pageMargins left="0.74803149606299213" right="0.74803149606299213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8"/>
  <sheetViews>
    <sheetView showGridLines="0" zoomScale="90" zoomScaleNormal="90" workbookViewId="0">
      <selection activeCell="K26" sqref="K26"/>
    </sheetView>
  </sheetViews>
  <sheetFormatPr defaultColWidth="9.140625" defaultRowHeight="12.75" x14ac:dyDescent="0.2"/>
  <cols>
    <col min="1" max="1" width="3.140625" bestFit="1" customWidth="1"/>
    <col min="2" max="2" width="28" customWidth="1"/>
    <col min="3" max="3" width="11.7109375" customWidth="1"/>
    <col min="4" max="9" width="11.7109375" bestFit="1" customWidth="1"/>
    <col min="10" max="10" width="10.140625" bestFit="1" customWidth="1"/>
    <col min="11" max="14" width="11.7109375" bestFit="1" customWidth="1"/>
    <col min="15" max="15" width="12.7109375" bestFit="1" customWidth="1"/>
    <col min="16" max="16" width="6.7109375" bestFit="1" customWidth="1"/>
  </cols>
  <sheetData>
    <row r="1" spans="1:16" x14ac:dyDescent="0.2"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3" spans="1:16" ht="15.75" x14ac:dyDescent="0.25">
      <c r="A3" s="67"/>
      <c r="B3" s="120" t="s">
        <v>123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s="69" customFormat="1" x14ac:dyDescent="0.2">
      <c r="A4" s="91"/>
      <c r="B4" s="104" t="s">
        <v>105</v>
      </c>
      <c r="C4" s="104" t="s">
        <v>44</v>
      </c>
      <c r="D4" s="104" t="s">
        <v>45</v>
      </c>
      <c r="E4" s="104" t="s">
        <v>46</v>
      </c>
      <c r="F4" s="104" t="s">
        <v>47</v>
      </c>
      <c r="G4" s="104" t="s">
        <v>48</v>
      </c>
      <c r="H4" s="104" t="s">
        <v>49</v>
      </c>
      <c r="I4" s="104" t="s">
        <v>0</v>
      </c>
      <c r="J4" s="104" t="s">
        <v>104</v>
      </c>
      <c r="K4" s="104" t="s">
        <v>50</v>
      </c>
      <c r="L4" s="104" t="s">
        <v>51</v>
      </c>
      <c r="M4" s="104" t="s">
        <v>52</v>
      </c>
      <c r="N4" s="104" t="s">
        <v>53</v>
      </c>
      <c r="O4" s="105" t="s">
        <v>103</v>
      </c>
      <c r="P4" s="105" t="s">
        <v>102</v>
      </c>
    </row>
    <row r="5" spans="1:16" x14ac:dyDescent="0.2">
      <c r="A5" s="96" t="s">
        <v>101</v>
      </c>
      <c r="B5" s="97" t="s">
        <v>178</v>
      </c>
      <c r="C5" s="126">
        <v>1067302.3491400001</v>
      </c>
      <c r="D5" s="126">
        <v>1145732.34947</v>
      </c>
      <c r="E5" s="126">
        <v>0</v>
      </c>
      <c r="F5" s="126">
        <v>0</v>
      </c>
      <c r="G5" s="126">
        <v>0</v>
      </c>
      <c r="H5" s="126">
        <v>0</v>
      </c>
      <c r="I5" s="98">
        <v>0</v>
      </c>
      <c r="J5" s="98">
        <v>0</v>
      </c>
      <c r="K5" s="98">
        <v>0</v>
      </c>
      <c r="L5" s="98">
        <v>0</v>
      </c>
      <c r="M5" s="98">
        <v>0</v>
      </c>
      <c r="N5" s="98">
        <v>0</v>
      </c>
      <c r="O5" s="126">
        <v>2213034.6986099998</v>
      </c>
      <c r="P5" s="99">
        <f t="shared" ref="P5:P24" si="0">O5/O$26*100</f>
        <v>3.3179516275199274</v>
      </c>
    </row>
    <row r="6" spans="1:16" x14ac:dyDescent="0.2">
      <c r="A6" s="96" t="s">
        <v>100</v>
      </c>
      <c r="B6" s="97" t="s">
        <v>179</v>
      </c>
      <c r="C6" s="126">
        <v>629517.07857999997</v>
      </c>
      <c r="D6" s="126">
        <v>706367.16738</v>
      </c>
      <c r="E6" s="126">
        <v>0</v>
      </c>
      <c r="F6" s="126">
        <v>0</v>
      </c>
      <c r="G6" s="126">
        <v>0</v>
      </c>
      <c r="H6" s="126">
        <v>0</v>
      </c>
      <c r="I6" s="98">
        <v>0</v>
      </c>
      <c r="J6" s="98">
        <v>0</v>
      </c>
      <c r="K6" s="98">
        <v>0</v>
      </c>
      <c r="L6" s="98">
        <v>0</v>
      </c>
      <c r="M6" s="98">
        <v>0</v>
      </c>
      <c r="N6" s="98">
        <v>0</v>
      </c>
      <c r="O6" s="126">
        <v>1335884.24596</v>
      </c>
      <c r="P6" s="99">
        <f t="shared" si="0"/>
        <v>2.0028602854013942</v>
      </c>
    </row>
    <row r="7" spans="1:16" x14ac:dyDescent="0.2">
      <c r="A7" s="96" t="s">
        <v>99</v>
      </c>
      <c r="B7" s="97" t="s">
        <v>181</v>
      </c>
      <c r="C7" s="126">
        <v>557752.91339999996</v>
      </c>
      <c r="D7" s="126">
        <v>589605.21666999999</v>
      </c>
      <c r="E7" s="126">
        <v>0</v>
      </c>
      <c r="F7" s="126">
        <v>0</v>
      </c>
      <c r="G7" s="126">
        <v>0</v>
      </c>
      <c r="H7" s="126">
        <v>0</v>
      </c>
      <c r="I7" s="98">
        <v>0</v>
      </c>
      <c r="J7" s="98">
        <v>0</v>
      </c>
      <c r="K7" s="98">
        <v>0</v>
      </c>
      <c r="L7" s="98">
        <v>0</v>
      </c>
      <c r="M7" s="98">
        <v>0</v>
      </c>
      <c r="N7" s="98">
        <v>0</v>
      </c>
      <c r="O7" s="126">
        <v>1147358.13007</v>
      </c>
      <c r="P7" s="99">
        <f t="shared" si="0"/>
        <v>1.7202074497092454</v>
      </c>
    </row>
    <row r="8" spans="1:16" x14ac:dyDescent="0.2">
      <c r="A8" s="96" t="s">
        <v>98</v>
      </c>
      <c r="B8" s="97" t="s">
        <v>180</v>
      </c>
      <c r="C8" s="126">
        <v>439195.23431999999</v>
      </c>
      <c r="D8" s="126">
        <v>689612.64046000002</v>
      </c>
      <c r="E8" s="126">
        <v>0</v>
      </c>
      <c r="F8" s="126">
        <v>0</v>
      </c>
      <c r="G8" s="126">
        <v>0</v>
      </c>
      <c r="H8" s="126">
        <v>0</v>
      </c>
      <c r="I8" s="98">
        <v>0</v>
      </c>
      <c r="J8" s="98">
        <v>0</v>
      </c>
      <c r="K8" s="98">
        <v>0</v>
      </c>
      <c r="L8" s="98">
        <v>0</v>
      </c>
      <c r="M8" s="98">
        <v>0</v>
      </c>
      <c r="N8" s="98">
        <v>0</v>
      </c>
      <c r="O8" s="126">
        <v>1128807.87478</v>
      </c>
      <c r="P8" s="99">
        <f t="shared" si="0"/>
        <v>1.6923954819307812</v>
      </c>
    </row>
    <row r="9" spans="1:16" x14ac:dyDescent="0.2">
      <c r="A9" s="96" t="s">
        <v>97</v>
      </c>
      <c r="B9" s="97" t="s">
        <v>182</v>
      </c>
      <c r="C9" s="126">
        <v>415161.16392999998</v>
      </c>
      <c r="D9" s="126">
        <v>512810.18050999998</v>
      </c>
      <c r="E9" s="126">
        <v>0</v>
      </c>
      <c r="F9" s="126">
        <v>0</v>
      </c>
      <c r="G9" s="126">
        <v>0</v>
      </c>
      <c r="H9" s="126">
        <v>0</v>
      </c>
      <c r="I9" s="98">
        <v>0</v>
      </c>
      <c r="J9" s="98">
        <v>0</v>
      </c>
      <c r="K9" s="98">
        <v>0</v>
      </c>
      <c r="L9" s="98">
        <v>0</v>
      </c>
      <c r="M9" s="98">
        <v>0</v>
      </c>
      <c r="N9" s="98">
        <v>0</v>
      </c>
      <c r="O9" s="126">
        <v>927971.34444000002</v>
      </c>
      <c r="P9" s="99">
        <f t="shared" si="0"/>
        <v>1.3912859271978162</v>
      </c>
    </row>
    <row r="10" spans="1:16" x14ac:dyDescent="0.2">
      <c r="A10" s="96" t="s">
        <v>96</v>
      </c>
      <c r="B10" s="97" t="s">
        <v>183</v>
      </c>
      <c r="C10" s="126">
        <v>448719.29229000001</v>
      </c>
      <c r="D10" s="126">
        <v>476479.04200000002</v>
      </c>
      <c r="E10" s="126">
        <v>0</v>
      </c>
      <c r="F10" s="126">
        <v>0</v>
      </c>
      <c r="G10" s="126">
        <v>0</v>
      </c>
      <c r="H10" s="126">
        <v>0</v>
      </c>
      <c r="I10" s="98">
        <v>0</v>
      </c>
      <c r="J10" s="98">
        <v>0</v>
      </c>
      <c r="K10" s="98">
        <v>0</v>
      </c>
      <c r="L10" s="98">
        <v>0</v>
      </c>
      <c r="M10" s="98">
        <v>0</v>
      </c>
      <c r="N10" s="98">
        <v>0</v>
      </c>
      <c r="O10" s="126">
        <v>925198.33429000003</v>
      </c>
      <c r="P10" s="99">
        <f t="shared" si="0"/>
        <v>1.3871284173557423</v>
      </c>
    </row>
    <row r="11" spans="1:16" x14ac:dyDescent="0.2">
      <c r="A11" s="96" t="s">
        <v>95</v>
      </c>
      <c r="B11" s="97" t="s">
        <v>184</v>
      </c>
      <c r="C11" s="126">
        <v>377647.11129999999</v>
      </c>
      <c r="D11" s="126">
        <v>423066.35093999997</v>
      </c>
      <c r="E11" s="126">
        <v>0</v>
      </c>
      <c r="F11" s="126">
        <v>0</v>
      </c>
      <c r="G11" s="126">
        <v>0</v>
      </c>
      <c r="H11" s="126">
        <v>0</v>
      </c>
      <c r="I11" s="98">
        <v>0</v>
      </c>
      <c r="J11" s="98">
        <v>0</v>
      </c>
      <c r="K11" s="98">
        <v>0</v>
      </c>
      <c r="L11" s="98">
        <v>0</v>
      </c>
      <c r="M11" s="98">
        <v>0</v>
      </c>
      <c r="N11" s="98">
        <v>0</v>
      </c>
      <c r="O11" s="126">
        <v>800713.46224000002</v>
      </c>
      <c r="P11" s="99">
        <f t="shared" si="0"/>
        <v>1.2004911341358573</v>
      </c>
    </row>
    <row r="12" spans="1:16" x14ac:dyDescent="0.2">
      <c r="A12" s="96" t="s">
        <v>94</v>
      </c>
      <c r="B12" s="97" t="s">
        <v>185</v>
      </c>
      <c r="C12" s="126">
        <v>259952.25109999999</v>
      </c>
      <c r="D12" s="126">
        <v>298728.33789999998</v>
      </c>
      <c r="E12" s="126">
        <v>0</v>
      </c>
      <c r="F12" s="126">
        <v>0</v>
      </c>
      <c r="G12" s="126">
        <v>0</v>
      </c>
      <c r="H12" s="126">
        <v>0</v>
      </c>
      <c r="I12" s="98">
        <v>0</v>
      </c>
      <c r="J12" s="98">
        <v>0</v>
      </c>
      <c r="K12" s="98">
        <v>0</v>
      </c>
      <c r="L12" s="98">
        <v>0</v>
      </c>
      <c r="M12" s="98">
        <v>0</v>
      </c>
      <c r="N12" s="98">
        <v>0</v>
      </c>
      <c r="O12" s="126">
        <v>558680.58900000004</v>
      </c>
      <c r="P12" s="99">
        <f t="shared" si="0"/>
        <v>0.83761685738620795</v>
      </c>
    </row>
    <row r="13" spans="1:16" x14ac:dyDescent="0.2">
      <c r="A13" s="96" t="s">
        <v>93</v>
      </c>
      <c r="B13" s="97" t="s">
        <v>187</v>
      </c>
      <c r="C13" s="126">
        <v>249598.81182999999</v>
      </c>
      <c r="D13" s="126">
        <v>295144.47824000003</v>
      </c>
      <c r="E13" s="126">
        <v>0</v>
      </c>
      <c r="F13" s="126">
        <v>0</v>
      </c>
      <c r="G13" s="126">
        <v>0</v>
      </c>
      <c r="H13" s="126">
        <v>0</v>
      </c>
      <c r="I13" s="98">
        <v>0</v>
      </c>
      <c r="J13" s="98">
        <v>0</v>
      </c>
      <c r="K13" s="98">
        <v>0</v>
      </c>
      <c r="L13" s="98">
        <v>0</v>
      </c>
      <c r="M13" s="98">
        <v>0</v>
      </c>
      <c r="N13" s="98">
        <v>0</v>
      </c>
      <c r="O13" s="126">
        <v>544743.29006999999</v>
      </c>
      <c r="P13" s="99">
        <f t="shared" si="0"/>
        <v>0.81672098815421135</v>
      </c>
    </row>
    <row r="14" spans="1:16" x14ac:dyDescent="0.2">
      <c r="A14" s="96" t="s">
        <v>92</v>
      </c>
      <c r="B14" s="97" t="s">
        <v>186</v>
      </c>
      <c r="C14" s="126">
        <v>243855.7132</v>
      </c>
      <c r="D14" s="126">
        <v>296414.31400999997</v>
      </c>
      <c r="E14" s="126">
        <v>0</v>
      </c>
      <c r="F14" s="126">
        <v>0</v>
      </c>
      <c r="G14" s="126">
        <v>0</v>
      </c>
      <c r="H14" s="126">
        <v>0</v>
      </c>
      <c r="I14" s="98">
        <v>0</v>
      </c>
      <c r="J14" s="98">
        <v>0</v>
      </c>
      <c r="K14" s="98">
        <v>0</v>
      </c>
      <c r="L14" s="98">
        <v>0</v>
      </c>
      <c r="M14" s="98">
        <v>0</v>
      </c>
      <c r="N14" s="98">
        <v>0</v>
      </c>
      <c r="O14" s="126">
        <v>540270.02720999997</v>
      </c>
      <c r="P14" s="99">
        <f t="shared" si="0"/>
        <v>0.81001432883432645</v>
      </c>
    </row>
    <row r="15" spans="1:16" x14ac:dyDescent="0.2">
      <c r="A15" s="96" t="s">
        <v>91</v>
      </c>
      <c r="B15" s="97" t="s">
        <v>221</v>
      </c>
      <c r="C15" s="126">
        <v>264355.26712999999</v>
      </c>
      <c r="D15" s="126">
        <v>257078.71090999999</v>
      </c>
      <c r="E15" s="126">
        <v>0</v>
      </c>
      <c r="F15" s="126">
        <v>0</v>
      </c>
      <c r="G15" s="126">
        <v>0</v>
      </c>
      <c r="H15" s="126">
        <v>0</v>
      </c>
      <c r="I15" s="98">
        <v>0</v>
      </c>
      <c r="J15" s="98">
        <v>0</v>
      </c>
      <c r="K15" s="98">
        <v>0</v>
      </c>
      <c r="L15" s="98">
        <v>0</v>
      </c>
      <c r="M15" s="98">
        <v>0</v>
      </c>
      <c r="N15" s="98">
        <v>0</v>
      </c>
      <c r="O15" s="126">
        <v>521433.97804000002</v>
      </c>
      <c r="P15" s="99">
        <f t="shared" si="0"/>
        <v>0.78177387691601674</v>
      </c>
    </row>
    <row r="16" spans="1:16" x14ac:dyDescent="0.2">
      <c r="A16" s="96" t="s">
        <v>90</v>
      </c>
      <c r="B16" s="97" t="s">
        <v>222</v>
      </c>
      <c r="C16" s="126">
        <v>213977.7953</v>
      </c>
      <c r="D16" s="126">
        <v>274284.01519000001</v>
      </c>
      <c r="E16" s="126">
        <v>0</v>
      </c>
      <c r="F16" s="126">
        <v>0</v>
      </c>
      <c r="G16" s="126">
        <v>0</v>
      </c>
      <c r="H16" s="126">
        <v>0</v>
      </c>
      <c r="I16" s="98">
        <v>0</v>
      </c>
      <c r="J16" s="98">
        <v>0</v>
      </c>
      <c r="K16" s="98">
        <v>0</v>
      </c>
      <c r="L16" s="98">
        <v>0</v>
      </c>
      <c r="M16" s="98">
        <v>0</v>
      </c>
      <c r="N16" s="98">
        <v>0</v>
      </c>
      <c r="O16" s="126">
        <v>488261.81049</v>
      </c>
      <c r="P16" s="99">
        <f t="shared" si="0"/>
        <v>0.73203961500859294</v>
      </c>
    </row>
    <row r="17" spans="1:16" x14ac:dyDescent="0.2">
      <c r="A17" s="96" t="s">
        <v>89</v>
      </c>
      <c r="B17" s="97" t="s">
        <v>223</v>
      </c>
      <c r="C17" s="126">
        <v>189932.90072999999</v>
      </c>
      <c r="D17" s="126">
        <v>237122.05624999999</v>
      </c>
      <c r="E17" s="126">
        <v>0</v>
      </c>
      <c r="F17" s="126">
        <v>0</v>
      </c>
      <c r="G17" s="126">
        <v>0</v>
      </c>
      <c r="H17" s="126">
        <v>0</v>
      </c>
      <c r="I17" s="98">
        <v>0</v>
      </c>
      <c r="J17" s="98">
        <v>0</v>
      </c>
      <c r="K17" s="98">
        <v>0</v>
      </c>
      <c r="L17" s="98">
        <v>0</v>
      </c>
      <c r="M17" s="98">
        <v>0</v>
      </c>
      <c r="N17" s="98">
        <v>0</v>
      </c>
      <c r="O17" s="126">
        <v>427054.95698000002</v>
      </c>
      <c r="P17" s="99">
        <f t="shared" si="0"/>
        <v>0.64027359825954111</v>
      </c>
    </row>
    <row r="18" spans="1:16" x14ac:dyDescent="0.2">
      <c r="A18" s="96" t="s">
        <v>88</v>
      </c>
      <c r="B18" s="97" t="s">
        <v>224</v>
      </c>
      <c r="C18" s="126">
        <v>181886.67262</v>
      </c>
      <c r="D18" s="126">
        <v>221063.20131999999</v>
      </c>
      <c r="E18" s="126">
        <v>0</v>
      </c>
      <c r="F18" s="126">
        <v>0</v>
      </c>
      <c r="G18" s="126">
        <v>0</v>
      </c>
      <c r="H18" s="126">
        <v>0</v>
      </c>
      <c r="I18" s="98">
        <v>0</v>
      </c>
      <c r="J18" s="98">
        <v>0</v>
      </c>
      <c r="K18" s="98">
        <v>0</v>
      </c>
      <c r="L18" s="98">
        <v>0</v>
      </c>
      <c r="M18" s="98">
        <v>0</v>
      </c>
      <c r="N18" s="98">
        <v>0</v>
      </c>
      <c r="O18" s="126">
        <v>402949.87394000002</v>
      </c>
      <c r="P18" s="99">
        <f t="shared" si="0"/>
        <v>0.6041334059912925</v>
      </c>
    </row>
    <row r="19" spans="1:16" x14ac:dyDescent="0.2">
      <c r="A19" s="96" t="s">
        <v>87</v>
      </c>
      <c r="B19" s="97" t="s">
        <v>225</v>
      </c>
      <c r="C19" s="126">
        <v>185859.14304</v>
      </c>
      <c r="D19" s="126">
        <v>202981.21040000001</v>
      </c>
      <c r="E19" s="126">
        <v>0</v>
      </c>
      <c r="F19" s="126">
        <v>0</v>
      </c>
      <c r="G19" s="126">
        <v>0</v>
      </c>
      <c r="H19" s="126">
        <v>0</v>
      </c>
      <c r="I19" s="98">
        <v>0</v>
      </c>
      <c r="J19" s="98">
        <v>0</v>
      </c>
      <c r="K19" s="98">
        <v>0</v>
      </c>
      <c r="L19" s="98">
        <v>0</v>
      </c>
      <c r="M19" s="98">
        <v>0</v>
      </c>
      <c r="N19" s="98">
        <v>0</v>
      </c>
      <c r="O19" s="126">
        <v>388840.35343999998</v>
      </c>
      <c r="P19" s="99">
        <f t="shared" si="0"/>
        <v>0.58297932895133242</v>
      </c>
    </row>
    <row r="20" spans="1:16" x14ac:dyDescent="0.2">
      <c r="A20" s="96" t="s">
        <v>86</v>
      </c>
      <c r="B20" s="97" t="s">
        <v>226</v>
      </c>
      <c r="C20" s="126">
        <v>172873.23449999999</v>
      </c>
      <c r="D20" s="126">
        <v>208928.27833999999</v>
      </c>
      <c r="E20" s="126">
        <v>0</v>
      </c>
      <c r="F20" s="126">
        <v>0</v>
      </c>
      <c r="G20" s="126">
        <v>0</v>
      </c>
      <c r="H20" s="126">
        <v>0</v>
      </c>
      <c r="I20" s="98">
        <v>0</v>
      </c>
      <c r="J20" s="98">
        <v>0</v>
      </c>
      <c r="K20" s="98">
        <v>0</v>
      </c>
      <c r="L20" s="98">
        <v>0</v>
      </c>
      <c r="M20" s="98">
        <v>0</v>
      </c>
      <c r="N20" s="98">
        <v>0</v>
      </c>
      <c r="O20" s="126">
        <v>381801.51283999998</v>
      </c>
      <c r="P20" s="99">
        <f t="shared" si="0"/>
        <v>0.57242615839359445</v>
      </c>
    </row>
    <row r="21" spans="1:16" x14ac:dyDescent="0.2">
      <c r="A21" s="96" t="s">
        <v>85</v>
      </c>
      <c r="B21" s="97" t="s">
        <v>227</v>
      </c>
      <c r="C21" s="126">
        <v>123778.06074</v>
      </c>
      <c r="D21" s="126">
        <v>154109.15729</v>
      </c>
      <c r="E21" s="126">
        <v>0</v>
      </c>
      <c r="F21" s="126">
        <v>0</v>
      </c>
      <c r="G21" s="126">
        <v>0</v>
      </c>
      <c r="H21" s="126">
        <v>0</v>
      </c>
      <c r="I21" s="98">
        <v>0</v>
      </c>
      <c r="J21" s="98">
        <v>0</v>
      </c>
      <c r="K21" s="98">
        <v>0</v>
      </c>
      <c r="L21" s="98">
        <v>0</v>
      </c>
      <c r="M21" s="98">
        <v>0</v>
      </c>
      <c r="N21" s="98">
        <v>0</v>
      </c>
      <c r="O21" s="126">
        <v>277887.21802999999</v>
      </c>
      <c r="P21" s="99">
        <f t="shared" si="0"/>
        <v>0.41662986482260717</v>
      </c>
    </row>
    <row r="22" spans="1:16" x14ac:dyDescent="0.2">
      <c r="A22" s="96" t="s">
        <v>84</v>
      </c>
      <c r="B22" s="97" t="s">
        <v>228</v>
      </c>
      <c r="C22" s="126">
        <v>158477.26269</v>
      </c>
      <c r="D22" s="126">
        <v>107858.67157999999</v>
      </c>
      <c r="E22" s="126">
        <v>0</v>
      </c>
      <c r="F22" s="126">
        <v>0</v>
      </c>
      <c r="G22" s="126">
        <v>0</v>
      </c>
      <c r="H22" s="126">
        <v>0</v>
      </c>
      <c r="I22" s="98">
        <v>0</v>
      </c>
      <c r="J22" s="98">
        <v>0</v>
      </c>
      <c r="K22" s="98">
        <v>0</v>
      </c>
      <c r="L22" s="98">
        <v>0</v>
      </c>
      <c r="M22" s="98">
        <v>0</v>
      </c>
      <c r="N22" s="98">
        <v>0</v>
      </c>
      <c r="O22" s="126">
        <v>266335.93427000003</v>
      </c>
      <c r="P22" s="99">
        <f t="shared" si="0"/>
        <v>0.39931129282935768</v>
      </c>
    </row>
    <row r="23" spans="1:16" x14ac:dyDescent="0.2">
      <c r="A23" s="96" t="s">
        <v>83</v>
      </c>
      <c r="B23" s="97" t="s">
        <v>229</v>
      </c>
      <c r="C23" s="126">
        <v>103623.70857</v>
      </c>
      <c r="D23" s="126">
        <v>156788.76527</v>
      </c>
      <c r="E23" s="126">
        <v>0</v>
      </c>
      <c r="F23" s="126">
        <v>0</v>
      </c>
      <c r="G23" s="126">
        <v>0</v>
      </c>
      <c r="H23" s="126">
        <v>0</v>
      </c>
      <c r="I23" s="98">
        <v>0</v>
      </c>
      <c r="J23" s="98">
        <v>0</v>
      </c>
      <c r="K23" s="98">
        <v>0</v>
      </c>
      <c r="L23" s="98">
        <v>0</v>
      </c>
      <c r="M23" s="98">
        <v>0</v>
      </c>
      <c r="N23" s="98">
        <v>0</v>
      </c>
      <c r="O23" s="126">
        <v>260412.47383999999</v>
      </c>
      <c r="P23" s="99">
        <f t="shared" si="0"/>
        <v>0.39043038590701573</v>
      </c>
    </row>
    <row r="24" spans="1:16" x14ac:dyDescent="0.2">
      <c r="A24" s="96" t="s">
        <v>82</v>
      </c>
      <c r="B24" s="97" t="s">
        <v>230</v>
      </c>
      <c r="C24" s="126">
        <v>110520.45398999999</v>
      </c>
      <c r="D24" s="126">
        <v>126271.70957000001</v>
      </c>
      <c r="E24" s="126">
        <v>0</v>
      </c>
      <c r="F24" s="126">
        <v>0</v>
      </c>
      <c r="G24" s="126">
        <v>0</v>
      </c>
      <c r="H24" s="126">
        <v>0</v>
      </c>
      <c r="I24" s="98">
        <v>0</v>
      </c>
      <c r="J24" s="98">
        <v>0</v>
      </c>
      <c r="K24" s="98">
        <v>0</v>
      </c>
      <c r="L24" s="98">
        <v>0</v>
      </c>
      <c r="M24" s="98">
        <v>0</v>
      </c>
      <c r="N24" s="98">
        <v>0</v>
      </c>
      <c r="O24" s="126">
        <v>236792.16355999999</v>
      </c>
      <c r="P24" s="99">
        <f t="shared" si="0"/>
        <v>0.35501700220124904</v>
      </c>
    </row>
    <row r="25" spans="1:16" x14ac:dyDescent="0.2">
      <c r="A25" s="100"/>
      <c r="B25" s="173" t="s">
        <v>81</v>
      </c>
      <c r="C25" s="173"/>
      <c r="D25" s="101"/>
      <c r="E25" s="101"/>
      <c r="F25" s="101"/>
      <c r="G25" s="101"/>
      <c r="H25" s="101"/>
      <c r="I25" s="101"/>
      <c r="J25" s="101"/>
      <c r="K25" s="101"/>
      <c r="L25" s="101"/>
      <c r="M25" s="101"/>
      <c r="N25" s="101"/>
      <c r="O25" s="127">
        <f>SUM(O5:O24)</f>
        <v>13774432.2721</v>
      </c>
      <c r="P25" s="102">
        <f>SUM(P5:P24)</f>
        <v>20.651687026906103</v>
      </c>
    </row>
    <row r="26" spans="1:16" ht="13.5" customHeight="1" x14ac:dyDescent="0.2">
      <c r="A26" s="100"/>
      <c r="B26" s="174" t="s">
        <v>80</v>
      </c>
      <c r="C26" s="174"/>
      <c r="D26" s="103"/>
      <c r="E26" s="103"/>
      <c r="F26" s="103"/>
      <c r="G26" s="103"/>
      <c r="H26" s="103"/>
      <c r="I26" s="103"/>
      <c r="J26" s="103"/>
      <c r="K26" s="103"/>
      <c r="L26" s="103"/>
      <c r="M26" s="103"/>
      <c r="N26" s="103"/>
      <c r="O26" s="127">
        <v>66698823.462480046</v>
      </c>
      <c r="P26" s="98">
        <f>O26/O$26*100</f>
        <v>100</v>
      </c>
    </row>
    <row r="27" spans="1:16" x14ac:dyDescent="0.2">
      <c r="B27" s="68"/>
    </row>
    <row r="28" spans="1:16" x14ac:dyDescent="0.2">
      <c r="B28" s="31"/>
    </row>
  </sheetData>
  <mergeCells count="2">
    <mergeCell ref="B25:C25"/>
    <mergeCell ref="B26:C26"/>
  </mergeCells>
  <pageMargins left="0.31" right="0.36" top="0.98425196850393704" bottom="0.98425196850393704" header="0.51181102362204722" footer="0.51181102362204722"/>
  <pageSetup paperSize="9" scale="75" orientation="landscape" r:id="rId1"/>
  <headerFooter alignWithMargins="0"/>
  <ignoredErrors>
    <ignoredError sqref="P25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2"/>
  <sheetViews>
    <sheetView showGridLines="0" topLeftCell="A19" zoomScaleNormal="100" workbookViewId="0">
      <selection activeCell="N18" sqref="N18"/>
    </sheetView>
  </sheetViews>
  <sheetFormatPr defaultColWidth="9.140625" defaultRowHeight="12.75" x14ac:dyDescent="0.2"/>
  <sheetData>
    <row r="22" spans="1:1" x14ac:dyDescent="0.2">
      <c r="A22" t="s">
        <v>110</v>
      </c>
    </row>
  </sheetData>
  <pageMargins left="0.75" right="0.75" top="1" bottom="1" header="0.5" footer="0.5"/>
  <pageSetup paperSize="9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7"/>
  <sheetViews>
    <sheetView showGridLines="0" topLeftCell="A49" workbookViewId="0">
      <selection activeCell="I18" sqref="I18"/>
    </sheetView>
  </sheetViews>
  <sheetFormatPr defaultColWidth="9.140625" defaultRowHeight="12.75" x14ac:dyDescent="0.2"/>
  <cols>
    <col min="5" max="5" width="10.5703125" customWidth="1"/>
  </cols>
  <sheetData>
    <row r="1" spans="2:2" ht="15" x14ac:dyDescent="0.25">
      <c r="B1" s="33" t="s">
        <v>2</v>
      </c>
    </row>
    <row r="2" spans="2:2" ht="15" x14ac:dyDescent="0.25">
      <c r="B2" s="33" t="s">
        <v>54</v>
      </c>
    </row>
    <row r="13" spans="2:2" ht="12.75" customHeight="1" x14ac:dyDescent="0.2"/>
    <row r="30" ht="12.75" customHeight="1" x14ac:dyDescent="0.2"/>
    <row r="46" ht="12.75" customHeight="1" x14ac:dyDescent="0.2"/>
    <row r="60" ht="12.75" customHeight="1" x14ac:dyDescent="0.2"/>
    <row r="80" ht="12.75" customHeight="1" x14ac:dyDescent="0.2"/>
    <row r="84" ht="3.75" customHeight="1" x14ac:dyDescent="0.2"/>
    <row r="95" ht="12.75" customHeight="1" x14ac:dyDescent="0.2"/>
    <row r="105" spans="1:1" ht="3.75" customHeight="1" x14ac:dyDescent="0.2"/>
    <row r="112" spans="1:1" x14ac:dyDescent="0.2">
      <c r="A112" s="32"/>
    </row>
    <row r="113" ht="12.75" customHeight="1" x14ac:dyDescent="0.2"/>
    <row r="127" ht="12.75" customHeight="1" x14ac:dyDescent="0.2"/>
  </sheetData>
  <pageMargins left="0.19685039370078741" right="0.19685039370078741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2:A76"/>
  <sheetViews>
    <sheetView showGridLines="0" topLeftCell="A43" workbookViewId="0">
      <selection activeCell="I55" sqref="I55"/>
    </sheetView>
  </sheetViews>
  <sheetFormatPr defaultColWidth="9.140625" defaultRowHeight="12.75" x14ac:dyDescent="0.2"/>
  <cols>
    <col min="4" max="4" width="18.5703125" customWidth="1"/>
    <col min="7" max="7" width="8" customWidth="1"/>
    <col min="8" max="8" width="10.42578125" bestFit="1" customWidth="1"/>
    <col min="11" max="11" width="9" customWidth="1"/>
    <col min="12" max="12" width="9.42578125" customWidth="1"/>
  </cols>
  <sheetData>
    <row r="12" ht="12.75" customHeight="1" x14ac:dyDescent="0.2"/>
    <row r="14" ht="12.75" customHeight="1" x14ac:dyDescent="0.2"/>
    <row r="25" ht="12.75" customHeight="1" x14ac:dyDescent="0.2"/>
    <row r="29" ht="12.75" customHeight="1" x14ac:dyDescent="0.2"/>
    <row r="43" ht="12.75" customHeight="1" x14ac:dyDescent="0.2"/>
    <row r="45" ht="12.75" customHeight="1" x14ac:dyDescent="0.2"/>
    <row r="59" spans="1:1" ht="12.75" customHeight="1" x14ac:dyDescent="0.2"/>
    <row r="61" spans="1:1" ht="12.75" customHeight="1" x14ac:dyDescent="0.2">
      <c r="A61" s="32"/>
    </row>
    <row r="76" ht="12.75" customHeight="1" x14ac:dyDescent="0.2"/>
  </sheetData>
  <pageMargins left="0.15748031496062992" right="0.15748031496062992" top="0.19685039370078741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66"/>
  <sheetViews>
    <sheetView showGridLines="0" topLeftCell="A16" workbookViewId="0">
      <selection activeCell="I6" sqref="I6"/>
    </sheetView>
  </sheetViews>
  <sheetFormatPr defaultColWidth="9.140625" defaultRowHeight="12.75" x14ac:dyDescent="0.2"/>
  <cols>
    <col min="1" max="1" width="2.42578125" customWidth="1"/>
    <col min="5" max="5" width="20.5703125" customWidth="1"/>
    <col min="7" max="7" width="6.5703125" customWidth="1"/>
    <col min="8" max="8" width="8.5703125" customWidth="1"/>
    <col min="10" max="10" width="9" customWidth="1"/>
    <col min="11" max="11" width="9.42578125" customWidth="1"/>
  </cols>
  <sheetData>
    <row r="2" spans="3:3" ht="15" x14ac:dyDescent="0.25">
      <c r="C2" s="33" t="s">
        <v>55</v>
      </c>
    </row>
    <row r="14" spans="3:3" ht="12.75" customHeight="1" x14ac:dyDescent="0.2"/>
    <row r="16" spans="3:3" ht="12.75" customHeight="1" x14ac:dyDescent="0.2"/>
    <row r="21" spans="3:3" ht="15" x14ac:dyDescent="0.25">
      <c r="C21" s="33" t="s">
        <v>56</v>
      </c>
    </row>
    <row r="34" ht="12.75" customHeight="1" x14ac:dyDescent="0.2"/>
    <row r="50" spans="2:2" ht="12.75" customHeight="1" x14ac:dyDescent="0.2"/>
    <row r="51" spans="2:2" x14ac:dyDescent="0.2">
      <c r="B51" s="32"/>
    </row>
    <row r="66" ht="12.75" customHeight="1" x14ac:dyDescent="0.2"/>
  </sheetData>
  <pageMargins left="0" right="0" top="0.19685039370078741" bottom="0.19685039370078741" header="0.51181102362204722" footer="0.51181102362204722"/>
  <pageSetup paperSize="9" orientation="portrait" horizontalDpi="4294967294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2"/>
  <sheetViews>
    <sheetView showGridLines="0" workbookViewId="0">
      <selection activeCell="J14" sqref="J14"/>
    </sheetView>
  </sheetViews>
  <sheetFormatPr defaultColWidth="9.140625" defaultRowHeight="12.75" x14ac:dyDescent="0.2"/>
  <cols>
    <col min="4" max="4" width="17.42578125" customWidth="1"/>
  </cols>
  <sheetData>
    <row r="1" spans="2:2" ht="15" x14ac:dyDescent="0.25">
      <c r="B1" s="33" t="s">
        <v>14</v>
      </c>
    </row>
    <row r="2" spans="2:2" ht="15" x14ac:dyDescent="0.25">
      <c r="B2" s="33" t="s">
        <v>57</v>
      </c>
    </row>
    <row r="11" spans="2:2" ht="12.75" customHeight="1" x14ac:dyDescent="0.2"/>
    <row r="14" spans="2:2" ht="12.75" customHeight="1" x14ac:dyDescent="0.2"/>
    <row r="25" ht="12.75" customHeight="1" x14ac:dyDescent="0.2"/>
    <row r="31" ht="12.75" customHeight="1" x14ac:dyDescent="0.2"/>
    <row r="40" spans="1:1" ht="12.75" customHeight="1" x14ac:dyDescent="0.2"/>
    <row r="45" spans="1:1" x14ac:dyDescent="0.2">
      <c r="A45" s="32"/>
    </row>
    <row r="47" spans="1:1" ht="12.75" customHeight="1" x14ac:dyDescent="0.2"/>
    <row r="54" ht="12.75" customHeight="1" x14ac:dyDescent="0.2"/>
    <row r="69" ht="12.75" customHeight="1" x14ac:dyDescent="0.2"/>
    <row r="71" ht="12.75" customHeight="1" x14ac:dyDescent="0.2"/>
    <row r="82" ht="12.75" customHeight="1" x14ac:dyDescent="0.2"/>
  </sheetData>
  <pageMargins left="0" right="0" top="0" bottom="0" header="0.51181102362204722" footer="0.51181102362204722"/>
  <pageSetup paperSize="9" orientation="portrait" horizontalDpi="4294967294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7"/>
  <sheetViews>
    <sheetView showGridLines="0" workbookViewId="0">
      <selection activeCell="H94" sqref="H94"/>
    </sheetView>
  </sheetViews>
  <sheetFormatPr defaultColWidth="9.140625" defaultRowHeight="12.75" x14ac:dyDescent="0.2"/>
  <cols>
    <col min="4" max="4" width="22.28515625" customWidth="1"/>
    <col min="9" max="9" width="17.85546875" customWidth="1"/>
  </cols>
  <sheetData>
    <row r="1" spans="2:2" ht="15" x14ac:dyDescent="0.25">
      <c r="B1" s="33" t="s">
        <v>58</v>
      </c>
    </row>
    <row r="10" spans="2:2" ht="12.75" customHeight="1" x14ac:dyDescent="0.2"/>
    <row r="13" spans="2:2" ht="12.75" customHeight="1" x14ac:dyDescent="0.2"/>
    <row r="18" spans="2:2" ht="15" x14ac:dyDescent="0.25">
      <c r="B18" s="33" t="s">
        <v>59</v>
      </c>
    </row>
    <row r="19" spans="2:2" ht="15" x14ac:dyDescent="0.25">
      <c r="B19" s="33"/>
    </row>
    <row r="20" spans="2:2" ht="15" x14ac:dyDescent="0.25">
      <c r="B20" s="33"/>
    </row>
    <row r="21" spans="2:2" ht="15" x14ac:dyDescent="0.25">
      <c r="B21" s="33"/>
    </row>
    <row r="26" spans="2:2" ht="12.75" customHeight="1" x14ac:dyDescent="0.2"/>
    <row r="29" spans="2:2" ht="12.75" customHeight="1" x14ac:dyDescent="0.2"/>
    <row r="40" ht="12.75" customHeight="1" x14ac:dyDescent="0.2"/>
    <row r="42" ht="12.75" customHeight="1" x14ac:dyDescent="0.2"/>
    <row r="44" ht="12.75" customHeight="1" x14ac:dyDescent="0.2"/>
    <row r="51" spans="1:1" x14ac:dyDescent="0.2">
      <c r="A51" s="32"/>
    </row>
    <row r="53" spans="1:1" ht="12.75" customHeight="1" x14ac:dyDescent="0.2"/>
    <row r="54" spans="1:1" ht="12.75" customHeight="1" x14ac:dyDescent="0.2"/>
    <row r="57" spans="1:1" ht="12.75" customHeight="1" x14ac:dyDescent="0.2"/>
    <row r="64" spans="1:1" ht="12.75" customHeight="1" x14ac:dyDescent="0.2"/>
    <row r="67" ht="12.75" customHeight="1" x14ac:dyDescent="0.2"/>
    <row r="69" ht="12.75" customHeight="1" x14ac:dyDescent="0.2"/>
    <row r="77" ht="12.75" customHeight="1" x14ac:dyDescent="0.2"/>
    <row r="96" ht="12.75" customHeight="1" x14ac:dyDescent="0.2"/>
    <row r="114" ht="12.75" customHeight="1" x14ac:dyDescent="0.2"/>
    <row r="127" ht="12.75" customHeight="1" x14ac:dyDescent="0.2"/>
    <row r="147" ht="12.75" customHeight="1" x14ac:dyDescent="0.2"/>
  </sheetData>
  <pageMargins left="0" right="0" top="0" bottom="0.19685039370078741" header="0.51181102362204722" footer="0.51181102362204722"/>
  <pageSetup paperSize="9" scale="95" orientation="portrait" horizontalDpi="4294967294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2"/>
  <sheetViews>
    <sheetView showGridLines="0" topLeftCell="A26" zoomScale="90" zoomScaleNormal="90" workbookViewId="0">
      <selection activeCell="D75" sqref="D75"/>
    </sheetView>
  </sheetViews>
  <sheetFormatPr defaultColWidth="9.140625" defaultRowHeight="12.75" x14ac:dyDescent="0.2"/>
  <cols>
    <col min="1" max="1" width="7" customWidth="1"/>
    <col min="2" max="2" width="40.28515625" customWidth="1"/>
    <col min="3" max="4" width="12" style="45" bestFit="1" customWidth="1"/>
    <col min="5" max="5" width="12.28515625" style="46" bestFit="1" customWidth="1"/>
    <col min="6" max="6" width="11" style="46" bestFit="1" customWidth="1"/>
    <col min="7" max="7" width="12.28515625" style="46" bestFit="1" customWidth="1"/>
    <col min="8" max="8" width="11.42578125" style="46" bestFit="1" customWidth="1"/>
    <col min="9" max="9" width="12.28515625" style="46" bestFit="1" customWidth="1"/>
    <col min="10" max="10" width="12.7109375" style="46" bestFit="1" customWidth="1"/>
    <col min="11" max="11" width="12.28515625" style="46" bestFit="1" customWidth="1"/>
    <col min="12" max="12" width="11" style="46" customWidth="1"/>
    <col min="13" max="13" width="12.28515625" style="46" bestFit="1" customWidth="1"/>
    <col min="14" max="14" width="11" style="46" bestFit="1" customWidth="1"/>
    <col min="15" max="15" width="13.5703125" style="45" bestFit="1" customWidth="1"/>
  </cols>
  <sheetData>
    <row r="1" spans="1:15" ht="16.5" thickBot="1" x14ac:dyDescent="0.3">
      <c r="B1" s="34" t="s">
        <v>60</v>
      </c>
      <c r="C1" s="35" t="s">
        <v>44</v>
      </c>
      <c r="D1" s="35" t="s">
        <v>45</v>
      </c>
      <c r="E1" s="35" t="s">
        <v>46</v>
      </c>
      <c r="F1" s="35" t="s">
        <v>47</v>
      </c>
      <c r="G1" s="35" t="s">
        <v>48</v>
      </c>
      <c r="H1" s="35" t="s">
        <v>49</v>
      </c>
      <c r="I1" s="35" t="s">
        <v>0</v>
      </c>
      <c r="J1" s="35" t="s">
        <v>61</v>
      </c>
      <c r="K1" s="35" t="s">
        <v>50</v>
      </c>
      <c r="L1" s="35" t="s">
        <v>51</v>
      </c>
      <c r="M1" s="35" t="s">
        <v>52</v>
      </c>
      <c r="N1" s="35" t="s">
        <v>53</v>
      </c>
      <c r="O1" s="36" t="s">
        <v>42</v>
      </c>
    </row>
    <row r="2" spans="1:15" s="67" customFormat="1" ht="16.5" thickTop="1" thickBot="1" x14ac:dyDescent="0.3">
      <c r="A2" s="37">
        <v>2016</v>
      </c>
      <c r="B2" s="38" t="s">
        <v>2</v>
      </c>
      <c r="C2" s="128">
        <f>C4+C6+C8+C10+C12+C14+C16+C18+C20+C22</f>
        <v>1456001.9315899999</v>
      </c>
      <c r="D2" s="128">
        <f t="shared" ref="D2:O2" si="0">D4+D6+D8+D10+D12+D14+D16+D18+D20+D22</f>
        <v>1719437.9528599998</v>
      </c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>
        <f t="shared" si="0"/>
        <v>3175439.8844500002</v>
      </c>
    </row>
    <row r="3" spans="1:15" ht="15.75" thickTop="1" x14ac:dyDescent="0.25">
      <c r="A3" s="39">
        <v>2015</v>
      </c>
      <c r="B3" s="38" t="s">
        <v>2</v>
      </c>
      <c r="C3" s="128">
        <f>C5+C7+C9+C11+C13+C15+C17+C19+C21+C23</f>
        <v>1817743.07752</v>
      </c>
      <c r="D3" s="128">
        <f t="shared" ref="D3:O3" si="1">D5+D7+D9+D11+D13+D15+D17+D19+D21+D23</f>
        <v>1656363.6928000001</v>
      </c>
      <c r="E3" s="128">
        <f t="shared" si="1"/>
        <v>1771067.6715000002</v>
      </c>
      <c r="F3" s="128">
        <f t="shared" si="1"/>
        <v>1708272.1628</v>
      </c>
      <c r="G3" s="128">
        <f t="shared" si="1"/>
        <v>1569393.9549200002</v>
      </c>
      <c r="H3" s="128">
        <f t="shared" si="1"/>
        <v>1611866.81968</v>
      </c>
      <c r="I3" s="128">
        <f t="shared" si="1"/>
        <v>1530457.0020900001</v>
      </c>
      <c r="J3" s="128">
        <f t="shared" si="1"/>
        <v>1470456.5430199997</v>
      </c>
      <c r="K3" s="128">
        <f t="shared" si="1"/>
        <v>1555494.4069699999</v>
      </c>
      <c r="L3" s="128">
        <f t="shared" si="1"/>
        <v>2107036.0264700004</v>
      </c>
      <c r="M3" s="128">
        <f t="shared" si="1"/>
        <v>1999938.03134</v>
      </c>
      <c r="N3" s="128">
        <f t="shared" si="1"/>
        <v>1982175.0266200001</v>
      </c>
      <c r="O3" s="128">
        <f t="shared" si="1"/>
        <v>20780264.41573</v>
      </c>
    </row>
    <row r="4" spans="1:15" s="67" customFormat="1" ht="15" x14ac:dyDescent="0.25">
      <c r="A4" s="37">
        <v>2016</v>
      </c>
      <c r="B4" s="40" t="s">
        <v>139</v>
      </c>
      <c r="C4" s="129">
        <v>460889.63442999998</v>
      </c>
      <c r="D4" s="129">
        <v>563401.68570000003</v>
      </c>
      <c r="E4" s="129"/>
      <c r="F4" s="129"/>
      <c r="G4" s="129"/>
      <c r="H4" s="129"/>
      <c r="I4" s="129"/>
      <c r="J4" s="129"/>
      <c r="K4" s="129"/>
      <c r="L4" s="129"/>
      <c r="M4" s="129"/>
      <c r="N4" s="129"/>
      <c r="O4" s="130">
        <v>1024291.32013</v>
      </c>
    </row>
    <row r="5" spans="1:15" ht="15" x14ac:dyDescent="0.25">
      <c r="A5" s="39">
        <v>2015</v>
      </c>
      <c r="B5" s="40" t="s">
        <v>139</v>
      </c>
      <c r="C5" s="129">
        <v>566120.81128999998</v>
      </c>
      <c r="D5" s="129">
        <v>491783.75361999997</v>
      </c>
      <c r="E5" s="129">
        <v>554740.76428</v>
      </c>
      <c r="F5" s="129">
        <v>486976.49277999997</v>
      </c>
      <c r="G5" s="129">
        <v>480848.67021000001</v>
      </c>
      <c r="H5" s="129">
        <v>480768.24197999999</v>
      </c>
      <c r="I5" s="129">
        <v>430668.38750999997</v>
      </c>
      <c r="J5" s="129">
        <v>459892.17654999997</v>
      </c>
      <c r="K5" s="129">
        <v>438173.99703000003</v>
      </c>
      <c r="L5" s="129">
        <v>587901.37609000003</v>
      </c>
      <c r="M5" s="129">
        <v>608475.23959999997</v>
      </c>
      <c r="N5" s="129">
        <v>542266.17801999999</v>
      </c>
      <c r="O5" s="130">
        <v>6128616.0889600003</v>
      </c>
    </row>
    <row r="6" spans="1:15" s="67" customFormat="1" ht="15" x14ac:dyDescent="0.25">
      <c r="A6" s="37">
        <v>2016</v>
      </c>
      <c r="B6" s="40" t="s">
        <v>140</v>
      </c>
      <c r="C6" s="129">
        <v>133726.31445000001</v>
      </c>
      <c r="D6" s="129">
        <v>160348.09752000001</v>
      </c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30">
        <v>294074.41197000002</v>
      </c>
    </row>
    <row r="7" spans="1:15" ht="15" x14ac:dyDescent="0.25">
      <c r="A7" s="39">
        <v>2015</v>
      </c>
      <c r="B7" s="40" t="s">
        <v>140</v>
      </c>
      <c r="C7" s="129">
        <v>218481.59776</v>
      </c>
      <c r="D7" s="129">
        <v>155554.29676</v>
      </c>
      <c r="E7" s="129">
        <v>152629.234</v>
      </c>
      <c r="F7" s="129">
        <v>124853.16082999999</v>
      </c>
      <c r="G7" s="129">
        <v>161353.40616000001</v>
      </c>
      <c r="H7" s="129">
        <v>181171.54305000001</v>
      </c>
      <c r="I7" s="129">
        <v>93843.73358</v>
      </c>
      <c r="J7" s="129">
        <v>73244.345950000003</v>
      </c>
      <c r="K7" s="129">
        <v>111339.6872</v>
      </c>
      <c r="L7" s="129">
        <v>237273.41518000001</v>
      </c>
      <c r="M7" s="129">
        <v>267011.31072000001</v>
      </c>
      <c r="N7" s="129">
        <v>309189.84393999999</v>
      </c>
      <c r="O7" s="130">
        <v>2085945.57513</v>
      </c>
    </row>
    <row r="8" spans="1:15" s="67" customFormat="1" ht="15" x14ac:dyDescent="0.25">
      <c r="A8" s="37">
        <v>2016</v>
      </c>
      <c r="B8" s="40" t="s">
        <v>141</v>
      </c>
      <c r="C8" s="129">
        <v>82441.657439999995</v>
      </c>
      <c r="D8" s="129">
        <v>106744.35434000001</v>
      </c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30">
        <v>189186.01178</v>
      </c>
    </row>
    <row r="9" spans="1:15" ht="15" x14ac:dyDescent="0.25">
      <c r="A9" s="39">
        <v>2015</v>
      </c>
      <c r="B9" s="40" t="s">
        <v>141</v>
      </c>
      <c r="C9" s="129">
        <v>93026.755770000003</v>
      </c>
      <c r="D9" s="129">
        <v>98704.324250000005</v>
      </c>
      <c r="E9" s="129">
        <v>104061.68511000001</v>
      </c>
      <c r="F9" s="129">
        <v>105917.70758</v>
      </c>
      <c r="G9" s="129">
        <v>96206.019320000007</v>
      </c>
      <c r="H9" s="129">
        <v>110288.51625</v>
      </c>
      <c r="I9" s="129">
        <v>110605.69404</v>
      </c>
      <c r="J9" s="129">
        <v>109982.81376999999</v>
      </c>
      <c r="K9" s="129">
        <v>113842.24325</v>
      </c>
      <c r="L9" s="129">
        <v>144637.67379</v>
      </c>
      <c r="M9" s="129">
        <v>128798.29332</v>
      </c>
      <c r="N9" s="129">
        <v>102672.28256000001</v>
      </c>
      <c r="O9" s="130">
        <v>1318744.0090099999</v>
      </c>
    </row>
    <row r="10" spans="1:15" s="67" customFormat="1" ht="15" x14ac:dyDescent="0.25">
      <c r="A10" s="37">
        <v>2016</v>
      </c>
      <c r="B10" s="40" t="s">
        <v>142</v>
      </c>
      <c r="C10" s="129">
        <v>90598.071639999995</v>
      </c>
      <c r="D10" s="129">
        <v>106110.97388000001</v>
      </c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30">
        <v>196709.04552000001</v>
      </c>
    </row>
    <row r="11" spans="1:15" ht="15" x14ac:dyDescent="0.25">
      <c r="A11" s="39">
        <v>2015</v>
      </c>
      <c r="B11" s="40" t="s">
        <v>142</v>
      </c>
      <c r="C11" s="129">
        <v>97812.898400000005</v>
      </c>
      <c r="D11" s="129">
        <v>94296.117119999995</v>
      </c>
      <c r="E11" s="129">
        <v>98548.827709999998</v>
      </c>
      <c r="F11" s="129">
        <v>111139.09049</v>
      </c>
      <c r="G11" s="129">
        <v>85220.710900000005</v>
      </c>
      <c r="H11" s="129">
        <v>92626.931030000007</v>
      </c>
      <c r="I11" s="129">
        <v>76554.212400000004</v>
      </c>
      <c r="J11" s="129">
        <v>89148.743650000004</v>
      </c>
      <c r="K11" s="129">
        <v>114985.56547</v>
      </c>
      <c r="L11" s="129">
        <v>202183.01013000001</v>
      </c>
      <c r="M11" s="129">
        <v>151032.33790000001</v>
      </c>
      <c r="N11" s="129">
        <v>131424.39788</v>
      </c>
      <c r="O11" s="130">
        <v>1344972.84308</v>
      </c>
    </row>
    <row r="12" spans="1:15" s="67" customFormat="1" ht="15" x14ac:dyDescent="0.25">
      <c r="A12" s="37">
        <v>2016</v>
      </c>
      <c r="B12" s="40" t="s">
        <v>143</v>
      </c>
      <c r="C12" s="129">
        <v>179853.2653</v>
      </c>
      <c r="D12" s="129">
        <v>170866.71919999999</v>
      </c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30">
        <v>350719.98450000002</v>
      </c>
    </row>
    <row r="13" spans="1:15" ht="15" x14ac:dyDescent="0.25">
      <c r="A13" s="39">
        <v>2015</v>
      </c>
      <c r="B13" s="40" t="s">
        <v>143</v>
      </c>
      <c r="C13" s="129">
        <v>245531.10282999999</v>
      </c>
      <c r="D13" s="129">
        <v>231388.24583999999</v>
      </c>
      <c r="E13" s="129">
        <v>206870.61434999999</v>
      </c>
      <c r="F13" s="129">
        <v>242419.20790000001</v>
      </c>
      <c r="G13" s="129">
        <v>215637.54558999999</v>
      </c>
      <c r="H13" s="129">
        <v>207594.19146999999</v>
      </c>
      <c r="I13" s="129">
        <v>227390.05650999999</v>
      </c>
      <c r="J13" s="129">
        <v>152733.69157</v>
      </c>
      <c r="K13" s="129">
        <v>261985.31090000001</v>
      </c>
      <c r="L13" s="129">
        <v>308389.66431999998</v>
      </c>
      <c r="M13" s="129">
        <v>255789.56346</v>
      </c>
      <c r="N13" s="129">
        <v>271947.82448000001</v>
      </c>
      <c r="O13" s="130">
        <v>2827677.0192200001</v>
      </c>
    </row>
    <row r="14" spans="1:15" s="67" customFormat="1" ht="15" x14ac:dyDescent="0.25">
      <c r="A14" s="37">
        <v>2016</v>
      </c>
      <c r="B14" s="40" t="s">
        <v>144</v>
      </c>
      <c r="C14" s="129">
        <v>10205.72971</v>
      </c>
      <c r="D14" s="129">
        <v>15968.154710000001</v>
      </c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30">
        <v>26173.884419999998</v>
      </c>
    </row>
    <row r="15" spans="1:15" ht="15" x14ac:dyDescent="0.25">
      <c r="A15" s="39">
        <v>2015</v>
      </c>
      <c r="B15" s="40" t="s">
        <v>144</v>
      </c>
      <c r="C15" s="129">
        <v>16791.806779999999</v>
      </c>
      <c r="D15" s="129">
        <v>19131.206109999999</v>
      </c>
      <c r="E15" s="129">
        <v>19111.990160000001</v>
      </c>
      <c r="F15" s="129">
        <v>18199.15724</v>
      </c>
      <c r="G15" s="129">
        <v>17030.152870000002</v>
      </c>
      <c r="H15" s="129">
        <v>17736.840499999998</v>
      </c>
      <c r="I15" s="129">
        <v>12890.33347</v>
      </c>
      <c r="J15" s="129">
        <v>10622.04089</v>
      </c>
      <c r="K15" s="129">
        <v>11021.520619999999</v>
      </c>
      <c r="L15" s="129">
        <v>13036.69392</v>
      </c>
      <c r="M15" s="129">
        <v>16450.014149999999</v>
      </c>
      <c r="N15" s="129">
        <v>17468.448090000002</v>
      </c>
      <c r="O15" s="130">
        <v>189490.20480000001</v>
      </c>
    </row>
    <row r="16" spans="1:15" ht="15" x14ac:dyDescent="0.25">
      <c r="A16" s="37">
        <v>2016</v>
      </c>
      <c r="B16" s="40" t="s">
        <v>145</v>
      </c>
      <c r="C16" s="129">
        <v>85187.056429999997</v>
      </c>
      <c r="D16" s="129">
        <v>95303.607080000002</v>
      </c>
      <c r="E16" s="129"/>
      <c r="F16" s="129"/>
      <c r="G16" s="129"/>
      <c r="H16" s="129"/>
      <c r="I16" s="129"/>
      <c r="J16" s="129"/>
      <c r="K16" s="129"/>
      <c r="L16" s="129"/>
      <c r="M16" s="129"/>
      <c r="N16" s="129"/>
      <c r="O16" s="130">
        <v>180490.66351000001</v>
      </c>
    </row>
    <row r="17" spans="1:15" ht="15" x14ac:dyDescent="0.25">
      <c r="A17" s="39">
        <v>2015</v>
      </c>
      <c r="B17" s="40" t="s">
        <v>145</v>
      </c>
      <c r="C17" s="129">
        <v>84587.382100000003</v>
      </c>
      <c r="D17" s="129">
        <v>87419.751180000007</v>
      </c>
      <c r="E17" s="129">
        <v>105669.31832000001</v>
      </c>
      <c r="F17" s="129">
        <v>72638.579329999993</v>
      </c>
      <c r="G17" s="129">
        <v>53359.857490000002</v>
      </c>
      <c r="H17" s="129">
        <v>54936.205170000001</v>
      </c>
      <c r="I17" s="129">
        <v>73120.949699999997</v>
      </c>
      <c r="J17" s="129">
        <v>81940.677330000006</v>
      </c>
      <c r="K17" s="129">
        <v>58905.846389999999</v>
      </c>
      <c r="L17" s="129">
        <v>80593.646659999999</v>
      </c>
      <c r="M17" s="129">
        <v>71026.910910000006</v>
      </c>
      <c r="N17" s="129">
        <v>94139.503190000003</v>
      </c>
      <c r="O17" s="130">
        <v>918338.62777000002</v>
      </c>
    </row>
    <row r="18" spans="1:15" ht="15" x14ac:dyDescent="0.25">
      <c r="A18" s="37">
        <v>2016</v>
      </c>
      <c r="B18" s="40" t="s">
        <v>146</v>
      </c>
      <c r="C18" s="129">
        <v>6380.1968100000004</v>
      </c>
      <c r="D18" s="129">
        <v>10965.51116</v>
      </c>
      <c r="E18" s="129"/>
      <c r="F18" s="129"/>
      <c r="G18" s="129"/>
      <c r="H18" s="129"/>
      <c r="I18" s="129"/>
      <c r="J18" s="129"/>
      <c r="K18" s="129"/>
      <c r="L18" s="129"/>
      <c r="M18" s="129"/>
      <c r="N18" s="129"/>
      <c r="O18" s="130">
        <v>17345.707969999999</v>
      </c>
    </row>
    <row r="19" spans="1:15" ht="15" x14ac:dyDescent="0.25">
      <c r="A19" s="39">
        <v>2015</v>
      </c>
      <c r="B19" s="40" t="s">
        <v>146</v>
      </c>
      <c r="C19" s="129">
        <v>6323.2487099999998</v>
      </c>
      <c r="D19" s="129">
        <v>8819.9491300000009</v>
      </c>
      <c r="E19" s="129">
        <v>11241.36759</v>
      </c>
      <c r="F19" s="129">
        <v>10605.65509</v>
      </c>
      <c r="G19" s="129">
        <v>6164.7641899999999</v>
      </c>
      <c r="H19" s="129">
        <v>2449.9805200000001</v>
      </c>
      <c r="I19" s="129">
        <v>4008.5602800000001</v>
      </c>
      <c r="J19" s="129">
        <v>5086.7874000000002</v>
      </c>
      <c r="K19" s="129">
        <v>5655.7401399999999</v>
      </c>
      <c r="L19" s="129">
        <v>5397.6899199999998</v>
      </c>
      <c r="M19" s="129">
        <v>5119.4543800000001</v>
      </c>
      <c r="N19" s="129">
        <v>6767.9074099999998</v>
      </c>
      <c r="O19" s="130">
        <v>77641.104760000002</v>
      </c>
    </row>
    <row r="20" spans="1:15" ht="15" x14ac:dyDescent="0.25">
      <c r="A20" s="37">
        <v>2016</v>
      </c>
      <c r="B20" s="40" t="s">
        <v>147</v>
      </c>
      <c r="C20" s="131">
        <v>134470.78104</v>
      </c>
      <c r="D20" s="131">
        <v>143584.64652000001</v>
      </c>
      <c r="E20" s="131"/>
      <c r="F20" s="131"/>
      <c r="G20" s="131"/>
      <c r="H20" s="129"/>
      <c r="I20" s="129"/>
      <c r="J20" s="129"/>
      <c r="K20" s="129"/>
      <c r="L20" s="129"/>
      <c r="M20" s="129"/>
      <c r="N20" s="129"/>
      <c r="O20" s="130">
        <v>278055.42755999998</v>
      </c>
    </row>
    <row r="21" spans="1:15" ht="15" x14ac:dyDescent="0.25">
      <c r="A21" s="39">
        <v>2015</v>
      </c>
      <c r="B21" s="40" t="s">
        <v>147</v>
      </c>
      <c r="C21" s="129">
        <v>172543.8327</v>
      </c>
      <c r="D21" s="129">
        <v>167106.44742000001</v>
      </c>
      <c r="E21" s="129">
        <v>171068.19013999999</v>
      </c>
      <c r="F21" s="129">
        <v>172518.28628999999</v>
      </c>
      <c r="G21" s="129">
        <v>124616.54806</v>
      </c>
      <c r="H21" s="129">
        <v>109721.82393</v>
      </c>
      <c r="I21" s="129">
        <v>152578.29842000001</v>
      </c>
      <c r="J21" s="129">
        <v>142097.86426</v>
      </c>
      <c r="K21" s="129">
        <v>126984.49699</v>
      </c>
      <c r="L21" s="129">
        <v>162255.21410000001</v>
      </c>
      <c r="M21" s="129">
        <v>153949.98248999999</v>
      </c>
      <c r="N21" s="129">
        <v>157924.19393000001</v>
      </c>
      <c r="O21" s="130">
        <v>1813365.17873</v>
      </c>
    </row>
    <row r="22" spans="1:15" ht="15" x14ac:dyDescent="0.25">
      <c r="A22" s="37">
        <v>2016</v>
      </c>
      <c r="B22" s="40" t="s">
        <v>148</v>
      </c>
      <c r="C22" s="131">
        <v>272249.22434000002</v>
      </c>
      <c r="D22" s="131">
        <v>346144.20275</v>
      </c>
      <c r="E22" s="131"/>
      <c r="F22" s="131"/>
      <c r="G22" s="131"/>
      <c r="H22" s="129"/>
      <c r="I22" s="129"/>
      <c r="J22" s="129"/>
      <c r="K22" s="129"/>
      <c r="L22" s="129"/>
      <c r="M22" s="129"/>
      <c r="N22" s="129"/>
      <c r="O22" s="130">
        <v>618393.42709000001</v>
      </c>
    </row>
    <row r="23" spans="1:15" ht="15" x14ac:dyDescent="0.25">
      <c r="A23" s="39">
        <v>2015</v>
      </c>
      <c r="B23" s="40" t="s">
        <v>148</v>
      </c>
      <c r="C23" s="129">
        <v>316523.64117999998</v>
      </c>
      <c r="D23" s="131">
        <v>302159.60136999999</v>
      </c>
      <c r="E23" s="129">
        <v>347125.67984</v>
      </c>
      <c r="F23" s="129">
        <v>363004.82526999997</v>
      </c>
      <c r="G23" s="129">
        <v>328956.28013000003</v>
      </c>
      <c r="H23" s="129">
        <v>354572.54577999999</v>
      </c>
      <c r="I23" s="129">
        <v>348796.77617999999</v>
      </c>
      <c r="J23" s="129">
        <v>345707.40165000001</v>
      </c>
      <c r="K23" s="129">
        <v>312599.99897999997</v>
      </c>
      <c r="L23" s="129">
        <v>365367.64236</v>
      </c>
      <c r="M23" s="129">
        <v>342284.92440999998</v>
      </c>
      <c r="N23" s="129">
        <v>348374.44712000003</v>
      </c>
      <c r="O23" s="130">
        <v>4075473.7642700002</v>
      </c>
    </row>
    <row r="24" spans="1:15" ht="15" x14ac:dyDescent="0.25">
      <c r="A24" s="37">
        <v>2016</v>
      </c>
      <c r="B24" s="38" t="s">
        <v>14</v>
      </c>
      <c r="C24" s="132">
        <f>C26+C28+C30+C32+C34+C36+C38+C40+C42+C44+C46+C48+C50+C52+C54+C56</f>
        <v>7482727.8187499996</v>
      </c>
      <c r="D24" s="132">
        <f t="shared" ref="D24:O24" si="2">D26+D28+D30+D32+D34+D36+D38+D40+D42+D44+D46+D48+D50+D52+D54+D56</f>
        <v>8826802.5557999983</v>
      </c>
      <c r="E24" s="132"/>
      <c r="F24" s="132"/>
      <c r="G24" s="132"/>
      <c r="H24" s="132"/>
      <c r="I24" s="132"/>
      <c r="J24" s="132"/>
      <c r="K24" s="132"/>
      <c r="L24" s="132"/>
      <c r="M24" s="132"/>
      <c r="N24" s="132"/>
      <c r="O24" s="132">
        <f t="shared" si="2"/>
        <v>16309530.37455</v>
      </c>
    </row>
    <row r="25" spans="1:15" ht="15" x14ac:dyDescent="0.25">
      <c r="A25" s="39">
        <v>2015</v>
      </c>
      <c r="B25" s="38" t="s">
        <v>14</v>
      </c>
      <c r="C25" s="132">
        <f>C27+C29+C31+C33+C35+C37+C39+C41+C43+C45+C47+C49+C51+C53+C55+C57</f>
        <v>8662952.5090200007</v>
      </c>
      <c r="D25" s="132">
        <f t="shared" ref="D25:O25" si="3">D27+D29+D31+D33+D35+D37+D39+D41+D43+D45+D47+D49+D51+D53+D55+D57</f>
        <v>8523751.4495199993</v>
      </c>
      <c r="E25" s="132">
        <f t="shared" si="3"/>
        <v>9125915.809249999</v>
      </c>
      <c r="F25" s="132">
        <f t="shared" si="3"/>
        <v>9712871.8488499969</v>
      </c>
      <c r="G25" s="132">
        <f t="shared" si="3"/>
        <v>8807549.107280001</v>
      </c>
      <c r="H25" s="132">
        <f t="shared" si="3"/>
        <v>9651610.3505799975</v>
      </c>
      <c r="I25" s="132">
        <f t="shared" si="3"/>
        <v>8899051.441990003</v>
      </c>
      <c r="J25" s="132">
        <f t="shared" si="3"/>
        <v>8630036.1622599978</v>
      </c>
      <c r="K25" s="132">
        <f t="shared" si="3"/>
        <v>8695613.5430800002</v>
      </c>
      <c r="L25" s="132">
        <f t="shared" si="3"/>
        <v>9875073.2736699991</v>
      </c>
      <c r="M25" s="132">
        <f t="shared" si="3"/>
        <v>9102108.2688199989</v>
      </c>
      <c r="N25" s="132">
        <f t="shared" si="3"/>
        <v>9214288.4596000016</v>
      </c>
      <c r="O25" s="132">
        <f t="shared" si="3"/>
        <v>108900822.22391997</v>
      </c>
    </row>
    <row r="26" spans="1:15" ht="15" x14ac:dyDescent="0.25">
      <c r="A26" s="37">
        <v>2016</v>
      </c>
      <c r="B26" s="40" t="s">
        <v>149</v>
      </c>
      <c r="C26" s="129">
        <v>597053.68126999994</v>
      </c>
      <c r="D26" s="129">
        <v>635138.28322999994</v>
      </c>
      <c r="E26" s="129"/>
      <c r="F26" s="129"/>
      <c r="G26" s="129"/>
      <c r="H26" s="129"/>
      <c r="I26" s="129"/>
      <c r="J26" s="129"/>
      <c r="K26" s="129"/>
      <c r="L26" s="129"/>
      <c r="M26" s="129"/>
      <c r="N26" s="129"/>
      <c r="O26" s="130">
        <v>1232191.9645</v>
      </c>
    </row>
    <row r="27" spans="1:15" ht="15" x14ac:dyDescent="0.25">
      <c r="A27" s="39">
        <v>2015</v>
      </c>
      <c r="B27" s="40" t="s">
        <v>149</v>
      </c>
      <c r="C27" s="129">
        <v>648202.18587000004</v>
      </c>
      <c r="D27" s="129">
        <v>609129.10754999996</v>
      </c>
      <c r="E27" s="129">
        <v>677211.91483000002</v>
      </c>
      <c r="F27" s="129">
        <v>724118.16070000001</v>
      </c>
      <c r="G27" s="129">
        <v>652382.10845000006</v>
      </c>
      <c r="H27" s="129">
        <v>678721.74032999994</v>
      </c>
      <c r="I27" s="129">
        <v>631016.92119000002</v>
      </c>
      <c r="J27" s="129">
        <v>639355.89350999997</v>
      </c>
      <c r="K27" s="129">
        <v>648709.87098999997</v>
      </c>
      <c r="L27" s="129">
        <v>754576.16651999997</v>
      </c>
      <c r="M27" s="129">
        <v>659372.61947999999</v>
      </c>
      <c r="N27" s="129">
        <v>628195.74279000005</v>
      </c>
      <c r="O27" s="130">
        <v>7950992.4322100002</v>
      </c>
    </row>
    <row r="28" spans="1:15" ht="15" x14ac:dyDescent="0.25">
      <c r="A28" s="37">
        <v>2016</v>
      </c>
      <c r="B28" s="40" t="s">
        <v>150</v>
      </c>
      <c r="C28" s="129">
        <v>88444.068020000006</v>
      </c>
      <c r="D28" s="129">
        <v>108553.67617000001</v>
      </c>
      <c r="E28" s="129"/>
      <c r="F28" s="129"/>
      <c r="G28" s="129"/>
      <c r="H28" s="129"/>
      <c r="I28" s="129"/>
      <c r="J28" s="129"/>
      <c r="K28" s="129"/>
      <c r="L28" s="129"/>
      <c r="M28" s="129"/>
      <c r="N28" s="129"/>
      <c r="O28" s="130">
        <v>196997.74419</v>
      </c>
    </row>
    <row r="29" spans="1:15" ht="15" x14ac:dyDescent="0.25">
      <c r="A29" s="39">
        <v>2015</v>
      </c>
      <c r="B29" s="40" t="s">
        <v>150</v>
      </c>
      <c r="C29" s="129">
        <v>112829.9941</v>
      </c>
      <c r="D29" s="129">
        <v>115694.82902999999</v>
      </c>
      <c r="E29" s="129">
        <v>144240.39254</v>
      </c>
      <c r="F29" s="129">
        <v>146077.59069000001</v>
      </c>
      <c r="G29" s="129">
        <v>117698.29527</v>
      </c>
      <c r="H29" s="129">
        <v>115520.92118999999</v>
      </c>
      <c r="I29" s="129">
        <v>118450.14998</v>
      </c>
      <c r="J29" s="129">
        <v>134005.96338999999</v>
      </c>
      <c r="K29" s="129">
        <v>117160.12218999999</v>
      </c>
      <c r="L29" s="129">
        <v>126353.15521</v>
      </c>
      <c r="M29" s="129">
        <v>111875.76024</v>
      </c>
      <c r="N29" s="129">
        <v>108367.28058000001</v>
      </c>
      <c r="O29" s="130">
        <v>1468274.45441</v>
      </c>
    </row>
    <row r="30" spans="1:15" s="67" customFormat="1" ht="15" x14ac:dyDescent="0.25">
      <c r="A30" s="37">
        <v>2016</v>
      </c>
      <c r="B30" s="40" t="s">
        <v>151</v>
      </c>
      <c r="C30" s="129">
        <v>129552.68399</v>
      </c>
      <c r="D30" s="129">
        <v>155418.90265</v>
      </c>
      <c r="E30" s="129"/>
      <c r="F30" s="129"/>
      <c r="G30" s="129"/>
      <c r="H30" s="129"/>
      <c r="I30" s="129"/>
      <c r="J30" s="129"/>
      <c r="K30" s="129"/>
      <c r="L30" s="129"/>
      <c r="M30" s="129"/>
      <c r="N30" s="129"/>
      <c r="O30" s="130">
        <v>284971.58663999999</v>
      </c>
    </row>
    <row r="31" spans="1:15" ht="15" x14ac:dyDescent="0.25">
      <c r="A31" s="39">
        <v>2015</v>
      </c>
      <c r="B31" s="40" t="s">
        <v>151</v>
      </c>
      <c r="C31" s="129">
        <v>143592.34104999999</v>
      </c>
      <c r="D31" s="129">
        <v>147034.17332999999</v>
      </c>
      <c r="E31" s="129">
        <v>167697.59656999999</v>
      </c>
      <c r="F31" s="129">
        <v>177976.82922000001</v>
      </c>
      <c r="G31" s="129">
        <v>169615.87656999999</v>
      </c>
      <c r="H31" s="129">
        <v>192780.13312000001</v>
      </c>
      <c r="I31" s="129">
        <v>146386.09591999999</v>
      </c>
      <c r="J31" s="129">
        <v>168403.69471000001</v>
      </c>
      <c r="K31" s="129">
        <v>165188.11491</v>
      </c>
      <c r="L31" s="129">
        <v>188759.17840999999</v>
      </c>
      <c r="M31" s="129">
        <v>175258.42460999999</v>
      </c>
      <c r="N31" s="129">
        <v>172944.42162000001</v>
      </c>
      <c r="O31" s="130">
        <v>2015636.88004</v>
      </c>
    </row>
    <row r="32" spans="1:15" ht="15" x14ac:dyDescent="0.25">
      <c r="A32" s="37">
        <v>2016</v>
      </c>
      <c r="B32" s="40" t="s">
        <v>152</v>
      </c>
      <c r="C32" s="131">
        <v>1000611.70641</v>
      </c>
      <c r="D32" s="131">
        <v>1144659.6106100001</v>
      </c>
      <c r="E32" s="131"/>
      <c r="F32" s="131"/>
      <c r="G32" s="131"/>
      <c r="H32" s="131"/>
      <c r="I32" s="131"/>
      <c r="J32" s="131"/>
      <c r="K32" s="131"/>
      <c r="L32" s="131"/>
      <c r="M32" s="131"/>
      <c r="N32" s="131"/>
      <c r="O32" s="130">
        <v>2145271.31702</v>
      </c>
    </row>
    <row r="33" spans="1:15" ht="15" x14ac:dyDescent="0.25">
      <c r="A33" s="39">
        <v>2015</v>
      </c>
      <c r="B33" s="40" t="s">
        <v>152</v>
      </c>
      <c r="C33" s="129">
        <v>1197774.95738</v>
      </c>
      <c r="D33" s="129">
        <v>1176291.8132499999</v>
      </c>
      <c r="E33" s="129">
        <v>1342866.4948799999</v>
      </c>
      <c r="F33" s="131">
        <v>1439452.87549</v>
      </c>
      <c r="G33" s="131">
        <v>1377754.1932900001</v>
      </c>
      <c r="H33" s="131">
        <v>1417027.4822199999</v>
      </c>
      <c r="I33" s="131">
        <v>1310536.4079</v>
      </c>
      <c r="J33" s="131">
        <v>1185864.45349</v>
      </c>
      <c r="K33" s="131">
        <v>1089088.03045</v>
      </c>
      <c r="L33" s="131">
        <v>1305337.3086000001</v>
      </c>
      <c r="M33" s="131">
        <v>1296806.6571599999</v>
      </c>
      <c r="N33" s="131">
        <v>1263985.7862</v>
      </c>
      <c r="O33" s="130">
        <v>15402786.460310001</v>
      </c>
    </row>
    <row r="34" spans="1:15" ht="15" x14ac:dyDescent="0.25">
      <c r="A34" s="37">
        <v>2016</v>
      </c>
      <c r="B34" s="40" t="s">
        <v>153</v>
      </c>
      <c r="C34" s="129">
        <v>1321484.5307</v>
      </c>
      <c r="D34" s="129">
        <v>1424936.5252799999</v>
      </c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30">
        <v>2746421.0559800002</v>
      </c>
    </row>
    <row r="35" spans="1:15" ht="15" x14ac:dyDescent="0.25">
      <c r="A35" s="39">
        <v>2015</v>
      </c>
      <c r="B35" s="40" t="s">
        <v>153</v>
      </c>
      <c r="C35" s="129">
        <v>1383350.0815600001</v>
      </c>
      <c r="D35" s="129">
        <v>1264257.77657</v>
      </c>
      <c r="E35" s="129">
        <v>1324663.57556</v>
      </c>
      <c r="F35" s="129">
        <v>1384804.02308</v>
      </c>
      <c r="G35" s="129">
        <v>1342589.3309500001</v>
      </c>
      <c r="H35" s="129">
        <v>1456404.9400899999</v>
      </c>
      <c r="I35" s="129">
        <v>1490094.73737</v>
      </c>
      <c r="J35" s="129">
        <v>1541517.78547</v>
      </c>
      <c r="K35" s="129">
        <v>1386864.70263</v>
      </c>
      <c r="L35" s="129">
        <v>1589947.1267500001</v>
      </c>
      <c r="M35" s="129">
        <v>1405314.2733199999</v>
      </c>
      <c r="N35" s="129">
        <v>1390295.94946</v>
      </c>
      <c r="O35" s="130">
        <v>16960104.302809998</v>
      </c>
    </row>
    <row r="36" spans="1:15" ht="15" x14ac:dyDescent="0.25">
      <c r="A36" s="37">
        <v>2016</v>
      </c>
      <c r="B36" s="40" t="s">
        <v>154</v>
      </c>
      <c r="C36" s="129">
        <v>1512838.6033099999</v>
      </c>
      <c r="D36" s="129">
        <v>1985993.8623500001</v>
      </c>
      <c r="E36" s="129"/>
      <c r="F36" s="129"/>
      <c r="G36" s="129"/>
      <c r="H36" s="129"/>
      <c r="I36" s="129"/>
      <c r="J36" s="129"/>
      <c r="K36" s="129"/>
      <c r="L36" s="129"/>
      <c r="M36" s="129"/>
      <c r="N36" s="129"/>
      <c r="O36" s="130">
        <v>3498832.4656600002</v>
      </c>
    </row>
    <row r="37" spans="1:15" ht="15" x14ac:dyDescent="0.25">
      <c r="A37" s="39">
        <v>2015</v>
      </c>
      <c r="B37" s="40" t="s">
        <v>154</v>
      </c>
      <c r="C37" s="129">
        <v>1728185.6380799999</v>
      </c>
      <c r="D37" s="129">
        <v>1703300.46444</v>
      </c>
      <c r="E37" s="129">
        <v>1770417.7382400001</v>
      </c>
      <c r="F37" s="129">
        <v>1835673.80923</v>
      </c>
      <c r="G37" s="129">
        <v>1480106.1511299999</v>
      </c>
      <c r="H37" s="129">
        <v>1969958.87916</v>
      </c>
      <c r="I37" s="129">
        <v>1641993.7194099999</v>
      </c>
      <c r="J37" s="129">
        <v>1361432.7691800001</v>
      </c>
      <c r="K37" s="129">
        <v>1872660.5616599999</v>
      </c>
      <c r="L37" s="129">
        <v>2024850.7980899999</v>
      </c>
      <c r="M37" s="129">
        <v>1916220.19108</v>
      </c>
      <c r="N37" s="129">
        <v>1847805.3222399999</v>
      </c>
      <c r="O37" s="130">
        <v>21152606.04194</v>
      </c>
    </row>
    <row r="38" spans="1:15" ht="15" x14ac:dyDescent="0.25">
      <c r="A38" s="37">
        <v>2016</v>
      </c>
      <c r="B38" s="40" t="s">
        <v>155</v>
      </c>
      <c r="C38" s="129">
        <v>41417.511720000002</v>
      </c>
      <c r="D38" s="129">
        <v>60080.299330000002</v>
      </c>
      <c r="E38" s="129"/>
      <c r="F38" s="129"/>
      <c r="G38" s="129"/>
      <c r="H38" s="129"/>
      <c r="I38" s="129"/>
      <c r="J38" s="129"/>
      <c r="K38" s="129"/>
      <c r="L38" s="129"/>
      <c r="M38" s="129"/>
      <c r="N38" s="129"/>
      <c r="O38" s="130">
        <v>101497.81105</v>
      </c>
    </row>
    <row r="39" spans="1:15" ht="15" x14ac:dyDescent="0.25">
      <c r="A39" s="39">
        <v>2015</v>
      </c>
      <c r="B39" s="40" t="s">
        <v>155</v>
      </c>
      <c r="C39" s="129">
        <v>43975.630740000001</v>
      </c>
      <c r="D39" s="129">
        <v>77870.873619999998</v>
      </c>
      <c r="E39" s="129">
        <v>46982.886599999998</v>
      </c>
      <c r="F39" s="129">
        <v>103764.36032000001</v>
      </c>
      <c r="G39" s="129">
        <v>116960.59392</v>
      </c>
      <c r="H39" s="129">
        <v>53593.840929999998</v>
      </c>
      <c r="I39" s="129">
        <v>148860.65543000001</v>
      </c>
      <c r="J39" s="129">
        <v>123107.68345</v>
      </c>
      <c r="K39" s="129">
        <v>75751.284390000001</v>
      </c>
      <c r="L39" s="129">
        <v>75632.592009999993</v>
      </c>
      <c r="M39" s="129">
        <v>102000.23428</v>
      </c>
      <c r="N39" s="129">
        <v>61359.293839999998</v>
      </c>
      <c r="O39" s="130">
        <v>1029859.92953</v>
      </c>
    </row>
    <row r="40" spans="1:15" ht="15" x14ac:dyDescent="0.25">
      <c r="A40" s="37">
        <v>2016</v>
      </c>
      <c r="B40" s="40" t="s">
        <v>156</v>
      </c>
      <c r="C40" s="129">
        <v>629915.79517000006</v>
      </c>
      <c r="D40" s="129">
        <v>807630.40483999997</v>
      </c>
      <c r="E40" s="129"/>
      <c r="F40" s="129"/>
      <c r="G40" s="129"/>
      <c r="H40" s="129"/>
      <c r="I40" s="129"/>
      <c r="J40" s="129"/>
      <c r="K40" s="129"/>
      <c r="L40" s="129"/>
      <c r="M40" s="129"/>
      <c r="N40" s="129"/>
      <c r="O40" s="130">
        <v>1437546.20001</v>
      </c>
    </row>
    <row r="41" spans="1:15" ht="15" x14ac:dyDescent="0.25">
      <c r="A41" s="39">
        <v>2015</v>
      </c>
      <c r="B41" s="40" t="s">
        <v>156</v>
      </c>
      <c r="C41" s="129">
        <v>732034.20849999995</v>
      </c>
      <c r="D41" s="129">
        <v>830881.90549000003</v>
      </c>
      <c r="E41" s="129">
        <v>838376.19932999997</v>
      </c>
      <c r="F41" s="129">
        <v>881106.12072999997</v>
      </c>
      <c r="G41" s="129">
        <v>826109.51858000003</v>
      </c>
      <c r="H41" s="129">
        <v>961652.74899999995</v>
      </c>
      <c r="I41" s="129">
        <v>816192.49294000003</v>
      </c>
      <c r="J41" s="129">
        <v>830817.00448</v>
      </c>
      <c r="K41" s="129">
        <v>854145.72690000001</v>
      </c>
      <c r="L41" s="129">
        <v>1039522.2544</v>
      </c>
      <c r="M41" s="129">
        <v>927932.94868000003</v>
      </c>
      <c r="N41" s="129">
        <v>935789.36588000006</v>
      </c>
      <c r="O41" s="130">
        <v>10474560.49491</v>
      </c>
    </row>
    <row r="42" spans="1:15" ht="15" x14ac:dyDescent="0.25">
      <c r="A42" s="37">
        <v>2016</v>
      </c>
      <c r="B42" s="40" t="s">
        <v>157</v>
      </c>
      <c r="C42" s="129">
        <v>376348.28094999999</v>
      </c>
      <c r="D42" s="129">
        <v>440730.70689999999</v>
      </c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30">
        <v>817078.98785000003</v>
      </c>
    </row>
    <row r="43" spans="1:15" ht="15" x14ac:dyDescent="0.25">
      <c r="A43" s="39">
        <v>2015</v>
      </c>
      <c r="B43" s="40" t="s">
        <v>157</v>
      </c>
      <c r="C43" s="129">
        <v>465746.14145</v>
      </c>
      <c r="D43" s="129">
        <v>432354.75325000001</v>
      </c>
      <c r="E43" s="129">
        <v>450342.50517999998</v>
      </c>
      <c r="F43" s="129">
        <v>492681.90814999997</v>
      </c>
      <c r="G43" s="129">
        <v>411908.47483999998</v>
      </c>
      <c r="H43" s="129">
        <v>470042.16327999998</v>
      </c>
      <c r="I43" s="129">
        <v>482674.16879000003</v>
      </c>
      <c r="J43" s="129">
        <v>434302.21208999999</v>
      </c>
      <c r="K43" s="129">
        <v>438543.42706000002</v>
      </c>
      <c r="L43" s="129">
        <v>456967.71256000001</v>
      </c>
      <c r="M43" s="129">
        <v>486806.38793999999</v>
      </c>
      <c r="N43" s="129">
        <v>502722.01715000003</v>
      </c>
      <c r="O43" s="130">
        <v>5525091.8717400003</v>
      </c>
    </row>
    <row r="44" spans="1:15" ht="15" x14ac:dyDescent="0.25">
      <c r="A44" s="37">
        <v>2016</v>
      </c>
      <c r="B44" s="40" t="s">
        <v>158</v>
      </c>
      <c r="C44" s="129">
        <v>424183.26061</v>
      </c>
      <c r="D44" s="129">
        <v>503862.94899</v>
      </c>
      <c r="E44" s="129"/>
      <c r="F44" s="129"/>
      <c r="G44" s="129"/>
      <c r="H44" s="129"/>
      <c r="I44" s="129"/>
      <c r="J44" s="129"/>
      <c r="K44" s="129"/>
      <c r="L44" s="129"/>
      <c r="M44" s="129"/>
      <c r="N44" s="129"/>
      <c r="O44" s="130">
        <v>928046.20959999994</v>
      </c>
    </row>
    <row r="45" spans="1:15" ht="15" x14ac:dyDescent="0.25">
      <c r="A45" s="39">
        <v>2015</v>
      </c>
      <c r="B45" s="40" t="s">
        <v>158</v>
      </c>
      <c r="C45" s="129">
        <v>487407.43296000001</v>
      </c>
      <c r="D45" s="129">
        <v>472961.28506999998</v>
      </c>
      <c r="E45" s="129">
        <v>531386.10343000002</v>
      </c>
      <c r="F45" s="129">
        <v>573363.50586000003</v>
      </c>
      <c r="G45" s="129">
        <v>518542.75578000001</v>
      </c>
      <c r="H45" s="129">
        <v>543286.57804000005</v>
      </c>
      <c r="I45" s="129">
        <v>527585.22655000002</v>
      </c>
      <c r="J45" s="129">
        <v>514762.60054999997</v>
      </c>
      <c r="K45" s="129">
        <v>481370.40941000002</v>
      </c>
      <c r="L45" s="129">
        <v>569473.86560999998</v>
      </c>
      <c r="M45" s="129">
        <v>504692.02731999999</v>
      </c>
      <c r="N45" s="129">
        <v>506432.11945</v>
      </c>
      <c r="O45" s="130">
        <v>6231263.9100299999</v>
      </c>
    </row>
    <row r="46" spans="1:15" ht="15" x14ac:dyDescent="0.25">
      <c r="A46" s="37">
        <v>2016</v>
      </c>
      <c r="B46" s="40" t="s">
        <v>159</v>
      </c>
      <c r="C46" s="129">
        <v>627268.37708999997</v>
      </c>
      <c r="D46" s="129">
        <v>747315.55146999995</v>
      </c>
      <c r="E46" s="129"/>
      <c r="F46" s="129"/>
      <c r="G46" s="129"/>
      <c r="H46" s="129"/>
      <c r="I46" s="129"/>
      <c r="J46" s="129"/>
      <c r="K46" s="129"/>
      <c r="L46" s="129"/>
      <c r="M46" s="129"/>
      <c r="N46" s="129"/>
      <c r="O46" s="130">
        <v>1374583.9285599999</v>
      </c>
    </row>
    <row r="47" spans="1:15" ht="15" x14ac:dyDescent="0.25">
      <c r="A47" s="39">
        <v>2015</v>
      </c>
      <c r="B47" s="40" t="s">
        <v>159</v>
      </c>
      <c r="C47" s="129">
        <v>851959.67770999996</v>
      </c>
      <c r="D47" s="129">
        <v>937971.25488999998</v>
      </c>
      <c r="E47" s="129">
        <v>954845.98077000002</v>
      </c>
      <c r="F47" s="129">
        <v>974772.68414000003</v>
      </c>
      <c r="G47" s="129">
        <v>790369.94894999999</v>
      </c>
      <c r="H47" s="129">
        <v>830133.93775000004</v>
      </c>
      <c r="I47" s="129">
        <v>799546.81232999999</v>
      </c>
      <c r="J47" s="129">
        <v>793996.01982000005</v>
      </c>
      <c r="K47" s="129">
        <v>759078.67455</v>
      </c>
      <c r="L47" s="129">
        <v>767560.99219999998</v>
      </c>
      <c r="M47" s="129">
        <v>661567.91605999996</v>
      </c>
      <c r="N47" s="129">
        <v>760053.30685000005</v>
      </c>
      <c r="O47" s="130">
        <v>9881857.2060199995</v>
      </c>
    </row>
    <row r="48" spans="1:15" ht="15" x14ac:dyDescent="0.25">
      <c r="A48" s="37">
        <v>2016</v>
      </c>
      <c r="B48" s="40" t="s">
        <v>160</v>
      </c>
      <c r="C48" s="129">
        <v>185138.30567999999</v>
      </c>
      <c r="D48" s="129">
        <v>224774.57949999999</v>
      </c>
      <c r="E48" s="129"/>
      <c r="F48" s="129"/>
      <c r="G48" s="129"/>
      <c r="H48" s="129"/>
      <c r="I48" s="129"/>
      <c r="J48" s="129"/>
      <c r="K48" s="129"/>
      <c r="L48" s="129"/>
      <c r="M48" s="129"/>
      <c r="N48" s="129"/>
      <c r="O48" s="130">
        <v>409912.88517999998</v>
      </c>
    </row>
    <row r="49" spans="1:15" ht="15" x14ac:dyDescent="0.25">
      <c r="A49" s="39">
        <v>2015</v>
      </c>
      <c r="B49" s="40" t="s">
        <v>160</v>
      </c>
      <c r="C49" s="129">
        <v>201065.27963</v>
      </c>
      <c r="D49" s="129">
        <v>214534.20812</v>
      </c>
      <c r="E49" s="129">
        <v>255234.01407999999</v>
      </c>
      <c r="F49" s="129">
        <v>264049.80089999997</v>
      </c>
      <c r="G49" s="129">
        <v>243057.15079000001</v>
      </c>
      <c r="H49" s="129">
        <v>238475.55864</v>
      </c>
      <c r="I49" s="129">
        <v>230374.45139</v>
      </c>
      <c r="J49" s="129">
        <v>220668.06219999999</v>
      </c>
      <c r="K49" s="129">
        <v>213315.91204</v>
      </c>
      <c r="L49" s="129">
        <v>238566.33436000001</v>
      </c>
      <c r="M49" s="129">
        <v>214890.82584</v>
      </c>
      <c r="N49" s="129">
        <v>221871.02467000001</v>
      </c>
      <c r="O49" s="130">
        <v>2756102.6226599999</v>
      </c>
    </row>
    <row r="50" spans="1:15" ht="15" x14ac:dyDescent="0.25">
      <c r="A50" s="37">
        <v>2016</v>
      </c>
      <c r="B50" s="40" t="s">
        <v>161</v>
      </c>
      <c r="C50" s="129">
        <v>170663.80864</v>
      </c>
      <c r="D50" s="129">
        <v>161762.25456</v>
      </c>
      <c r="E50" s="129"/>
      <c r="F50" s="129"/>
      <c r="G50" s="129"/>
      <c r="H50" s="129"/>
      <c r="I50" s="129"/>
      <c r="J50" s="129"/>
      <c r="K50" s="129"/>
      <c r="L50" s="129"/>
      <c r="M50" s="129"/>
      <c r="N50" s="129"/>
      <c r="O50" s="130">
        <v>332426.06319999998</v>
      </c>
    </row>
    <row r="51" spans="1:15" ht="15" x14ac:dyDescent="0.25">
      <c r="A51" s="39">
        <v>2015</v>
      </c>
      <c r="B51" s="40" t="s">
        <v>161</v>
      </c>
      <c r="C51" s="129">
        <v>286935.63050000003</v>
      </c>
      <c r="D51" s="129">
        <v>143501.89407000001</v>
      </c>
      <c r="E51" s="129">
        <v>159644.99953999999</v>
      </c>
      <c r="F51" s="129">
        <v>248175.88795999999</v>
      </c>
      <c r="G51" s="129">
        <v>344007.19764999999</v>
      </c>
      <c r="H51" s="129">
        <v>232777.41104000001</v>
      </c>
      <c r="I51" s="129">
        <v>149027.33434</v>
      </c>
      <c r="J51" s="129">
        <v>245747.28447000001</v>
      </c>
      <c r="K51" s="129">
        <v>148601.39423999999</v>
      </c>
      <c r="L51" s="129">
        <v>269494.86972000002</v>
      </c>
      <c r="M51" s="129">
        <v>206001.51553999999</v>
      </c>
      <c r="N51" s="129">
        <v>214679.78664999999</v>
      </c>
      <c r="O51" s="130">
        <v>2648595.20572</v>
      </c>
    </row>
    <row r="52" spans="1:15" ht="15" x14ac:dyDescent="0.25">
      <c r="A52" s="37">
        <v>2016</v>
      </c>
      <c r="B52" s="40" t="s">
        <v>162</v>
      </c>
      <c r="C52" s="129">
        <v>118648.27202999999</v>
      </c>
      <c r="D52" s="129">
        <v>137230.56844</v>
      </c>
      <c r="E52" s="129"/>
      <c r="F52" s="129"/>
      <c r="G52" s="129"/>
      <c r="H52" s="129"/>
      <c r="I52" s="129"/>
      <c r="J52" s="129"/>
      <c r="K52" s="129"/>
      <c r="L52" s="129"/>
      <c r="M52" s="129"/>
      <c r="N52" s="129"/>
      <c r="O52" s="130">
        <v>255878.84047</v>
      </c>
    </row>
    <row r="53" spans="1:15" ht="15" x14ac:dyDescent="0.25">
      <c r="A53" s="39">
        <v>2015</v>
      </c>
      <c r="B53" s="40" t="s">
        <v>162</v>
      </c>
      <c r="C53" s="129">
        <v>99405.476550000007</v>
      </c>
      <c r="D53" s="129">
        <v>97020.904750000002</v>
      </c>
      <c r="E53" s="129">
        <v>136118.54362000001</v>
      </c>
      <c r="F53" s="129">
        <v>127832.47478</v>
      </c>
      <c r="G53" s="129">
        <v>110824.95748</v>
      </c>
      <c r="H53" s="129">
        <v>159703.81526999999</v>
      </c>
      <c r="I53" s="129">
        <v>97948.048179999998</v>
      </c>
      <c r="J53" s="129">
        <v>142957.12294</v>
      </c>
      <c r="K53" s="129">
        <v>162037.93732</v>
      </c>
      <c r="L53" s="129">
        <v>129552.53593</v>
      </c>
      <c r="M53" s="129">
        <v>108312.00581</v>
      </c>
      <c r="N53" s="129">
        <v>282455.27565000003</v>
      </c>
      <c r="O53" s="130">
        <v>1654169.09828</v>
      </c>
    </row>
    <row r="54" spans="1:15" ht="15" x14ac:dyDescent="0.25">
      <c r="A54" s="37">
        <v>2016</v>
      </c>
      <c r="B54" s="40" t="s">
        <v>163</v>
      </c>
      <c r="C54" s="129">
        <v>254346.44177</v>
      </c>
      <c r="D54" s="129">
        <v>280987.42449</v>
      </c>
      <c r="E54" s="129"/>
      <c r="F54" s="129"/>
      <c r="G54" s="129"/>
      <c r="H54" s="129"/>
      <c r="I54" s="129"/>
      <c r="J54" s="129"/>
      <c r="K54" s="129"/>
      <c r="L54" s="129"/>
      <c r="M54" s="129"/>
      <c r="N54" s="129"/>
      <c r="O54" s="130">
        <v>535333.86626000004</v>
      </c>
    </row>
    <row r="55" spans="1:15" ht="15" x14ac:dyDescent="0.25">
      <c r="A55" s="39">
        <v>2015</v>
      </c>
      <c r="B55" s="40" t="s">
        <v>163</v>
      </c>
      <c r="C55" s="129">
        <v>274713.80115999997</v>
      </c>
      <c r="D55" s="129">
        <v>295461.82744999998</v>
      </c>
      <c r="E55" s="129">
        <v>315256.79775999999</v>
      </c>
      <c r="F55" s="129">
        <v>327423.73417000001</v>
      </c>
      <c r="G55" s="129">
        <v>295735.63271999999</v>
      </c>
      <c r="H55" s="129">
        <v>321366.19692000002</v>
      </c>
      <c r="I55" s="129">
        <v>301173.61589000002</v>
      </c>
      <c r="J55" s="129">
        <v>285553.07260999997</v>
      </c>
      <c r="K55" s="129">
        <v>275359.28765999997</v>
      </c>
      <c r="L55" s="129">
        <v>332975.99235999997</v>
      </c>
      <c r="M55" s="129">
        <v>314600.50063999998</v>
      </c>
      <c r="N55" s="129">
        <v>308004.68719999999</v>
      </c>
      <c r="O55" s="130">
        <v>3647625.1465400001</v>
      </c>
    </row>
    <row r="56" spans="1:15" ht="15" x14ac:dyDescent="0.25">
      <c r="A56" s="37">
        <v>2016</v>
      </c>
      <c r="B56" s="40" t="s">
        <v>164</v>
      </c>
      <c r="C56" s="129">
        <v>4812.4913900000001</v>
      </c>
      <c r="D56" s="129">
        <v>7726.9569899999997</v>
      </c>
      <c r="E56" s="129"/>
      <c r="F56" s="129"/>
      <c r="G56" s="129"/>
      <c r="H56" s="129"/>
      <c r="I56" s="129"/>
      <c r="J56" s="129"/>
      <c r="K56" s="129"/>
      <c r="L56" s="129"/>
      <c r="M56" s="129"/>
      <c r="N56" s="129"/>
      <c r="O56" s="130">
        <v>12539.44838</v>
      </c>
    </row>
    <row r="57" spans="1:15" ht="15" x14ac:dyDescent="0.25">
      <c r="A57" s="39">
        <v>2015</v>
      </c>
      <c r="B57" s="40" t="s">
        <v>164</v>
      </c>
      <c r="C57" s="129">
        <v>5774.0317800000003</v>
      </c>
      <c r="D57" s="129">
        <v>5484.3786399999999</v>
      </c>
      <c r="E57" s="129">
        <v>10630.06632</v>
      </c>
      <c r="F57" s="129">
        <v>11598.083430000001</v>
      </c>
      <c r="G57" s="129">
        <v>9886.9209100000007</v>
      </c>
      <c r="H57" s="129">
        <v>10164.0036</v>
      </c>
      <c r="I57" s="129">
        <v>7190.6043799999998</v>
      </c>
      <c r="J57" s="129">
        <v>7544.5398999999998</v>
      </c>
      <c r="K57" s="129">
        <v>7738.0866800000003</v>
      </c>
      <c r="L57" s="129">
        <v>5502.3909400000002</v>
      </c>
      <c r="M57" s="129">
        <v>10455.980820000001</v>
      </c>
      <c r="N57" s="129">
        <v>9327.0793699999995</v>
      </c>
      <c r="O57" s="130">
        <v>101296.16677</v>
      </c>
    </row>
    <row r="58" spans="1:15" ht="15" x14ac:dyDescent="0.25">
      <c r="A58" s="37">
        <v>2016</v>
      </c>
      <c r="B58" s="38" t="s">
        <v>31</v>
      </c>
      <c r="C58" s="132">
        <f>C60</f>
        <v>235509.54844000001</v>
      </c>
      <c r="D58" s="132">
        <f t="shared" ref="D58:O58" si="4">D60</f>
        <v>243995.41086999999</v>
      </c>
      <c r="E58" s="132"/>
      <c r="F58" s="132"/>
      <c r="G58" s="132"/>
      <c r="H58" s="132"/>
      <c r="I58" s="132"/>
      <c r="J58" s="132"/>
      <c r="K58" s="132"/>
      <c r="L58" s="132"/>
      <c r="M58" s="132"/>
      <c r="N58" s="132"/>
      <c r="O58" s="132">
        <f t="shared" si="4"/>
        <v>479504.95931000001</v>
      </c>
    </row>
    <row r="59" spans="1:15" ht="15" x14ac:dyDescent="0.25">
      <c r="A59" s="39">
        <v>2015</v>
      </c>
      <c r="B59" s="38" t="s">
        <v>31</v>
      </c>
      <c r="C59" s="132">
        <f>C61</f>
        <v>275911.10003999999</v>
      </c>
      <c r="D59" s="132">
        <f t="shared" ref="D59:O59" si="5">D61</f>
        <v>281267.10907000001</v>
      </c>
      <c r="E59" s="132">
        <f t="shared" si="5"/>
        <v>275441.42132000002</v>
      </c>
      <c r="F59" s="132">
        <f t="shared" si="5"/>
        <v>348218.35579</v>
      </c>
      <c r="G59" s="132">
        <f t="shared" si="5"/>
        <v>403889.40522000002</v>
      </c>
      <c r="H59" s="132">
        <f t="shared" si="5"/>
        <v>393504.76014000003</v>
      </c>
      <c r="I59" s="132">
        <f t="shared" si="5"/>
        <v>373662.58630000002</v>
      </c>
      <c r="J59" s="132">
        <f t="shared" si="5"/>
        <v>343511.67865999998</v>
      </c>
      <c r="K59" s="132">
        <f t="shared" si="5"/>
        <v>285487.89838999999</v>
      </c>
      <c r="L59" s="132">
        <f t="shared" si="5"/>
        <v>315908.38656999997</v>
      </c>
      <c r="M59" s="132">
        <f t="shared" si="5"/>
        <v>292589.71755</v>
      </c>
      <c r="N59" s="132">
        <f t="shared" si="5"/>
        <v>309119.67755999998</v>
      </c>
      <c r="O59" s="132">
        <f t="shared" si="5"/>
        <v>3898512.0966099999</v>
      </c>
    </row>
    <row r="60" spans="1:15" ht="15" x14ac:dyDescent="0.25">
      <c r="A60" s="37">
        <v>2016</v>
      </c>
      <c r="B60" s="40" t="s">
        <v>165</v>
      </c>
      <c r="C60" s="129">
        <v>235509.54844000001</v>
      </c>
      <c r="D60" s="129">
        <v>243995.41086999999</v>
      </c>
      <c r="E60" s="129"/>
      <c r="F60" s="129"/>
      <c r="G60" s="129"/>
      <c r="H60" s="129"/>
      <c r="I60" s="129"/>
      <c r="J60" s="129"/>
      <c r="K60" s="129"/>
      <c r="L60" s="129"/>
      <c r="M60" s="129"/>
      <c r="N60" s="129"/>
      <c r="O60" s="130">
        <v>479504.95931000001</v>
      </c>
    </row>
    <row r="61" spans="1:15" ht="15.75" thickBot="1" x14ac:dyDescent="0.3">
      <c r="A61" s="39">
        <v>2015</v>
      </c>
      <c r="B61" s="40" t="s">
        <v>165</v>
      </c>
      <c r="C61" s="129">
        <v>275911.10003999999</v>
      </c>
      <c r="D61" s="129">
        <v>281267.10907000001</v>
      </c>
      <c r="E61" s="129">
        <v>275441.42132000002</v>
      </c>
      <c r="F61" s="129">
        <v>348218.35579</v>
      </c>
      <c r="G61" s="129">
        <v>403889.40522000002</v>
      </c>
      <c r="H61" s="129">
        <v>393504.76014000003</v>
      </c>
      <c r="I61" s="129">
        <v>373662.58630000002</v>
      </c>
      <c r="J61" s="129">
        <v>343511.67865999998</v>
      </c>
      <c r="K61" s="129">
        <v>285487.89838999999</v>
      </c>
      <c r="L61" s="129">
        <v>315908.38656999997</v>
      </c>
      <c r="M61" s="129">
        <v>292589.71755</v>
      </c>
      <c r="N61" s="129">
        <v>309119.67755999998</v>
      </c>
      <c r="O61" s="130">
        <v>3898512.0966099999</v>
      </c>
    </row>
    <row r="62" spans="1:15" s="43" customFormat="1" ht="15" customHeight="1" thickBot="1" x14ac:dyDescent="0.25">
      <c r="A62" s="41">
        <v>2002</v>
      </c>
      <c r="B62" s="42" t="s">
        <v>40</v>
      </c>
      <c r="C62" s="133">
        <v>2607319.6609999998</v>
      </c>
      <c r="D62" s="133">
        <v>2383772.9539999999</v>
      </c>
      <c r="E62" s="133">
        <v>2918943.5210000002</v>
      </c>
      <c r="F62" s="133">
        <v>2742857.9219999998</v>
      </c>
      <c r="G62" s="133">
        <v>3000325.2429999998</v>
      </c>
      <c r="H62" s="133">
        <v>2770693.8810000001</v>
      </c>
      <c r="I62" s="133">
        <v>3103851.8620000002</v>
      </c>
      <c r="J62" s="133">
        <v>2975888.9739999999</v>
      </c>
      <c r="K62" s="133">
        <v>3218206.861</v>
      </c>
      <c r="L62" s="133">
        <v>3501128.02</v>
      </c>
      <c r="M62" s="133">
        <v>3593604.8960000002</v>
      </c>
      <c r="N62" s="133">
        <v>3242495.2340000002</v>
      </c>
      <c r="O62" s="134">
        <f>SUM(C62:N62)</f>
        <v>36059089.028999999</v>
      </c>
    </row>
    <row r="63" spans="1:15" s="43" customFormat="1" ht="15" customHeight="1" thickBot="1" x14ac:dyDescent="0.25">
      <c r="A63" s="41">
        <v>2003</v>
      </c>
      <c r="B63" s="42" t="s">
        <v>40</v>
      </c>
      <c r="C63" s="133">
        <v>3533705.5819999999</v>
      </c>
      <c r="D63" s="133">
        <v>2923460.39</v>
      </c>
      <c r="E63" s="133">
        <v>3908255.9909999999</v>
      </c>
      <c r="F63" s="133">
        <v>3662183.449</v>
      </c>
      <c r="G63" s="133">
        <v>3860471.3</v>
      </c>
      <c r="H63" s="133">
        <v>3796113.5219999999</v>
      </c>
      <c r="I63" s="133">
        <v>4236114.2640000004</v>
      </c>
      <c r="J63" s="133">
        <v>3828726.17</v>
      </c>
      <c r="K63" s="133">
        <v>4114677.523</v>
      </c>
      <c r="L63" s="133">
        <v>4824388.2589999996</v>
      </c>
      <c r="M63" s="133">
        <v>3969697.4580000001</v>
      </c>
      <c r="N63" s="133">
        <v>4595042.3940000003</v>
      </c>
      <c r="O63" s="134">
        <f>SUM(C63:N63)</f>
        <v>47252836.302000001</v>
      </c>
    </row>
    <row r="64" spans="1:15" s="43" customFormat="1" ht="15" customHeight="1" thickBot="1" x14ac:dyDescent="0.25">
      <c r="A64" s="41">
        <v>2004</v>
      </c>
      <c r="B64" s="42" t="s">
        <v>40</v>
      </c>
      <c r="C64" s="133">
        <v>4619660.84</v>
      </c>
      <c r="D64" s="133">
        <v>3664503.0430000001</v>
      </c>
      <c r="E64" s="133">
        <v>5218042.1770000001</v>
      </c>
      <c r="F64" s="133">
        <v>5072462.9939999999</v>
      </c>
      <c r="G64" s="133">
        <v>5170061.6050000004</v>
      </c>
      <c r="H64" s="133">
        <v>5284383.2860000003</v>
      </c>
      <c r="I64" s="133">
        <v>5632138.7980000004</v>
      </c>
      <c r="J64" s="133">
        <v>4707491.284</v>
      </c>
      <c r="K64" s="133">
        <v>5656283.5209999997</v>
      </c>
      <c r="L64" s="133">
        <v>5867342.1210000003</v>
      </c>
      <c r="M64" s="133">
        <v>5733908.9759999998</v>
      </c>
      <c r="N64" s="133">
        <v>6540874.1749999998</v>
      </c>
      <c r="O64" s="134">
        <f t="shared" ref="O64:O65" si="6">SUM(C64:N64)</f>
        <v>63167152.819999993</v>
      </c>
    </row>
    <row r="65" spans="1:15" s="43" customFormat="1" ht="15" customHeight="1" thickBot="1" x14ac:dyDescent="0.25">
      <c r="A65" s="41">
        <v>2005</v>
      </c>
      <c r="B65" s="42" t="s">
        <v>40</v>
      </c>
      <c r="C65" s="133">
        <v>4997279.7240000004</v>
      </c>
      <c r="D65" s="133">
        <v>5651741.2520000003</v>
      </c>
      <c r="E65" s="133">
        <v>6591859.2180000003</v>
      </c>
      <c r="F65" s="133">
        <v>6128131.8779999996</v>
      </c>
      <c r="G65" s="133">
        <v>5977226.2170000002</v>
      </c>
      <c r="H65" s="133">
        <v>6038534.3669999996</v>
      </c>
      <c r="I65" s="133">
        <v>5763466.3530000001</v>
      </c>
      <c r="J65" s="133">
        <v>5552867.2120000003</v>
      </c>
      <c r="K65" s="133">
        <v>6814268.9409999996</v>
      </c>
      <c r="L65" s="133">
        <v>6772178.5690000001</v>
      </c>
      <c r="M65" s="133">
        <v>5942575.7819999997</v>
      </c>
      <c r="N65" s="133">
        <v>7246278.6299999999</v>
      </c>
      <c r="O65" s="134">
        <f t="shared" si="6"/>
        <v>73476408.142999992</v>
      </c>
    </row>
    <row r="66" spans="1:15" s="43" customFormat="1" ht="15" customHeight="1" thickBot="1" x14ac:dyDescent="0.25">
      <c r="A66" s="41">
        <v>2006</v>
      </c>
      <c r="B66" s="42" t="s">
        <v>40</v>
      </c>
      <c r="C66" s="133">
        <v>5133048.8810000001</v>
      </c>
      <c r="D66" s="133">
        <v>6058251.2790000001</v>
      </c>
      <c r="E66" s="133">
        <v>7411101.659</v>
      </c>
      <c r="F66" s="133">
        <v>6456090.2609999999</v>
      </c>
      <c r="G66" s="133">
        <v>7041543.2470000004</v>
      </c>
      <c r="H66" s="133">
        <v>7815434.6220000004</v>
      </c>
      <c r="I66" s="133">
        <v>7067411.4790000003</v>
      </c>
      <c r="J66" s="133">
        <v>6811202.4100000001</v>
      </c>
      <c r="K66" s="133">
        <v>7606551.0949999997</v>
      </c>
      <c r="L66" s="133">
        <v>6888812.5489999996</v>
      </c>
      <c r="M66" s="133">
        <v>8641474.5559999999</v>
      </c>
      <c r="N66" s="133">
        <v>8603753.4800000004</v>
      </c>
      <c r="O66" s="134">
        <f t="shared" ref="O66:O74" si="7">SUM(C66:N66)</f>
        <v>85534675.517999992</v>
      </c>
    </row>
    <row r="67" spans="1:15" s="43" customFormat="1" ht="15" customHeight="1" thickBot="1" x14ac:dyDescent="0.25">
      <c r="A67" s="41">
        <v>2007</v>
      </c>
      <c r="B67" s="42" t="s">
        <v>40</v>
      </c>
      <c r="C67" s="133">
        <v>6564559.7929999996</v>
      </c>
      <c r="D67" s="133">
        <v>7656951.608</v>
      </c>
      <c r="E67" s="133">
        <v>8957851.6209999993</v>
      </c>
      <c r="F67" s="133">
        <v>8313312.0049999999</v>
      </c>
      <c r="G67" s="133">
        <v>9147620.0419999994</v>
      </c>
      <c r="H67" s="133">
        <v>8980247.4370000008</v>
      </c>
      <c r="I67" s="133">
        <v>8937741.591</v>
      </c>
      <c r="J67" s="133">
        <v>8736689.0920000002</v>
      </c>
      <c r="K67" s="133">
        <v>9038743.8959999997</v>
      </c>
      <c r="L67" s="133">
        <v>9895216.6219999995</v>
      </c>
      <c r="M67" s="133">
        <v>11318798.220000001</v>
      </c>
      <c r="N67" s="133">
        <v>9724017.977</v>
      </c>
      <c r="O67" s="134">
        <f t="shared" si="7"/>
        <v>107271749.90399998</v>
      </c>
    </row>
    <row r="68" spans="1:15" s="43" customFormat="1" ht="15" customHeight="1" thickBot="1" x14ac:dyDescent="0.25">
      <c r="A68" s="41">
        <v>2008</v>
      </c>
      <c r="B68" s="42" t="s">
        <v>40</v>
      </c>
      <c r="C68" s="133">
        <v>10632207.040999999</v>
      </c>
      <c r="D68" s="133">
        <v>11077899.119999999</v>
      </c>
      <c r="E68" s="133">
        <v>11428587.233999999</v>
      </c>
      <c r="F68" s="133">
        <v>11363963.503</v>
      </c>
      <c r="G68" s="133">
        <v>12477968.699999999</v>
      </c>
      <c r="H68" s="133">
        <v>11770634.384</v>
      </c>
      <c r="I68" s="133">
        <v>12595426.863</v>
      </c>
      <c r="J68" s="133">
        <v>11046830.085999999</v>
      </c>
      <c r="K68" s="133">
        <v>12793148.034</v>
      </c>
      <c r="L68" s="133">
        <v>9722708.7899999991</v>
      </c>
      <c r="M68" s="133">
        <v>9395872.8969999999</v>
      </c>
      <c r="N68" s="133">
        <v>7721948.9740000004</v>
      </c>
      <c r="O68" s="134">
        <f t="shared" si="7"/>
        <v>132027195.626</v>
      </c>
    </row>
    <row r="69" spans="1:15" s="43" customFormat="1" ht="15" customHeight="1" thickBot="1" x14ac:dyDescent="0.25">
      <c r="A69" s="41">
        <v>2009</v>
      </c>
      <c r="B69" s="42" t="s">
        <v>40</v>
      </c>
      <c r="C69" s="133">
        <v>7884493.5240000002</v>
      </c>
      <c r="D69" s="133">
        <v>8435115.8340000007</v>
      </c>
      <c r="E69" s="133">
        <v>8155485.0810000002</v>
      </c>
      <c r="F69" s="133">
        <v>7561696.2829999998</v>
      </c>
      <c r="G69" s="133">
        <v>7346407.5279999999</v>
      </c>
      <c r="H69" s="133">
        <v>8329692.7829999998</v>
      </c>
      <c r="I69" s="133">
        <v>9055733.6710000001</v>
      </c>
      <c r="J69" s="133">
        <v>7839908.8420000002</v>
      </c>
      <c r="K69" s="133">
        <v>8480708.3870000001</v>
      </c>
      <c r="L69" s="133">
        <v>10095768.029999999</v>
      </c>
      <c r="M69" s="133">
        <v>8903010.773</v>
      </c>
      <c r="N69" s="133">
        <v>10054591.867000001</v>
      </c>
      <c r="O69" s="134">
        <f t="shared" si="7"/>
        <v>102142612.603</v>
      </c>
    </row>
    <row r="70" spans="1:15" s="43" customFormat="1" ht="15" customHeight="1" thickBot="1" x14ac:dyDescent="0.25">
      <c r="A70" s="41">
        <v>2010</v>
      </c>
      <c r="B70" s="42" t="s">
        <v>40</v>
      </c>
      <c r="C70" s="133">
        <v>7828748.0580000002</v>
      </c>
      <c r="D70" s="133">
        <v>8263237.8140000002</v>
      </c>
      <c r="E70" s="133">
        <v>9886488.1710000001</v>
      </c>
      <c r="F70" s="133">
        <v>9396006.6539999992</v>
      </c>
      <c r="G70" s="133">
        <v>9799958.1170000006</v>
      </c>
      <c r="H70" s="133">
        <v>9542907.6439999994</v>
      </c>
      <c r="I70" s="133">
        <v>9564682.5449999999</v>
      </c>
      <c r="J70" s="133">
        <v>8523451.9729999993</v>
      </c>
      <c r="K70" s="133">
        <v>8909230.5209999997</v>
      </c>
      <c r="L70" s="133">
        <v>10963586.27</v>
      </c>
      <c r="M70" s="133">
        <v>9382369.7180000003</v>
      </c>
      <c r="N70" s="133">
        <v>11822551.698999999</v>
      </c>
      <c r="O70" s="134">
        <f t="shared" si="7"/>
        <v>113883219.18399999</v>
      </c>
    </row>
    <row r="71" spans="1:15" s="43" customFormat="1" ht="15" customHeight="1" thickBot="1" x14ac:dyDescent="0.25">
      <c r="A71" s="41">
        <v>2011</v>
      </c>
      <c r="B71" s="42" t="s">
        <v>40</v>
      </c>
      <c r="C71" s="133">
        <v>9551084.6390000004</v>
      </c>
      <c r="D71" s="133">
        <v>10059126.307</v>
      </c>
      <c r="E71" s="133">
        <v>11811085.16</v>
      </c>
      <c r="F71" s="133">
        <v>11873269.447000001</v>
      </c>
      <c r="G71" s="133">
        <v>10943364.372</v>
      </c>
      <c r="H71" s="133">
        <v>11349953.558</v>
      </c>
      <c r="I71" s="133">
        <v>11860004.271</v>
      </c>
      <c r="J71" s="133">
        <v>11245124.657</v>
      </c>
      <c r="K71" s="133">
        <v>10750626.098999999</v>
      </c>
      <c r="L71" s="133">
        <v>11907219.297</v>
      </c>
      <c r="M71" s="133">
        <v>11078524.743000001</v>
      </c>
      <c r="N71" s="133">
        <v>12477486.279999999</v>
      </c>
      <c r="O71" s="134">
        <f t="shared" si="7"/>
        <v>134906868.83000001</v>
      </c>
    </row>
    <row r="72" spans="1:15" ht="13.5" thickBot="1" x14ac:dyDescent="0.25">
      <c r="A72" s="41">
        <v>2012</v>
      </c>
      <c r="B72" s="42" t="s">
        <v>40</v>
      </c>
      <c r="C72" s="133">
        <v>10348187.165999999</v>
      </c>
      <c r="D72" s="133">
        <v>11748000.124</v>
      </c>
      <c r="E72" s="133">
        <v>13208572.977</v>
      </c>
      <c r="F72" s="133">
        <v>12630226.718</v>
      </c>
      <c r="G72" s="133">
        <v>13131530.960999999</v>
      </c>
      <c r="H72" s="133">
        <v>13231198.687999999</v>
      </c>
      <c r="I72" s="133">
        <v>12830675.307</v>
      </c>
      <c r="J72" s="133">
        <v>12831394.572000001</v>
      </c>
      <c r="K72" s="133">
        <v>12952651.721999999</v>
      </c>
      <c r="L72" s="133">
        <v>13190769.654999999</v>
      </c>
      <c r="M72" s="133">
        <v>13753052.493000001</v>
      </c>
      <c r="N72" s="133">
        <v>12605476.173</v>
      </c>
      <c r="O72" s="134">
        <f t="shared" si="7"/>
        <v>152461736.55599999</v>
      </c>
    </row>
    <row r="73" spans="1:15" ht="13.5" thickBot="1" x14ac:dyDescent="0.25">
      <c r="A73" s="41">
        <v>2013</v>
      </c>
      <c r="B73" s="42" t="s">
        <v>40</v>
      </c>
      <c r="C73" s="133">
        <v>11481521.079</v>
      </c>
      <c r="D73" s="133">
        <v>12385690.909</v>
      </c>
      <c r="E73" s="133">
        <v>13122058.141000001</v>
      </c>
      <c r="F73" s="133">
        <v>12468202.903000001</v>
      </c>
      <c r="G73" s="133">
        <v>13277209.017000001</v>
      </c>
      <c r="H73" s="133">
        <v>12399973.961999999</v>
      </c>
      <c r="I73" s="133">
        <v>13059519.685000001</v>
      </c>
      <c r="J73" s="133">
        <v>11118300.903000001</v>
      </c>
      <c r="K73" s="133">
        <v>13060371.039000001</v>
      </c>
      <c r="L73" s="133">
        <v>12053704.638</v>
      </c>
      <c r="M73" s="133">
        <v>14201227.351</v>
      </c>
      <c r="N73" s="133">
        <v>13174857.460000001</v>
      </c>
      <c r="O73" s="134">
        <f t="shared" si="7"/>
        <v>151802637.08700001</v>
      </c>
    </row>
    <row r="74" spans="1:15" ht="13.5" thickBot="1" x14ac:dyDescent="0.25">
      <c r="A74" s="41">
        <v>2014</v>
      </c>
      <c r="B74" s="42" t="s">
        <v>40</v>
      </c>
      <c r="C74" s="133">
        <v>12399761.948000001</v>
      </c>
      <c r="D74" s="133">
        <v>13053292.493000001</v>
      </c>
      <c r="E74" s="133">
        <v>14680110.779999999</v>
      </c>
      <c r="F74" s="133">
        <v>13371185.664000001</v>
      </c>
      <c r="G74" s="133">
        <v>13681906.159</v>
      </c>
      <c r="H74" s="133">
        <v>12880924.245999999</v>
      </c>
      <c r="I74" s="133">
        <v>13344776.958000001</v>
      </c>
      <c r="J74" s="133">
        <v>11386828.925000001</v>
      </c>
      <c r="K74" s="133">
        <v>13583120.905999999</v>
      </c>
      <c r="L74" s="133">
        <v>12891630.102</v>
      </c>
      <c r="M74" s="133">
        <v>13067348.107000001</v>
      </c>
      <c r="N74" s="133">
        <v>13269271.402000001</v>
      </c>
      <c r="O74" s="134">
        <f t="shared" si="7"/>
        <v>157610157.69</v>
      </c>
    </row>
    <row r="75" spans="1:15" ht="13.5" thickBot="1" x14ac:dyDescent="0.25">
      <c r="A75" s="41">
        <v>2015</v>
      </c>
      <c r="B75" s="42" t="s">
        <v>40</v>
      </c>
      <c r="C75" s="133">
        <v>12302384.298</v>
      </c>
      <c r="D75" s="133">
        <v>12232354.814999999</v>
      </c>
      <c r="E75" s="133">
        <v>12521724.115</v>
      </c>
      <c r="F75" s="133">
        <v>13350141.541999999</v>
      </c>
      <c r="G75" s="133">
        <v>11080917.131999999</v>
      </c>
      <c r="H75" s="133">
        <v>11951874.93</v>
      </c>
      <c r="I75" s="133">
        <v>11131497.164000001</v>
      </c>
      <c r="J75" s="133">
        <v>11023280.463</v>
      </c>
      <c r="K75" s="133">
        <v>11584663.468</v>
      </c>
      <c r="L75" s="133">
        <v>13245541.014</v>
      </c>
      <c r="M75" s="133">
        <v>11691902.787</v>
      </c>
      <c r="N75" s="133">
        <v>11766349.978</v>
      </c>
      <c r="O75" s="134">
        <f>SUM(C75:N75)</f>
        <v>143882631.70599997</v>
      </c>
    </row>
    <row r="76" spans="1:15" ht="13.5" thickBot="1" x14ac:dyDescent="0.25">
      <c r="A76" s="41">
        <v>2016</v>
      </c>
      <c r="B76" s="42" t="s">
        <v>40</v>
      </c>
      <c r="C76" s="133">
        <v>9596763.8839999996</v>
      </c>
      <c r="D76" s="133">
        <v>10790236</v>
      </c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4">
        <f>SUM(C76:N76)</f>
        <v>20386999.884</v>
      </c>
    </row>
    <row r="77" spans="1:15" x14ac:dyDescent="0.2">
      <c r="B77" s="44" t="s">
        <v>62</v>
      </c>
    </row>
    <row r="79" spans="1:15" x14ac:dyDescent="0.2">
      <c r="C79" s="47"/>
      <c r="D79" s="47"/>
      <c r="E79" s="152"/>
    </row>
    <row r="80" spans="1:15" x14ac:dyDescent="0.2">
      <c r="C80" s="47"/>
      <c r="D80" s="47"/>
    </row>
    <row r="81" spans="3:5" x14ac:dyDescent="0.2">
      <c r="D81" s="47"/>
      <c r="E81" s="152"/>
    </row>
    <row r="82" spans="3:5" x14ac:dyDescent="0.2">
      <c r="C82" s="47"/>
    </row>
  </sheetData>
  <pageMargins left="0.59055118110236227" right="0.35433070866141736" top="0.23622047244094491" bottom="0.19685039370078741" header="0" footer="0"/>
  <pageSetup paperSize="9" scale="60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SEKTOR_USD</vt:lpstr>
      <vt:lpstr>SECILMIS_ISTATISTIK</vt:lpstr>
      <vt:lpstr>SEKTOR_TL</vt:lpstr>
      <vt:lpstr>USDvsTL</vt:lpstr>
      <vt:lpstr>GEN_SEK</vt:lpstr>
      <vt:lpstr>Toplam İhracat  bar gra</vt:lpstr>
      <vt:lpstr>ULKE</vt:lpstr>
      <vt:lpstr>KARŞL.</vt:lpstr>
      <vt:lpstr>SEKT1</vt:lpstr>
      <vt:lpstr>SEKT2 </vt:lpstr>
      <vt:lpstr>SEKT3 </vt:lpstr>
      <vt:lpstr>SEKT4 </vt:lpstr>
      <vt:lpstr>SEKT5 </vt:lpstr>
      <vt:lpstr>2002_2016_AYLIK_IHR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Kübra  Ulutaş</dc:creator>
  <cp:lastModifiedBy>Melis Tutan</cp:lastModifiedBy>
  <cp:lastPrinted>2016-02-26T09:44:09Z</cp:lastPrinted>
  <dcterms:created xsi:type="dcterms:W3CDTF">2013-08-01T04:41:02Z</dcterms:created>
  <dcterms:modified xsi:type="dcterms:W3CDTF">2016-03-04T08:02:44Z</dcterms:modified>
</cp:coreProperties>
</file>