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17. Termmuz 17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G22" i="2" s="1"/>
  <c r="J22" i="1"/>
  <c r="J22" i="2" s="1"/>
  <c r="K8" i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4" i="2" l="1"/>
  <c r="J45" i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E44" i="1"/>
  <c r="D44" i="1"/>
  <c r="B44" i="3" s="1"/>
  <c r="D43" i="3"/>
  <c r="E43" i="1"/>
  <c r="D43" i="1"/>
  <c r="B43" i="3" s="1"/>
  <c r="D42" i="3"/>
  <c r="E42" i="1"/>
  <c r="D42" i="1"/>
  <c r="B42" i="3" s="1"/>
  <c r="D41" i="3"/>
  <c r="E41" i="1"/>
  <c r="D41" i="1"/>
  <c r="B41" i="3" s="1"/>
  <c r="D40" i="3"/>
  <c r="E40" i="1"/>
  <c r="D40" i="1"/>
  <c r="B40" i="3" s="1"/>
  <c r="D39" i="3"/>
  <c r="E39" i="1"/>
  <c r="D39" i="1"/>
  <c r="B39" i="3" s="1"/>
  <c r="D38" i="3"/>
  <c r="E38" i="1"/>
  <c r="D38" i="1"/>
  <c r="B38" i="3" s="1"/>
  <c r="D37" i="3"/>
  <c r="E37" i="1"/>
  <c r="D37" i="1"/>
  <c r="B37" i="3" s="1"/>
  <c r="D36" i="3"/>
  <c r="E36" i="1"/>
  <c r="D36" i="1"/>
  <c r="B36" i="3" s="1"/>
  <c r="D35" i="3"/>
  <c r="E35" i="1"/>
  <c r="D35" i="1"/>
  <c r="B35" i="3" s="1"/>
  <c r="D34" i="3"/>
  <c r="E34" i="1"/>
  <c r="D34" i="1"/>
  <c r="B34" i="3" s="1"/>
  <c r="D33" i="3"/>
  <c r="E33" i="1"/>
  <c r="D33" i="1"/>
  <c r="B33" i="3" s="1"/>
  <c r="D32" i="3"/>
  <c r="E32" i="1"/>
  <c r="D32" i="1"/>
  <c r="B32" i="3" s="1"/>
  <c r="D31" i="3"/>
  <c r="E31" i="1"/>
  <c r="D31" i="1"/>
  <c r="B31" i="3" s="1"/>
  <c r="D30" i="3"/>
  <c r="E30" i="1"/>
  <c r="D30" i="1"/>
  <c r="B30" i="3" s="1"/>
  <c r="D29" i="3"/>
  <c r="E29" i="1"/>
  <c r="D29" i="1"/>
  <c r="B29" i="3" s="1"/>
  <c r="D28" i="3"/>
  <c r="E28" i="1"/>
  <c r="D28" i="1"/>
  <c r="B28" i="3" s="1"/>
  <c r="D27" i="3"/>
  <c r="E27" i="1"/>
  <c r="D27" i="1"/>
  <c r="B27" i="3" s="1"/>
  <c r="D26" i="3"/>
  <c r="E26" i="1"/>
  <c r="D26" i="1"/>
  <c r="B26" i="3" s="1"/>
  <c r="D25" i="3"/>
  <c r="E25" i="1"/>
  <c r="D25" i="1"/>
  <c r="B25" i="3" s="1"/>
  <c r="D24" i="3"/>
  <c r="E24" i="1"/>
  <c r="D24" i="1"/>
  <c r="B24" i="3" s="1"/>
  <c r="D23" i="3"/>
  <c r="E23" i="1"/>
  <c r="D22" i="3"/>
  <c r="E22" i="1"/>
  <c r="D22" i="1"/>
  <c r="B22" i="3" s="1"/>
  <c r="D21" i="3"/>
  <c r="E21" i="1"/>
  <c r="D21" i="1"/>
  <c r="B21" i="3" s="1"/>
  <c r="D20" i="3"/>
  <c r="E20" i="1"/>
  <c r="D20" i="1"/>
  <c r="B20" i="3" s="1"/>
  <c r="D19" i="3"/>
  <c r="E19" i="1"/>
  <c r="D19" i="1"/>
  <c r="B19" i="3" s="1"/>
  <c r="D18" i="3"/>
  <c r="E18" i="1"/>
  <c r="D18" i="1"/>
  <c r="B18" i="3" s="1"/>
  <c r="D17" i="3"/>
  <c r="E17" i="1"/>
  <c r="D17" i="1"/>
  <c r="B17" i="3" s="1"/>
  <c r="D16" i="3"/>
  <c r="E16" i="1"/>
  <c r="D16" i="1"/>
  <c r="B16" i="3" s="1"/>
  <c r="D15" i="3"/>
  <c r="E15" i="1"/>
  <c r="D15" i="1"/>
  <c r="B15" i="3" s="1"/>
  <c r="D14" i="3"/>
  <c r="E14" i="1"/>
  <c r="D14" i="1"/>
  <c r="B14" i="3" s="1"/>
  <c r="D13" i="3"/>
  <c r="E13" i="1"/>
  <c r="D13" i="1"/>
  <c r="B13" i="3" s="1"/>
  <c r="D12" i="3"/>
  <c r="E12" i="1"/>
  <c r="D12" i="1"/>
  <c r="B12" i="3" s="1"/>
  <c r="D11" i="3"/>
  <c r="E11" i="1"/>
  <c r="D11" i="1"/>
  <c r="B11" i="3" s="1"/>
  <c r="D10" i="3"/>
  <c r="E10" i="1"/>
  <c r="D10" i="1"/>
  <c r="B10" i="3" s="1"/>
  <c r="D9" i="3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<sst xmlns="http://schemas.openxmlformats.org/spreadsheetml/2006/main" count="421" uniqueCount="229">
  <si>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</si>
  <si>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</si>
  <si>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</si>
  <si>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</si>
  <si>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</si>
  <si>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</si>
  <si>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</si>
  <si>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</si>
  <si>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</si>
  <si>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</si>
  <si>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</si>
  <si>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</si>
  <si>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</si>
  <si>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</si>
  <si>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</si>
  <si>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</si>
  <si>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</si>
  <si>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</si>
  <si>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</si>
  <si>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</si>
  <si>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</si>
  <si>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</si>
  <si>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</si>
  <si>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</si>
  <si>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</si>
  <si>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</si>
  <si>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</si>
  <si>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</si>
  <si>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</si>
  <si>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</si>
  <si>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</si>
  <si>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</si>
  <si>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</si>
  <si>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</si>
  <si>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</si>
  <si>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</si>
  <si>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</si>
  <si>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</si>
  <si>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</si>
  <si>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</si>
  <si>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</si>
  <si>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</si>
  <si>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</si>
  <si>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</si>
  <si>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</si>
  <si>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</si>
  <si>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</si>
  <si>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</si>
  <si>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</si>
  <si>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</si>
  <si>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</si>
  <si>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</si>
  <si>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</si>
  <si>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</si>
  <si>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</si>
  <si>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</si>
  <si>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</si>
  <si>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</si>
  <si>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</si>
  <si>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</si>
  <si>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</si>
  <si>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</si>
  <si>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</si>
  <si>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</si>
  <si>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</si>
  <si>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</si>
  <si>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</si>
  <si>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</si>
  <si>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</si>
  <si>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</si>
  <si>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</si>
  <si>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</si>
  <si>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</si>
  <si>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</si>
  <si>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</si>
  <si>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</si>
  <si>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</si>
  <si>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</si>
  <si>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</si>
  <si>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</si>
  <si>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</si>
  <si>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</si>
  <si>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</si>
  <si>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</si>
  <si>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</si>
  <si>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</si>
  <si>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</si>
  <si>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</si>
  <si>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</si>
  <si>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</si>
  <si>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</si>
  <si>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</si>
  <si>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</si>
  <si>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</si>
  <si>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</si>
  <si>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</si>
  <si>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</si>
  <si>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</si>
  <si>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</si>
  <si>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</si>
  <si>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</si>
  <si>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</si>
  <si>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</si>
  <si>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</si>
  <si>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</si>
  <si>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</si>
  <si>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</si>
  <si>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</si>
  <si>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</si>
  <si>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</si>
  <si>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</si>
  <si>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</si>
  <si>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</si>
  <si>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</si>
  <si>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</si>
  <si>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</si>
  <si>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</si>
  <si>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</si>
  <si>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</si>
  <si>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</si>
  <si>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</si>
  <si>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</si>
  <si>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</si>
  <si>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</si>
  <si>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</si>
  <si>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</si>
  <si>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1 - 31 TEMMUZ İHRACAT RAKAMLARI</t>
  </si>
  <si>
    <t xml:space="preserve">SEKTÖREL BAZDA İHRACAT RAKAMLARI -1.000 $ </t>
  </si>
  <si>
    <t>1 - 31 TEMMUZ</t>
  </si>
  <si>
    <t>1 OCAK  -  31 TEMMUZ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</si>
  <si>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</si>
  <si>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</si>
  <si>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</si>
  <si>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</si>
  <si>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</si>
  <si>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</si>
  <si>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</si>
  <si>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</si>
  <si>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</si>
  <si>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</si>
  <si>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</si>
  <si>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</si>
  <si>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</si>
  <si>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</si>
  <si>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</si>
  <si>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</si>
  <si>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</si>
  <si>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</si>
  <si>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</si>
  <si>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</si>
  <si>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</si>
  <si>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</si>
  <si>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</si>
  <si>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</si>
  <si>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</si>
  <si>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</si>
  <si>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</si>
  <si>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</si>
  <si>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</si>
  <si>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TEMMUZ</t>
  </si>
  <si>
    <t>2017  1 - 31 TEMMUZ</t>
  </si>
  <si>
    <t>İZLANDA</t>
  </si>
  <si>
    <t xml:space="preserve">HAITI </t>
  </si>
  <si>
    <t>PANAMA</t>
  </si>
  <si>
    <t>SOMALI</t>
  </si>
  <si>
    <t xml:space="preserve">KATAR </t>
  </si>
  <si>
    <t>ETİYOPYA</t>
  </si>
  <si>
    <t xml:space="preserve">SENEGAL </t>
  </si>
  <si>
    <t>HIRVATİSTAN</t>
  </si>
  <si>
    <t>ARJANTİN</t>
  </si>
  <si>
    <t>YENI ZELANDA</t>
  </si>
  <si>
    <t xml:space="preserve">ALMANYA </t>
  </si>
  <si>
    <t>BİRLEŞİK KRALLIK</t>
  </si>
  <si>
    <t>İTALYA</t>
  </si>
  <si>
    <t>IRAK</t>
  </si>
  <si>
    <t>BİRLEŞİK DEVLETLER</t>
  </si>
  <si>
    <t>İSPANYA</t>
  </si>
  <si>
    <t>FRANSA</t>
  </si>
  <si>
    <t>HOLLANDA</t>
  </si>
  <si>
    <t>BİRLEŞİK ARAP EMİRLİKLERİ</t>
  </si>
  <si>
    <t>İSRAİL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</si>
  <si>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</si>
  <si>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</si>
  <si>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</si>
  <si>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</si>
  <si>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</si>
  <si>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</si>
  <si>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</si>
  <si>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</si>
  <si>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</si>
  <si>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</si>
  <si>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BITLIS</t>
  </si>
  <si>
    <t>YALOVA</t>
  </si>
  <si>
    <t>MUŞ</t>
  </si>
  <si>
    <t>HAKKARI</t>
  </si>
  <si>
    <t>ERZINCAN</t>
  </si>
  <si>
    <t>BARTIN</t>
  </si>
  <si>
    <t>AKSARAY</t>
  </si>
  <si>
    <t>ORDU</t>
  </si>
  <si>
    <t>BATMAN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</si>
  <si>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</si>
  <si>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</si>
  <si>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</si>
  <si>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</si>
  <si>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</si>
  <si>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</si>
  <si>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</si>
  <si>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</si>
  <si>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</si>
  <si>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</si>
  <si>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</si>
  <si>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</si>
  <si>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</si>
  <si>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İRAN (İSLAM CUM.)</t>
  </si>
  <si>
    <t xml:space="preserve">POLONYA </t>
  </si>
  <si>
    <t>BELÇİKA</t>
  </si>
  <si>
    <t xml:space="preserve">ROMANYA </t>
  </si>
  <si>
    <t xml:space="preserve">SUUDİ ARABİSTAN </t>
  </si>
  <si>
    <t>ÇİN HALK CUMHURİYETİ</t>
  </si>
  <si>
    <t>BULGARİSTAN</t>
  </si>
  <si>
    <t xml:space="preserve">RUSYA FEDERASYONU </t>
  </si>
  <si>
    <t xml:space="preserve">MISIR </t>
  </si>
  <si>
    <t>CEZAYİR</t>
  </si>
  <si>
    <t>TEMMUZ (2017/2016)</t>
  </si>
  <si>
    <t>OCAK-TEMMUZ
(2017/2016)</t>
  </si>
  <si>
    <t>*Ocak - Temmuz dönemi için ilk 6 ay TUİK, son ay TİM rakamı kullanılmıştır.</t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</si>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</sst>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3" fontId="46" fillId="26" borderId="33" xfId="0" applyNumberFormat="1" applyFont="1" applyFill="1" applyBorder="1" applyAlignment="1">
      <alignment horizontal="right"/>
    </xf>
    <xf numFmtId="0" fontId="51" fillId="26" borderId="34" xfId="0" applyFont="1" applyFill="1" applyBorder="1" applyAlignment="1">
      <alignment horizontal="center"/>
    </xf>
    <xf numFmtId="3" fontId="51" fillId="26" borderId="35" xfId="0" applyNumberFormat="1" applyFont="1" applyFill="1" applyBorder="1" applyAlignment="1">
      <alignment horizontal="right"/>
    </xf>
    <xf numFmtId="3" fontId="78" fillId="26" borderId="35" xfId="0" applyNumberFormat="1" applyFont="1" applyFill="1" applyBorder="1" applyAlignment="1">
      <alignment horizontal="right"/>
    </xf>
    <xf numFmtId="3" fontId="51" fillId="26" borderId="36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7469202.0118899988</c:v>
                </c:pt>
                <c:pt idx="1">
                  <c:v>8788265.3796699997</c:v>
                </c:pt>
                <c:pt idx="2">
                  <c:v>9425292.3756899983</c:v>
                </c:pt>
                <c:pt idx="3">
                  <c:v>9435972.040810002</c:v>
                </c:pt>
                <c:pt idx="4">
                  <c:v>8852638.0889400002</c:v>
                </c:pt>
                <c:pt idx="5">
                  <c:v>9788432.3100300003</c:v>
                </c:pt>
                <c:pt idx="6">
                  <c:v>7266071.2885699999</c:v>
                </c:pt>
                <c:pt idx="7">
                  <c:v>9145975.6726600006</c:v>
                </c:pt>
                <c:pt idx="8">
                  <c:v>8542729.0240899995</c:v>
                </c:pt>
                <c:pt idx="9">
                  <c:v>9411507.4093699995</c:v>
                </c:pt>
                <c:pt idx="10">
                  <c:v>9507280.6717299987</c:v>
                </c:pt>
                <c:pt idx="11">
                  <c:v>9969417.1346899997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8504159.3027100004</c:v>
                </c:pt>
                <c:pt idx="1">
                  <c:v>9255737.6128599998</c:v>
                </c:pt>
                <c:pt idx="2">
                  <c:v>11308374.713850001</c:v>
                </c:pt>
                <c:pt idx="3">
                  <c:v>9725793.8366600014</c:v>
                </c:pt>
                <c:pt idx="4">
                  <c:v>10324876.478629999</c:v>
                </c:pt>
                <c:pt idx="5">
                  <c:v>10076449.014820002</c:v>
                </c:pt>
                <c:pt idx="6">
                  <c:v>9613895.5912100002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48169520"/>
        <c:axId val="-1848168432"/>
      </c:lineChart>
      <c:catAx>
        <c:axId val="-184816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816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848168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8169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382568.91473999998</c:v>
                </c:pt>
                <c:pt idx="3">
                  <c:v>447146.94410000002</c:v>
                </c:pt>
                <c:pt idx="4">
                  <c:v>445541.13689999998</c:v>
                </c:pt>
                <c:pt idx="5">
                  <c:v>366992.755</c:v>
                </c:pt>
                <c:pt idx="6">
                  <c:v>386449.83600000001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48160816"/>
        <c:axId val="-159277200"/>
      </c:lineChart>
      <c:catAx>
        <c:axId val="-184816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27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9277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8160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11251722.676000001</c:v>
                </c:pt>
                <c:pt idx="1">
                  <c:v>12094241.823000001</c:v>
                </c:pt>
                <c:pt idx="2">
                  <c:v>14477333.732000001</c:v>
                </c:pt>
                <c:pt idx="3">
                  <c:v>12866990.414000001</c:v>
                </c:pt>
                <c:pt idx="4">
                  <c:v>13596566.024</c:v>
                </c:pt>
                <c:pt idx="5">
                  <c:v>13165737.054</c:v>
                </c:pt>
                <c:pt idx="6">
                  <c:v>11473657.857120002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9276112"/>
        <c:axId val="-159272848"/>
      </c:lineChart>
      <c:catAx>
        <c:axId val="-15927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27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92728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276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1713742.3471000001</c:v>
                </c:pt>
                <c:pt idx="2">
                  <c:v>1749757.3763099997</c:v>
                </c:pt>
                <c:pt idx="3">
                  <c:v>1635750.9739400002</c:v>
                </c:pt>
                <c:pt idx="4">
                  <c:v>1600458.29057</c:v>
                </c:pt>
                <c:pt idx="5">
                  <c:v>1703009.1706099999</c:v>
                </c:pt>
                <c:pt idx="6">
                  <c:v>1204892.8197200003</c:v>
                </c:pt>
                <c:pt idx="7">
                  <c:v>1627157.1311000001</c:v>
                </c:pt>
                <c:pt idx="8">
                  <c:v>1545980.3569499999</c:v>
                </c:pt>
                <c:pt idx="9">
                  <c:v>1938842.3562</c:v>
                </c:pt>
                <c:pt idx="10">
                  <c:v>2043674.0053900005</c:v>
                </c:pt>
                <c:pt idx="11">
                  <c:v>1997020.5424700002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1652449.2299299999</c:v>
                </c:pt>
                <c:pt idx="1">
                  <c:v>1663067.4426399998</c:v>
                </c:pt>
                <c:pt idx="2">
                  <c:v>1866784.10014</c:v>
                </c:pt>
                <c:pt idx="3">
                  <c:v>1609647.4518300002</c:v>
                </c:pt>
                <c:pt idx="4">
                  <c:v>1676188.5687999998</c:v>
                </c:pt>
                <c:pt idx="5">
                  <c:v>1597965.9143400001</c:v>
                </c:pt>
                <c:pt idx="6">
                  <c:v>1473312.4299099999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9284272"/>
        <c:axId val="-1921594256"/>
      </c:lineChart>
      <c:catAx>
        <c:axId val="-15928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2159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21594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284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11251722.676000001</c:v>
                </c:pt>
                <c:pt idx="1">
                  <c:v>12094241.823000001</c:v>
                </c:pt>
                <c:pt idx="2">
                  <c:v>14477333.732000001</c:v>
                </c:pt>
                <c:pt idx="3">
                  <c:v>12866990.414000001</c:v>
                </c:pt>
                <c:pt idx="4">
                  <c:v>13596566.024</c:v>
                </c:pt>
                <c:pt idx="5">
                  <c:v>13165737.054</c:v>
                </c:pt>
                <c:pt idx="6">
                  <c:v>11473657.857120002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21593712"/>
        <c:axId val="-1921592080"/>
      </c:lineChart>
      <c:catAx>
        <c:axId val="-192159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2159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215920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215937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88926249.580120027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31997136"/>
        <c:axId val="-231994416"/>
      </c:barChart>
      <c:catAx>
        <c:axId val="-23199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199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199441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199713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523438.33273999998</c:v>
                </c:pt>
                <c:pt idx="1">
                  <c:v>556281.61133999994</c:v>
                </c:pt>
                <c:pt idx="2">
                  <c:v>622362.86259999999</c:v>
                </c:pt>
                <c:pt idx="3">
                  <c:v>523539.47343999997</c:v>
                </c:pt>
                <c:pt idx="4">
                  <c:v>528450.79133000004</c:v>
                </c:pt>
                <c:pt idx="5">
                  <c:v>466386.37725000002</c:v>
                </c:pt>
                <c:pt idx="6">
                  <c:v>430764.07102999999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602068.51049000002</c:v>
                </c:pt>
                <c:pt idx="11">
                  <c:v>614296.99025999999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1393904"/>
        <c:axId val="-1576463136"/>
      </c:lineChart>
      <c:catAx>
        <c:axId val="-191139390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631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13939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193175.66076</c:v>
                </c:pt>
                <c:pt idx="1">
                  <c:v>168162.27752</c:v>
                </c:pt>
                <c:pt idx="2">
                  <c:v>154562.85655</c:v>
                </c:pt>
                <c:pt idx="3">
                  <c:v>119348.57182</c:v>
                </c:pt>
                <c:pt idx="4">
                  <c:v>128839.84235000001</c:v>
                </c:pt>
                <c:pt idx="5">
                  <c:v>190425.83058000001</c:v>
                </c:pt>
                <c:pt idx="6">
                  <c:v>120804.96289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147173.71935999999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170139.92357000001</c:v>
                </c:pt>
                <c:pt idx="6">
                  <c:v>86562.877980000005</c:v>
                </c:pt>
                <c:pt idx="7">
                  <c:v>84454.955669999996</c:v>
                </c:pt>
                <c:pt idx="8">
                  <c:v>116633.14692</c:v>
                </c:pt>
                <c:pt idx="9">
                  <c:v>215700.20228</c:v>
                </c:pt>
                <c:pt idx="10">
                  <c:v>302958.46841999999</c:v>
                </c:pt>
                <c:pt idx="11">
                  <c:v>278434.99176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72384"/>
        <c:axId val="-1576466944"/>
      </c:lineChart>
      <c:catAx>
        <c:axId val="-157647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66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2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98614.026859999998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106774.60662000001</c:v>
                </c:pt>
                <c:pt idx="4">
                  <c:v>113878.43811</c:v>
                </c:pt>
                <c:pt idx="5">
                  <c:v>111036.30334</c:v>
                </c:pt>
                <c:pt idx="6">
                  <c:v>114110.01295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82622.645980000001</c:v>
                </c:pt>
                <c:pt idx="1">
                  <c:v>106492.30809999999</c:v>
                </c:pt>
                <c:pt idx="2">
                  <c:v>115798.31797</c:v>
                </c:pt>
                <c:pt idx="3">
                  <c:v>101382.8031</c:v>
                </c:pt>
                <c:pt idx="4">
                  <c:v>99962.766449999996</c:v>
                </c:pt>
                <c:pt idx="5">
                  <c:v>118828.08306</c:v>
                </c:pt>
                <c:pt idx="6">
                  <c:v>86424.849230000007</c:v>
                </c:pt>
                <c:pt idx="7">
                  <c:v>125928.92105</c:v>
                </c:pt>
                <c:pt idx="8">
                  <c:v>119612.67842</c:v>
                </c:pt>
                <c:pt idx="9">
                  <c:v>128962.44279</c:v>
                </c:pt>
                <c:pt idx="10">
                  <c:v>127900.31873</c:v>
                </c:pt>
                <c:pt idx="11">
                  <c:v>112050.02466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62592"/>
        <c:axId val="-1576465856"/>
      </c:lineChart>
      <c:catAx>
        <c:axId val="-15764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65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2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96371.368740000005</c:v>
                </c:pt>
                <c:pt idx="1">
                  <c:v>90465.204830000002</c:v>
                </c:pt>
                <c:pt idx="2">
                  <c:v>114507.19144</c:v>
                </c:pt>
                <c:pt idx="3">
                  <c:v>97322.268979999993</c:v>
                </c:pt>
                <c:pt idx="4">
                  <c:v>96648.830149999994</c:v>
                </c:pt>
                <c:pt idx="5">
                  <c:v>75862.528869999995</c:v>
                </c:pt>
                <c:pt idx="6">
                  <c:v>62945.297380000004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54463.913520000002</c:v>
                </c:pt>
                <c:pt idx="7">
                  <c:v>88499.630420000001</c:v>
                </c:pt>
                <c:pt idx="8">
                  <c:v>133309.95624</c:v>
                </c:pt>
                <c:pt idx="9">
                  <c:v>164843.58181999999</c:v>
                </c:pt>
                <c:pt idx="10">
                  <c:v>145067.49145</c:v>
                </c:pt>
                <c:pt idx="11">
                  <c:v>115269.88946000001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64224"/>
        <c:axId val="-1576468576"/>
      </c:lineChart>
      <c:catAx>
        <c:axId val="-157646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685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4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153887.46127</c:v>
                </c:pt>
                <c:pt idx="1">
                  <c:v>152086.03034999999</c:v>
                </c:pt>
                <c:pt idx="2">
                  <c:v>166560.41161000001</c:v>
                </c:pt>
                <c:pt idx="3">
                  <c:v>137118.96799</c:v>
                </c:pt>
                <c:pt idx="4">
                  <c:v>122757.97902</c:v>
                </c:pt>
                <c:pt idx="5">
                  <c:v>112796.52637000001</c:v>
                </c:pt>
                <c:pt idx="6">
                  <c:v>125941.90046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122766.21102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203852.04095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67488"/>
        <c:axId val="-1576462048"/>
      </c:lineChart>
      <c:catAx>
        <c:axId val="-157646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62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7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18018.112130000001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61504"/>
        <c:axId val="-1576477280"/>
      </c:lineChart>
      <c:catAx>
        <c:axId val="-157646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772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1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63702.421490000001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76736"/>
        <c:axId val="-1576459872"/>
      </c:lineChart>
      <c:catAx>
        <c:axId val="-15764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5987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14852.07654</c:v>
                </c:pt>
                <c:pt idx="3">
                  <c:v>10092.47442</c:v>
                </c:pt>
                <c:pt idx="4">
                  <c:v>6489.4700499999999</c:v>
                </c:pt>
                <c:pt idx="5">
                  <c:v>3619.6122599999999</c:v>
                </c:pt>
                <c:pt idx="6">
                  <c:v>3584.4595899999999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71296"/>
        <c:axId val="-1576475648"/>
      </c:lineChart>
      <c:catAx>
        <c:axId val="-157647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7564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129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170643.20071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163433.15669</c:v>
                </c:pt>
                <c:pt idx="4">
                  <c:v>172493.50797999999</c:v>
                </c:pt>
                <c:pt idx="5">
                  <c:v>185797.64958</c:v>
                </c:pt>
                <c:pt idx="6">
                  <c:v>183270.49428000001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166819.5215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69120"/>
        <c:axId val="-1576457696"/>
      </c:lineChart>
      <c:catAx>
        <c:axId val="-157646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5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576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91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311645.60595</c:v>
                </c:pt>
                <c:pt idx="1">
                  <c:v>330203.14676999999</c:v>
                </c:pt>
                <c:pt idx="2">
                  <c:v>390190.78243999998</c:v>
                </c:pt>
                <c:pt idx="3">
                  <c:v>369992.24356999999</c:v>
                </c:pt>
                <c:pt idx="4">
                  <c:v>382570.02169999998</c:v>
                </c:pt>
                <c:pt idx="5">
                  <c:v>353131.67449</c:v>
                </c:pt>
                <c:pt idx="6">
                  <c:v>350170.69770999998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369383.47516999999</c:v>
                </c:pt>
                <c:pt idx="3">
                  <c:v>344801.37011000002</c:v>
                </c:pt>
                <c:pt idx="4">
                  <c:v>359460.56257000001</c:v>
                </c:pt>
                <c:pt idx="5">
                  <c:v>379954.54584999999</c:v>
                </c:pt>
                <c:pt idx="6">
                  <c:v>272883.78418000002</c:v>
                </c:pt>
                <c:pt idx="7">
                  <c:v>366531.50695000001</c:v>
                </c:pt>
                <c:pt idx="8">
                  <c:v>318536.95526000002</c:v>
                </c:pt>
                <c:pt idx="9">
                  <c:v>348173.17676</c:v>
                </c:pt>
                <c:pt idx="10">
                  <c:v>369972.77356</c:v>
                </c:pt>
                <c:pt idx="11">
                  <c:v>353834.06511999998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70752"/>
        <c:axId val="-1576472928"/>
      </c:lineChart>
      <c:catAx>
        <c:axId val="-157647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729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707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613430.94420999999</c:v>
                </c:pt>
                <c:pt idx="1">
                  <c:v>636077.66206</c:v>
                </c:pt>
                <c:pt idx="2">
                  <c:v>755567.08383000002</c:v>
                </c:pt>
                <c:pt idx="3">
                  <c:v>658055.33060999995</c:v>
                </c:pt>
                <c:pt idx="4">
                  <c:v>671742.24468</c:v>
                </c:pt>
                <c:pt idx="5">
                  <c:v>647355.16070000001</c:v>
                </c:pt>
                <c:pt idx="6">
                  <c:v>604871.31414000003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596350.63049000001</c:v>
                </c:pt>
                <c:pt idx="1">
                  <c:v>632879.71793000004</c:v>
                </c:pt>
                <c:pt idx="2">
                  <c:v>703237.22566</c:v>
                </c:pt>
                <c:pt idx="3">
                  <c:v>689706.80267999996</c:v>
                </c:pt>
                <c:pt idx="4">
                  <c:v>667568.44640000002</c:v>
                </c:pt>
                <c:pt idx="5">
                  <c:v>713438.75364999997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654896.91166999994</c:v>
                </c:pt>
                <c:pt idx="9">
                  <c:v>691261.42431999999</c:v>
                </c:pt>
                <c:pt idx="10">
                  <c:v>693770.64098999999</c:v>
                </c:pt>
                <c:pt idx="11">
                  <c:v>645381.67059999995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54976"/>
        <c:axId val="-1576454432"/>
      </c:lineChart>
      <c:catAx>
        <c:axId val="-15764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54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549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90877.574959999998</c:v>
                </c:pt>
                <c:pt idx="1">
                  <c:v>115906.98779</c:v>
                </c:pt>
                <c:pt idx="2">
                  <c:v>158458.07553999999</c:v>
                </c:pt>
                <c:pt idx="3">
                  <c:v>120219.2675</c:v>
                </c:pt>
                <c:pt idx="4">
                  <c:v>130233.2341</c:v>
                </c:pt>
                <c:pt idx="5">
                  <c:v>116544.48797</c:v>
                </c:pt>
                <c:pt idx="6">
                  <c:v>126147.71163999999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132900.34782</c:v>
                </c:pt>
                <c:pt idx="4">
                  <c:v>121148.57137000001</c:v>
                </c:pt>
                <c:pt idx="5">
                  <c:v>124400.44001000001</c:v>
                </c:pt>
                <c:pt idx="6">
                  <c:v>100638.91873</c:v>
                </c:pt>
                <c:pt idx="7">
                  <c:v>143046.63172999999</c:v>
                </c:pt>
                <c:pt idx="8">
                  <c:v>110393.70888999999</c:v>
                </c:pt>
                <c:pt idx="9">
                  <c:v>120204.98553000001</c:v>
                </c:pt>
                <c:pt idx="10">
                  <c:v>103173.97596</c:v>
                </c:pt>
                <c:pt idx="11">
                  <c:v>115633.3578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53344"/>
        <c:axId val="-1576469664"/>
      </c:lineChart>
      <c:catAx>
        <c:axId val="-157645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6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69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53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145552.8713</c:v>
                </c:pt>
                <c:pt idx="1">
                  <c:v>155167.77798000001</c:v>
                </c:pt>
                <c:pt idx="2">
                  <c:v>188983.32214</c:v>
                </c:pt>
                <c:pt idx="3">
                  <c:v>176139.84469</c:v>
                </c:pt>
                <c:pt idx="4">
                  <c:v>183438.17765</c:v>
                </c:pt>
                <c:pt idx="5">
                  <c:v>163164.82827999999</c:v>
                </c:pt>
                <c:pt idx="6">
                  <c:v>158384.63324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51712"/>
        <c:axId val="-1576448448"/>
      </c:lineChart>
      <c:catAx>
        <c:axId val="-157645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48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51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1228281.00183</c:v>
                </c:pt>
                <c:pt idx="1">
                  <c:v>1343059.6695300001</c:v>
                </c:pt>
                <c:pt idx="2">
                  <c:v>1521667.81281</c:v>
                </c:pt>
                <c:pt idx="3">
                  <c:v>1216383.0500700001</c:v>
                </c:pt>
                <c:pt idx="4">
                  <c:v>1321414.3485699999</c:v>
                </c:pt>
                <c:pt idx="5">
                  <c:v>1283896.17949</c:v>
                </c:pt>
                <c:pt idx="6">
                  <c:v>1190293.2613900001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997796.81114000001</c:v>
                </c:pt>
                <c:pt idx="1">
                  <c:v>1136925.6484099999</c:v>
                </c:pt>
                <c:pt idx="2">
                  <c:v>1189668.26416</c:v>
                </c:pt>
                <c:pt idx="3">
                  <c:v>1231392.70747</c:v>
                </c:pt>
                <c:pt idx="4">
                  <c:v>1126967.23529</c:v>
                </c:pt>
                <c:pt idx="5">
                  <c:v>1316135.5207700001</c:v>
                </c:pt>
                <c:pt idx="6">
                  <c:v>960854.42127000005</c:v>
                </c:pt>
                <c:pt idx="7">
                  <c:v>1208489.8978800001</c:v>
                </c:pt>
                <c:pt idx="8">
                  <c:v>1095818.3611300001</c:v>
                </c:pt>
                <c:pt idx="9">
                  <c:v>1229141.9860499999</c:v>
                </c:pt>
                <c:pt idx="10">
                  <c:v>1154578.3641900001</c:v>
                </c:pt>
                <c:pt idx="11">
                  <c:v>1289640.5828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45184"/>
        <c:axId val="-1576447360"/>
      </c:lineChart>
      <c:catAx>
        <c:axId val="-157644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4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473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45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432831.10746999999</c:v>
                </c:pt>
                <c:pt idx="2">
                  <c:v>517166.02769999998</c:v>
                </c:pt>
                <c:pt idx="3">
                  <c:v>484851.67601</c:v>
                </c:pt>
                <c:pt idx="4">
                  <c:v>509904.02466</c:v>
                </c:pt>
                <c:pt idx="5">
                  <c:v>506428.98729999998</c:v>
                </c:pt>
                <c:pt idx="6">
                  <c:v>475702.57598999998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439468.14053999999</c:v>
                </c:pt>
                <c:pt idx="2">
                  <c:v>469290.16256999999</c:v>
                </c:pt>
                <c:pt idx="3">
                  <c:v>493246.72258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351487.93702999997</c:v>
                </c:pt>
                <c:pt idx="7">
                  <c:v>450441.87657000002</c:v>
                </c:pt>
                <c:pt idx="8">
                  <c:v>403975.42975000001</c:v>
                </c:pt>
                <c:pt idx="9">
                  <c:v>441761.31595999998</c:v>
                </c:pt>
                <c:pt idx="10">
                  <c:v>454996.85512000002</c:v>
                </c:pt>
                <c:pt idx="11">
                  <c:v>491265.07462000003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46272"/>
        <c:axId val="-1576448992"/>
      </c:lineChart>
      <c:catAx>
        <c:axId val="-15764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764489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46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2064283.7128399999</c:v>
                </c:pt>
                <c:pt idx="1">
                  <c:v>2227246.7827499998</c:v>
                </c:pt>
                <c:pt idx="2">
                  <c:v>2708928.2927999999</c:v>
                </c:pt>
                <c:pt idx="3">
                  <c:v>2293693.1376100001</c:v>
                </c:pt>
                <c:pt idx="4">
                  <c:v>2564442.9662500001</c:v>
                </c:pt>
                <c:pt idx="5">
                  <c:v>2497005.4087</c:v>
                </c:pt>
                <c:pt idx="6">
                  <c:v>2433837.7073300001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1512283.8370399999</c:v>
                </c:pt>
                <c:pt idx="1">
                  <c:v>1983150.7717299999</c:v>
                </c:pt>
                <c:pt idx="2">
                  <c:v>2046625.30602</c:v>
                </c:pt>
                <c:pt idx="3">
                  <c:v>2045825.8626900001</c:v>
                </c:pt>
                <c:pt idx="4">
                  <c:v>1998421.5523600001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1677701.8428799999</c:v>
                </c:pt>
                <c:pt idx="8">
                  <c:v>1940449.7278400001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2346452.1129000001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76445728"/>
        <c:axId val="-1661987456"/>
      </c:lineChart>
      <c:catAx>
        <c:axId val="-157644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8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8745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644572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603358.98592999997</c:v>
                </c:pt>
                <c:pt idx="1">
                  <c:v>695489.65228000004</c:v>
                </c:pt>
                <c:pt idx="2">
                  <c:v>907692.01327</c:v>
                </c:pt>
                <c:pt idx="3">
                  <c:v>787999.26468000002</c:v>
                </c:pt>
                <c:pt idx="4">
                  <c:v>879393.55422000005</c:v>
                </c:pt>
                <c:pt idx="5">
                  <c:v>873721.49413000001</c:v>
                </c:pt>
                <c:pt idx="6">
                  <c:v>809881.42952999996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626730.54361000005</c:v>
                </c:pt>
                <c:pt idx="1">
                  <c:v>803524.47337000002</c:v>
                </c:pt>
                <c:pt idx="2">
                  <c:v>897889.82172999997</c:v>
                </c:pt>
                <c:pt idx="3">
                  <c:v>885217.74317999999</c:v>
                </c:pt>
                <c:pt idx="4">
                  <c:v>806704.51710000006</c:v>
                </c:pt>
                <c:pt idx="5">
                  <c:v>925618.92559</c:v>
                </c:pt>
                <c:pt idx="6">
                  <c:v>627924.96225999994</c:v>
                </c:pt>
                <c:pt idx="7">
                  <c:v>854775.97335999995</c:v>
                </c:pt>
                <c:pt idx="8">
                  <c:v>803395.23647</c:v>
                </c:pt>
                <c:pt idx="9">
                  <c:v>896048.23997999995</c:v>
                </c:pt>
                <c:pt idx="10">
                  <c:v>898009.48987000005</c:v>
                </c:pt>
                <c:pt idx="11">
                  <c:v>947128.27563000005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91264"/>
        <c:axId val="-1661986912"/>
      </c:lineChart>
      <c:catAx>
        <c:axId val="-166199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8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8691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12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1245727.3031899999</c:v>
                </c:pt>
                <c:pt idx="1">
                  <c:v>1281993.7324399999</c:v>
                </c:pt>
                <c:pt idx="2">
                  <c:v>1530621.51006</c:v>
                </c:pt>
                <c:pt idx="3">
                  <c:v>1346634.71425</c:v>
                </c:pt>
                <c:pt idx="4">
                  <c:v>1400260.1985800001</c:v>
                </c:pt>
                <c:pt idx="5">
                  <c:v>1391907.2011299999</c:v>
                </c:pt>
                <c:pt idx="6">
                  <c:v>1482980.7333800001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1317716.2781499999</c:v>
                </c:pt>
                <c:pt idx="1">
                  <c:v>1417238.2253399999</c:v>
                </c:pt>
                <c:pt idx="2">
                  <c:v>1509672.3329700001</c:v>
                </c:pt>
                <c:pt idx="3">
                  <c:v>1522646.90173</c:v>
                </c:pt>
                <c:pt idx="4">
                  <c:v>1417799.9846999999</c:v>
                </c:pt>
                <c:pt idx="5">
                  <c:v>1526216.2764999999</c:v>
                </c:pt>
                <c:pt idx="6">
                  <c:v>1246140.72003</c:v>
                </c:pt>
                <c:pt idx="7">
                  <c:v>1605470.05623</c:v>
                </c:pt>
                <c:pt idx="8">
                  <c:v>1318866.26297</c:v>
                </c:pt>
                <c:pt idx="9">
                  <c:v>1424990.75193</c:v>
                </c:pt>
                <c:pt idx="10">
                  <c:v>1312671.6921699999</c:v>
                </c:pt>
                <c:pt idx="11">
                  <c:v>1337132.7557600001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95616"/>
        <c:axId val="-1661999424"/>
      </c:lineChart>
      <c:catAx>
        <c:axId val="-166199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994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5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465097.56237</c:v>
                </c:pt>
                <c:pt idx="1">
                  <c:v>500591.97363000002</c:v>
                </c:pt>
                <c:pt idx="2">
                  <c:v>611774.73352000001</c:v>
                </c:pt>
                <c:pt idx="3">
                  <c:v>546776.11302000005</c:v>
                </c:pt>
                <c:pt idx="4">
                  <c:v>570420.13723999995</c:v>
                </c:pt>
                <c:pt idx="5">
                  <c:v>561063.15763000003</c:v>
                </c:pt>
                <c:pt idx="6">
                  <c:v>533439.51575000002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515692.98424000002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517502.68495000002</c:v>
                </c:pt>
                <c:pt idx="8">
                  <c:v>483422.27635</c:v>
                </c:pt>
                <c:pt idx="9">
                  <c:v>507978.11835</c:v>
                </c:pt>
                <c:pt idx="10">
                  <c:v>517721.38851000002</c:v>
                </c:pt>
                <c:pt idx="11">
                  <c:v>490788.52825999999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96160"/>
        <c:axId val="-1661993440"/>
      </c:lineChart>
      <c:catAx>
        <c:axId val="-166199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93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61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180947.00404</c:v>
                </c:pt>
                <c:pt idx="1">
                  <c:v>202320.78313</c:v>
                </c:pt>
                <c:pt idx="2">
                  <c:v>256921.58710999999</c:v>
                </c:pt>
                <c:pt idx="3">
                  <c:v>222388.65734000001</c:v>
                </c:pt>
                <c:pt idx="4">
                  <c:v>240136.40661999999</c:v>
                </c:pt>
                <c:pt idx="5">
                  <c:v>231980.21982</c:v>
                </c:pt>
                <c:pt idx="6">
                  <c:v>218421.50837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239411.14504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85280"/>
        <c:axId val="-1661986368"/>
      </c:lineChart>
      <c:catAx>
        <c:axId val="-166198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8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86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8528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198560.51811</c:v>
                </c:pt>
                <c:pt idx="1">
                  <c:v>252658.18319000001</c:v>
                </c:pt>
                <c:pt idx="2">
                  <c:v>341248.6042</c:v>
                </c:pt>
                <c:pt idx="3">
                  <c:v>346683.56556999998</c:v>
                </c:pt>
                <c:pt idx="4">
                  <c:v>303139.47269999998</c:v>
                </c:pt>
                <c:pt idx="5">
                  <c:v>252854.40891999999</c:v>
                </c:pt>
                <c:pt idx="6">
                  <c:v>265868.80820999999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156340.66411000001</c:v>
                </c:pt>
                <c:pt idx="6">
                  <c:v>90793.000419999997</c:v>
                </c:pt>
                <c:pt idx="7">
                  <c:v>232009.08877</c:v>
                </c:pt>
                <c:pt idx="8">
                  <c:v>195280.45224000001</c:v>
                </c:pt>
                <c:pt idx="9">
                  <c:v>227207.30911999999</c:v>
                </c:pt>
                <c:pt idx="10">
                  <c:v>254860.02015</c:v>
                </c:pt>
                <c:pt idx="11">
                  <c:v>344145.12232000002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97248"/>
        <c:axId val="-1661984736"/>
      </c:lineChart>
      <c:catAx>
        <c:axId val="-16619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84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7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850633.10140000004</c:v>
                </c:pt>
                <c:pt idx="1">
                  <c:v>928853.38199999998</c:v>
                </c:pt>
                <c:pt idx="2">
                  <c:v>1169662.9009499999</c:v>
                </c:pt>
                <c:pt idx="3">
                  <c:v>995789.98970000003</c:v>
                </c:pt>
                <c:pt idx="4">
                  <c:v>965465.15067</c:v>
                </c:pt>
                <c:pt idx="5">
                  <c:v>903498.00699999998</c:v>
                </c:pt>
                <c:pt idx="6">
                  <c:v>799372.67790000001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757720.88332999998</c:v>
                </c:pt>
                <c:pt idx="10">
                  <c:v>739255.74702000001</c:v>
                </c:pt>
                <c:pt idx="11">
                  <c:v>924330.98190000001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98880"/>
        <c:axId val="-1661992896"/>
      </c:lineChart>
      <c:catAx>
        <c:axId val="-166199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9289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888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382568.91473999998</c:v>
                </c:pt>
                <c:pt idx="3">
                  <c:v>447146.94410000002</c:v>
                </c:pt>
                <c:pt idx="4">
                  <c:v>445541.13689999998</c:v>
                </c:pt>
                <c:pt idx="5">
                  <c:v>366992.755</c:v>
                </c:pt>
                <c:pt idx="6">
                  <c:v>386449.83600000001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90176"/>
        <c:axId val="-1662001056"/>
      </c:lineChart>
      <c:catAx>
        <c:axId val="-166199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200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200105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01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90804.685630000007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83648"/>
        <c:axId val="-1661999968"/>
      </c:lineChart>
      <c:catAx>
        <c:axId val="-166198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9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9996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836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122117.96556</c:v>
                </c:pt>
                <c:pt idx="2">
                  <c:v>147396.47138</c:v>
                </c:pt>
                <c:pt idx="3">
                  <c:v>137743.37059000001</c:v>
                </c:pt>
                <c:pt idx="4">
                  <c:v>131960.78599</c:v>
                </c:pt>
                <c:pt idx="5">
                  <c:v>156546.92847000001</c:v>
                </c:pt>
                <c:pt idx="6">
                  <c:v>111633.83837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212501.04013000001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72224"/>
        <c:axId val="-1661971680"/>
      </c:lineChart>
      <c:catAx>
        <c:axId val="-166197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7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71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72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257701.44957999999</c:v>
                </c:pt>
                <c:pt idx="1">
                  <c:v>269349.10970999999</c:v>
                </c:pt>
                <c:pt idx="2">
                  <c:v>329569.82156999997</c:v>
                </c:pt>
                <c:pt idx="3">
                  <c:v>309951.29204999999</c:v>
                </c:pt>
                <c:pt idx="4">
                  <c:v>327888.67392999999</c:v>
                </c:pt>
                <c:pt idx="5">
                  <c:v>324251.31565</c:v>
                </c:pt>
                <c:pt idx="6">
                  <c:v>304827.0981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314644.74862999999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335511.09217000002</c:v>
                </c:pt>
                <c:pt idx="6">
                  <c:v>225691.47210000001</c:v>
                </c:pt>
                <c:pt idx="7">
                  <c:v>302024.43125999998</c:v>
                </c:pt>
                <c:pt idx="8">
                  <c:v>281829.04858</c:v>
                </c:pt>
                <c:pt idx="9">
                  <c:v>313789.53726000001</c:v>
                </c:pt>
                <c:pt idx="10">
                  <c:v>320435.55858999997</c:v>
                </c:pt>
                <c:pt idx="11">
                  <c:v>289508.50641999999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1979296"/>
        <c:axId val="-1661969504"/>
      </c:lineChart>
      <c:catAx>
        <c:axId val="-166197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6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619695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619792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G44" sqref="G44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4" t="s">
        <v>126</v>
      </c>
      <c r="C1" s="154"/>
      <c r="D1" s="154"/>
      <c r="E1" s="154"/>
      <c r="F1" s="154"/>
      <c r="G1" s="154"/>
      <c r="H1" s="154"/>
      <c r="I1" s="154"/>
      <c r="J1" s="154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1" t="s">
        <v>127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8" x14ac:dyDescent="0.2">
      <c r="A6" s="3"/>
      <c r="B6" s="150" t="s">
        <v>128</v>
      </c>
      <c r="C6" s="150"/>
      <c r="D6" s="150"/>
      <c r="E6" s="150"/>
      <c r="F6" s="150" t="s">
        <v>129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123</v>
      </c>
      <c r="E7" s="7" t="s">
        <v>124</v>
      </c>
      <c r="F7" s="5">
        <v>2016</v>
      </c>
      <c r="G7" s="6">
        <v>2017</v>
      </c>
      <c r="H7" s="7" t="s">
        <v>123</v>
      </c>
      <c r="I7" s="7" t="s">
        <v>124</v>
      </c>
      <c r="J7" s="5" t="s">
        <v>130</v>
      </c>
      <c r="K7" s="5" t="s">
        <v>131</v>
      </c>
      <c r="L7" s="7" t="s">
        <v>123</v>
      </c>
      <c r="M7" s="7" t="s">
        <v>124</v>
      </c>
    </row>
    <row r="8" spans="1:13" ht="16.5" x14ac:dyDescent="0.25">
      <c r="A8" s="49" t="s">
        <v>2</v>
      </c>
      <c r="B8" s="50">
        <f>B9+B18+B20</f>
        <v>1204892.8197200003</v>
      </c>
      <c r="C8" s="50">
        <f>C9+C18+C20</f>
        <v>1473312.4299099999</v>
      </c>
      <c r="D8" s="48">
        <f t="shared" ref="D8:D44" si="0">(C8-B8)/B8*100</f>
        <v>22.277467820944981</v>
      </c>
      <c r="E8" s="48">
        <f>C8/C$44*100</f>
        <v>12.840825901007088</v>
      </c>
      <c r="F8" s="50">
        <f>F9+F18+F20</f>
        <v>11059841.214780001</v>
      </c>
      <c r="G8" s="50">
        <f>G9+G18+G20</f>
        <v>11539415.137589999</v>
      </c>
      <c r="H8" s="48">
        <f t="shared" ref="H8:H46" si="1">(G8-F8)/F8*100</f>
        <v>4.3361736710027179</v>
      </c>
      <c r="I8" s="48">
        <f>G8/G$46*100</f>
        <v>12.976387953023155</v>
      </c>
      <c r="J8" s="50">
        <f>J9+J18+J20</f>
        <v>20165064.9265</v>
      </c>
      <c r="K8" s="50">
        <f>K9+K18+K20</f>
        <v>20692089.529699996</v>
      </c>
      <c r="L8" s="48">
        <f t="shared" ref="L8:L46" si="2">(K8-J8)/J8*100</f>
        <v>2.6135527216051986</v>
      </c>
      <c r="M8" s="48">
        <f>K8/K$46*100</f>
        <v>13.792678585947751</v>
      </c>
    </row>
    <row r="9" spans="1:13" ht="15.75" x14ac:dyDescent="0.25">
      <c r="A9" s="9" t="s">
        <v>3</v>
      </c>
      <c r="B9" s="50">
        <f>B10+B11+B12+B13+B14+B15+B16+B17</f>
        <v>800248.43049000017</v>
      </c>
      <c r="C9" s="50">
        <f>C10+C11+C12+C13+C14+C15+C16+C17</f>
        <v>939871.23791999999</v>
      </c>
      <c r="D9" s="48">
        <f t="shared" si="0"/>
        <v>17.447432835889146</v>
      </c>
      <c r="E9" s="48">
        <f t="shared" ref="E9:E44" si="3">C9/C$44*100</f>
        <v>8.1915571269781324</v>
      </c>
      <c r="F9" s="50">
        <f>F10+F11+F12+F13+F14+F15+F16+F17</f>
        <v>7702789.3239700003</v>
      </c>
      <c r="G9" s="50">
        <f>G10+G11+G12+G13+G14+G15+G16+G17</f>
        <v>7819605.2815799993</v>
      </c>
      <c r="H9" s="48">
        <f t="shared" si="1"/>
        <v>1.5165409917999979</v>
      </c>
      <c r="I9" s="48">
        <f t="shared" ref="I9:I46" si="4">G9/G$46*100</f>
        <v>8.7933600241790888</v>
      </c>
      <c r="J9" s="50">
        <f>J10+J11+J12+J13+J14+J15+J16+J17</f>
        <v>14351742.644300001</v>
      </c>
      <c r="K9" s="50">
        <f>K10+K11+K12+K13+K14+K15+K16+K17</f>
        <v>14337622.876129998</v>
      </c>
      <c r="L9" s="48">
        <f t="shared" si="2"/>
        <v>-9.8383649428180869E-2</v>
      </c>
      <c r="M9" s="48">
        <f t="shared" ref="M9:M46" si="5">K9/K$46*100</f>
        <v>9.5569963455430678</v>
      </c>
    </row>
    <row r="10" spans="1:13" ht="14.25" x14ac:dyDescent="0.2">
      <c r="A10" s="11" t="s">
        <v>132</v>
      </c>
      <c r="B10" s="12">
        <v>385329.33100000001</v>
      </c>
      <c r="C10" s="12">
        <v>430764.07102999999</v>
      </c>
      <c r="D10" s="13">
        <f t="shared" si="0"/>
        <v>11.791144969963364</v>
      </c>
      <c r="E10" s="13">
        <f t="shared" si="3"/>
        <v>3.7543743799427354</v>
      </c>
      <c r="F10" s="12">
        <v>3554832.9813299999</v>
      </c>
      <c r="G10" s="12">
        <v>3651223.5197299998</v>
      </c>
      <c r="H10" s="13">
        <f t="shared" si="1"/>
        <v>2.7115349414794885</v>
      </c>
      <c r="I10" s="13">
        <f t="shared" si="4"/>
        <v>4.1059007176956799</v>
      </c>
      <c r="J10" s="12">
        <v>6189812.3297199998</v>
      </c>
      <c r="K10" s="12">
        <v>6455369.87928</v>
      </c>
      <c r="L10" s="13">
        <f t="shared" si="2"/>
        <v>4.2902358813843531</v>
      </c>
      <c r="M10" s="13">
        <f t="shared" si="5"/>
        <v>4.3029410717810803</v>
      </c>
    </row>
    <row r="11" spans="1:13" ht="14.25" x14ac:dyDescent="0.2">
      <c r="A11" s="11" t="s">
        <v>133</v>
      </c>
      <c r="B11" s="12">
        <v>86562.877980000005</v>
      </c>
      <c r="C11" s="12">
        <v>120804.96289</v>
      </c>
      <c r="D11" s="13">
        <f t="shared" si="0"/>
        <v>39.557470487420119</v>
      </c>
      <c r="E11" s="13">
        <f t="shared" si="3"/>
        <v>1.0528897095797067</v>
      </c>
      <c r="F11" s="12">
        <v>974963.36624999996</v>
      </c>
      <c r="G11" s="12">
        <v>1075320.0024699999</v>
      </c>
      <c r="H11" s="13">
        <f t="shared" si="1"/>
        <v>10.29337508403024</v>
      </c>
      <c r="I11" s="13">
        <f t="shared" si="4"/>
        <v>1.2092267553700971</v>
      </c>
      <c r="J11" s="12">
        <v>1970932.3216899999</v>
      </c>
      <c r="K11" s="12">
        <v>2073501.76752</v>
      </c>
      <c r="L11" s="13">
        <f t="shared" si="2"/>
        <v>5.2041079595290558</v>
      </c>
      <c r="M11" s="13">
        <f t="shared" si="5"/>
        <v>1.3821293101283307</v>
      </c>
    </row>
    <row r="12" spans="1:13" ht="14.25" x14ac:dyDescent="0.2">
      <c r="A12" s="11" t="s">
        <v>134</v>
      </c>
      <c r="B12" s="12">
        <v>86424.849230000007</v>
      </c>
      <c r="C12" s="12">
        <v>114110.01295</v>
      </c>
      <c r="D12" s="13">
        <f t="shared" si="0"/>
        <v>32.033800425063234</v>
      </c>
      <c r="E12" s="13">
        <f t="shared" si="3"/>
        <v>0.99453909442827593</v>
      </c>
      <c r="F12" s="12">
        <v>711511.77388999995</v>
      </c>
      <c r="G12" s="12">
        <v>769129.68461</v>
      </c>
      <c r="H12" s="13">
        <f t="shared" si="1"/>
        <v>8.097956047162727</v>
      </c>
      <c r="I12" s="13">
        <f t="shared" si="4"/>
        <v>0.8649073678937016</v>
      </c>
      <c r="J12" s="12">
        <v>1311993.7437199999</v>
      </c>
      <c r="K12" s="12">
        <v>1383584.0702599999</v>
      </c>
      <c r="L12" s="13">
        <f t="shared" si="2"/>
        <v>5.4566057866262607</v>
      </c>
      <c r="M12" s="13">
        <f t="shared" si="5"/>
        <v>0.92225245547785961</v>
      </c>
    </row>
    <row r="13" spans="1:13" ht="14.25" x14ac:dyDescent="0.2">
      <c r="A13" s="11" t="s">
        <v>135</v>
      </c>
      <c r="B13" s="12">
        <v>54463.913520000002</v>
      </c>
      <c r="C13" s="12">
        <v>62945.297380000004</v>
      </c>
      <c r="D13" s="13">
        <f t="shared" si="0"/>
        <v>15.572483341443148</v>
      </c>
      <c r="E13" s="13">
        <f t="shared" si="3"/>
        <v>0.5486070629249169</v>
      </c>
      <c r="F13" s="12">
        <v>649920.93802999996</v>
      </c>
      <c r="G13" s="12">
        <v>634122.69039</v>
      </c>
      <c r="H13" s="13">
        <f t="shared" si="1"/>
        <v>-2.4307953037928929</v>
      </c>
      <c r="I13" s="13">
        <f t="shared" si="4"/>
        <v>0.7130883101267792</v>
      </c>
      <c r="J13" s="12">
        <v>1335199.35317</v>
      </c>
      <c r="K13" s="12">
        <v>1281113.2397799999</v>
      </c>
      <c r="L13" s="13">
        <f t="shared" si="2"/>
        <v>-4.0507893642690913</v>
      </c>
      <c r="M13" s="13">
        <f t="shared" si="5"/>
        <v>0.85394870939087508</v>
      </c>
    </row>
    <row r="14" spans="1:13" ht="14.25" x14ac:dyDescent="0.2">
      <c r="A14" s="11" t="s">
        <v>136</v>
      </c>
      <c r="B14" s="12">
        <v>112831.10505</v>
      </c>
      <c r="C14" s="12">
        <v>125941.90046</v>
      </c>
      <c r="D14" s="13">
        <f t="shared" si="0"/>
        <v>11.619841358630747</v>
      </c>
      <c r="E14" s="13">
        <f t="shared" si="3"/>
        <v>1.0976612866475401</v>
      </c>
      <c r="F14" s="12">
        <v>1036698.29581</v>
      </c>
      <c r="G14" s="12">
        <v>971149.27706999995</v>
      </c>
      <c r="H14" s="13">
        <f t="shared" si="1"/>
        <v>-6.3228635568253626</v>
      </c>
      <c r="I14" s="13">
        <f t="shared" si="4"/>
        <v>1.0920839253375034</v>
      </c>
      <c r="J14" s="12">
        <v>2285873.3491799999</v>
      </c>
      <c r="K14" s="12">
        <v>1918311.55749</v>
      </c>
      <c r="L14" s="13">
        <f t="shared" si="2"/>
        <v>-16.07970939517946</v>
      </c>
      <c r="M14" s="13">
        <f t="shared" si="5"/>
        <v>1.2786845283165567</v>
      </c>
    </row>
    <row r="15" spans="1:13" ht="14.25" x14ac:dyDescent="0.2">
      <c r="A15" s="11" t="s">
        <v>137</v>
      </c>
      <c r="B15" s="12">
        <v>7864.1694500000003</v>
      </c>
      <c r="C15" s="12">
        <v>18018.112130000001</v>
      </c>
      <c r="D15" s="13">
        <f t="shared" si="0"/>
        <v>129.11652965463506</v>
      </c>
      <c r="E15" s="13">
        <f t="shared" si="3"/>
        <v>0.15703895265465692</v>
      </c>
      <c r="F15" s="12">
        <v>98253.463910000006</v>
      </c>
      <c r="G15" s="12">
        <v>182824.07873000001</v>
      </c>
      <c r="H15" s="13">
        <f t="shared" si="1"/>
        <v>86.073927019475391</v>
      </c>
      <c r="I15" s="13">
        <f t="shared" si="4"/>
        <v>0.20559067721087318</v>
      </c>
      <c r="J15" s="12">
        <v>166802.47607999999</v>
      </c>
      <c r="K15" s="12">
        <v>275399.63189999998</v>
      </c>
      <c r="L15" s="13">
        <f t="shared" si="2"/>
        <v>65.105242063622484</v>
      </c>
      <c r="M15" s="13">
        <f t="shared" si="5"/>
        <v>0.18357250001421654</v>
      </c>
    </row>
    <row r="16" spans="1:13" ht="14.25" x14ac:dyDescent="0.2">
      <c r="A16" s="11" t="s">
        <v>138</v>
      </c>
      <c r="B16" s="12">
        <v>63427.968549999998</v>
      </c>
      <c r="C16" s="12">
        <v>63702.421490000001</v>
      </c>
      <c r="D16" s="13">
        <f t="shared" si="0"/>
        <v>0.43270018932366217</v>
      </c>
      <c r="E16" s="13">
        <f t="shared" si="3"/>
        <v>0.55520586619610013</v>
      </c>
      <c r="F16" s="12">
        <v>621002.82839000004</v>
      </c>
      <c r="G16" s="12">
        <v>481466.36174000002</v>
      </c>
      <c r="H16" s="13">
        <f t="shared" si="1"/>
        <v>-22.469538023161597</v>
      </c>
      <c r="I16" s="13">
        <f t="shared" si="4"/>
        <v>0.54142209304150679</v>
      </c>
      <c r="J16" s="12">
        <v>1007524.64884</v>
      </c>
      <c r="K16" s="12">
        <v>870221.82449000003</v>
      </c>
      <c r="L16" s="13">
        <f t="shared" si="2"/>
        <v>-13.627738488391502</v>
      </c>
      <c r="M16" s="13">
        <f t="shared" si="5"/>
        <v>0.58006176256099085</v>
      </c>
    </row>
    <row r="17" spans="1:13" ht="14.25" x14ac:dyDescent="0.2">
      <c r="A17" s="11" t="s">
        <v>139</v>
      </c>
      <c r="B17" s="12">
        <v>3344.2157099999999</v>
      </c>
      <c r="C17" s="12">
        <v>3584.4595899999999</v>
      </c>
      <c r="D17" s="13">
        <f t="shared" si="0"/>
        <v>7.183863148588582</v>
      </c>
      <c r="E17" s="13">
        <f t="shared" si="3"/>
        <v>3.1240774604200494E-2</v>
      </c>
      <c r="F17" s="12">
        <v>55605.676359999998</v>
      </c>
      <c r="G17" s="12">
        <v>54369.666839999998</v>
      </c>
      <c r="H17" s="13">
        <f t="shared" si="1"/>
        <v>-2.2228117719455067</v>
      </c>
      <c r="I17" s="13">
        <f t="shared" si="4"/>
        <v>6.1140177502948069E-2</v>
      </c>
      <c r="J17" s="12">
        <v>83604.421900000001</v>
      </c>
      <c r="K17" s="12">
        <v>80120.905410000007</v>
      </c>
      <c r="L17" s="13">
        <f t="shared" si="2"/>
        <v>-4.1666653639046265</v>
      </c>
      <c r="M17" s="13">
        <f t="shared" si="5"/>
        <v>5.3406007873158197E-2</v>
      </c>
    </row>
    <row r="18" spans="1:13" ht="15.75" x14ac:dyDescent="0.25">
      <c r="A18" s="9" t="s">
        <v>12</v>
      </c>
      <c r="B18" s="50">
        <f>B19</f>
        <v>131760.60505000001</v>
      </c>
      <c r="C18" s="50">
        <f>C19</f>
        <v>183270.49428000001</v>
      </c>
      <c r="D18" s="48">
        <f t="shared" si="0"/>
        <v>39.093543332207091</v>
      </c>
      <c r="E18" s="48">
        <f t="shared" si="3"/>
        <v>1.5973153161985838</v>
      </c>
      <c r="F18" s="50">
        <f>F19</f>
        <v>1013131.10364</v>
      </c>
      <c r="G18" s="50">
        <f>G19</f>
        <v>1231905.6833800001</v>
      </c>
      <c r="H18" s="48">
        <f t="shared" si="1"/>
        <v>21.593906154295521</v>
      </c>
      <c r="I18" s="48">
        <f t="shared" si="4"/>
        <v>1.3853116365489899</v>
      </c>
      <c r="J18" s="50">
        <f>J19</f>
        <v>1755561.6560200001</v>
      </c>
      <c r="K18" s="50">
        <f>K19</f>
        <v>2109514.0032899999</v>
      </c>
      <c r="L18" s="48">
        <f t="shared" si="2"/>
        <v>20.16177250489956</v>
      </c>
      <c r="M18" s="48">
        <f t="shared" si="5"/>
        <v>1.4061339034017188</v>
      </c>
    </row>
    <row r="19" spans="1:13" ht="14.25" x14ac:dyDescent="0.2">
      <c r="A19" s="11" t="s">
        <v>140</v>
      </c>
      <c r="B19" s="12">
        <v>131760.60505000001</v>
      </c>
      <c r="C19" s="12">
        <v>183270.49428000001</v>
      </c>
      <c r="D19" s="13">
        <f t="shared" si="0"/>
        <v>39.093543332207091</v>
      </c>
      <c r="E19" s="13">
        <f t="shared" si="3"/>
        <v>1.5973153161985838</v>
      </c>
      <c r="F19" s="12">
        <v>1013131.10364</v>
      </c>
      <c r="G19" s="12">
        <v>1231905.6833800001</v>
      </c>
      <c r="H19" s="13">
        <f t="shared" si="1"/>
        <v>21.593906154295521</v>
      </c>
      <c r="I19" s="13">
        <f t="shared" si="4"/>
        <v>1.3853116365489899</v>
      </c>
      <c r="J19" s="12">
        <v>1755561.6560200001</v>
      </c>
      <c r="K19" s="12">
        <v>2109514.0032899999</v>
      </c>
      <c r="L19" s="13">
        <f t="shared" si="2"/>
        <v>20.16177250489956</v>
      </c>
      <c r="M19" s="13">
        <f t="shared" si="5"/>
        <v>1.4061339034017188</v>
      </c>
    </row>
    <row r="20" spans="1:13" ht="15.75" x14ac:dyDescent="0.25">
      <c r="A20" s="9" t="s">
        <v>113</v>
      </c>
      <c r="B20" s="50">
        <f>B21</f>
        <v>272883.78418000002</v>
      </c>
      <c r="C20" s="50">
        <f>C21</f>
        <v>350170.69770999998</v>
      </c>
      <c r="D20" s="10">
        <f t="shared" si="0"/>
        <v>28.322281502450821</v>
      </c>
      <c r="E20" s="10">
        <f t="shared" si="3"/>
        <v>3.0519534578303715</v>
      </c>
      <c r="F20" s="50">
        <f>F21</f>
        <v>2343920.7871699999</v>
      </c>
      <c r="G20" s="50">
        <f>G21</f>
        <v>2487904.1726299999</v>
      </c>
      <c r="H20" s="10">
        <f t="shared" si="1"/>
        <v>6.1428434889151049</v>
      </c>
      <c r="I20" s="10">
        <f t="shared" si="4"/>
        <v>2.7977162922950765</v>
      </c>
      <c r="J20" s="50">
        <f>J21</f>
        <v>4057760.6261800001</v>
      </c>
      <c r="K20" s="50">
        <f>K21</f>
        <v>4244952.6502799997</v>
      </c>
      <c r="L20" s="10">
        <f t="shared" si="2"/>
        <v>4.6131854819692322</v>
      </c>
      <c r="M20" s="10">
        <f t="shared" si="5"/>
        <v>2.8295483370029655</v>
      </c>
    </row>
    <row r="21" spans="1:13" ht="14.25" x14ac:dyDescent="0.2">
      <c r="A21" s="11" t="s">
        <v>141</v>
      </c>
      <c r="B21" s="12">
        <v>272883.78418000002</v>
      </c>
      <c r="C21" s="12">
        <v>350170.69770999998</v>
      </c>
      <c r="D21" s="13">
        <f t="shared" si="0"/>
        <v>28.322281502450821</v>
      </c>
      <c r="E21" s="13">
        <f t="shared" si="3"/>
        <v>3.0519534578303715</v>
      </c>
      <c r="F21" s="12">
        <v>2343920.7871699999</v>
      </c>
      <c r="G21" s="12">
        <v>2487904.1726299999</v>
      </c>
      <c r="H21" s="13">
        <f t="shared" si="1"/>
        <v>6.1428434889151049</v>
      </c>
      <c r="I21" s="13">
        <f t="shared" si="4"/>
        <v>2.7977162922950765</v>
      </c>
      <c r="J21" s="12">
        <v>4057760.6261800001</v>
      </c>
      <c r="K21" s="12">
        <v>4244952.6502799997</v>
      </c>
      <c r="L21" s="13">
        <f t="shared" si="2"/>
        <v>4.6131854819692322</v>
      </c>
      <c r="M21" s="13">
        <f t="shared" si="5"/>
        <v>2.8295483370029655</v>
      </c>
    </row>
    <row r="22" spans="1:13" ht="16.5" x14ac:dyDescent="0.25">
      <c r="A22" s="49" t="s">
        <v>14</v>
      </c>
      <c r="B22" s="50">
        <f>B23+B27+B29</f>
        <v>7266071.2885699999</v>
      </c>
      <c r="C22" s="50">
        <f>C23+C27+C29</f>
        <v>9613895.5912100021</v>
      </c>
      <c r="D22" s="48">
        <f t="shared" si="0"/>
        <v>32.312156176244535</v>
      </c>
      <c r="E22" s="48">
        <f t="shared" si="3"/>
        <v>83.791025590362011</v>
      </c>
      <c r="F22" s="50">
        <f>F23+F27+F29</f>
        <v>61025873.4956</v>
      </c>
      <c r="G22" s="50">
        <f>G23+G27+G29</f>
        <v>68809286.550740004</v>
      </c>
      <c r="H22" s="48">
        <f t="shared" si="1"/>
        <v>12.754283731311428</v>
      </c>
      <c r="I22" s="48">
        <f t="shared" si="4"/>
        <v>77.377924826060266</v>
      </c>
      <c r="J22" s="50">
        <f>J23+J27+J29</f>
        <v>106524811.80820999</v>
      </c>
      <c r="K22" s="50">
        <f>K23+K27+K29</f>
        <v>115386196.46328001</v>
      </c>
      <c r="L22" s="48">
        <f t="shared" si="2"/>
        <v>8.3186109457994508</v>
      </c>
      <c r="M22" s="48">
        <f t="shared" si="5"/>
        <v>76.912711922531301</v>
      </c>
    </row>
    <row r="23" spans="1:13" ht="15.75" x14ac:dyDescent="0.25">
      <c r="A23" s="9" t="s">
        <v>15</v>
      </c>
      <c r="B23" s="50">
        <f>B24+B25+B26</f>
        <v>721287.96525999997</v>
      </c>
      <c r="C23" s="50">
        <f>C24+C25+C26</f>
        <v>889403.65902000002</v>
      </c>
      <c r="D23" s="48">
        <f>(C23-B23)/B23*100</f>
        <v>23.307708135598798</v>
      </c>
      <c r="E23" s="48">
        <f t="shared" si="3"/>
        <v>7.7517010712331702</v>
      </c>
      <c r="F23" s="50">
        <f>F24+F25+F26</f>
        <v>6397197.1907899994</v>
      </c>
      <c r="G23" s="50">
        <f>G24+G25+G26</f>
        <v>6616318.5350099998</v>
      </c>
      <c r="H23" s="48">
        <f t="shared" si="1"/>
        <v>3.4252710630128429</v>
      </c>
      <c r="I23" s="48">
        <f t="shared" si="4"/>
        <v>7.440231164869811</v>
      </c>
      <c r="J23" s="50">
        <f>J24+J25+J26</f>
        <v>11197877.16241</v>
      </c>
      <c r="K23" s="50">
        <f>K24+K25+K26</f>
        <v>11399660.777930001</v>
      </c>
      <c r="L23" s="48">
        <f t="shared" si="2"/>
        <v>1.8019809700839111</v>
      </c>
      <c r="M23" s="48">
        <f t="shared" si="5"/>
        <v>7.5986456985479327</v>
      </c>
    </row>
    <row r="24" spans="1:13" ht="14.25" x14ac:dyDescent="0.2">
      <c r="A24" s="11" t="s">
        <v>142</v>
      </c>
      <c r="B24" s="12">
        <v>517401.23694999999</v>
      </c>
      <c r="C24" s="12">
        <v>604871.31414000003</v>
      </c>
      <c r="D24" s="13">
        <f t="shared" si="0"/>
        <v>16.905656759852867</v>
      </c>
      <c r="E24" s="13">
        <f t="shared" si="3"/>
        <v>5.2718263144359483</v>
      </c>
      <c r="F24" s="12">
        <v>4520582.8137600003</v>
      </c>
      <c r="G24" s="12">
        <v>4587099.7402299996</v>
      </c>
      <c r="H24" s="13">
        <f t="shared" si="1"/>
        <v>1.4714236904925504</v>
      </c>
      <c r="I24" s="13">
        <f t="shared" si="4"/>
        <v>5.1583191261171457</v>
      </c>
      <c r="J24" s="12">
        <v>7847808.8473899998</v>
      </c>
      <c r="K24" s="12">
        <v>7933700.5095100002</v>
      </c>
      <c r="L24" s="13">
        <f t="shared" si="2"/>
        <v>1.0944667969144795</v>
      </c>
      <c r="M24" s="13">
        <f t="shared" si="5"/>
        <v>5.2883485240955199</v>
      </c>
    </row>
    <row r="25" spans="1:13" ht="14.25" x14ac:dyDescent="0.2">
      <c r="A25" s="11" t="s">
        <v>143</v>
      </c>
      <c r="B25" s="12">
        <v>100638.91873</v>
      </c>
      <c r="C25" s="12">
        <v>126147.71163999999</v>
      </c>
      <c r="D25" s="13">
        <f t="shared" si="0"/>
        <v>25.346847156055478</v>
      </c>
      <c r="E25" s="13">
        <f t="shared" si="3"/>
        <v>1.0994550579327129</v>
      </c>
      <c r="F25" s="12">
        <v>801944.30113000004</v>
      </c>
      <c r="G25" s="12">
        <v>858387.3395</v>
      </c>
      <c r="H25" s="13">
        <f t="shared" si="1"/>
        <v>7.0382741407935017</v>
      </c>
      <c r="I25" s="13">
        <f t="shared" si="4"/>
        <v>0.96528004222939523</v>
      </c>
      <c r="J25" s="12">
        <v>1404916.8971899999</v>
      </c>
      <c r="K25" s="12">
        <v>1450839.9994099999</v>
      </c>
      <c r="L25" s="13">
        <f t="shared" si="2"/>
        <v>3.2687415399339024</v>
      </c>
      <c r="M25" s="13">
        <f t="shared" si="5"/>
        <v>0.96708308567756718</v>
      </c>
    </row>
    <row r="26" spans="1:13" ht="14.25" x14ac:dyDescent="0.2">
      <c r="A26" s="11" t="s">
        <v>144</v>
      </c>
      <c r="B26" s="12">
        <v>103247.80958</v>
      </c>
      <c r="C26" s="12">
        <v>158384.63324</v>
      </c>
      <c r="D26" s="13">
        <f t="shared" si="0"/>
        <v>53.402414912519824</v>
      </c>
      <c r="E26" s="13">
        <f t="shared" si="3"/>
        <v>1.380419698864509</v>
      </c>
      <c r="F26" s="12">
        <v>1074670.0759000001</v>
      </c>
      <c r="G26" s="12">
        <v>1170831.4552800001</v>
      </c>
      <c r="H26" s="13">
        <f t="shared" si="1"/>
        <v>8.9479907867973463</v>
      </c>
      <c r="I26" s="13">
        <f t="shared" si="4"/>
        <v>1.3166319965232698</v>
      </c>
      <c r="J26" s="12">
        <v>1945151.4178299999</v>
      </c>
      <c r="K26" s="12">
        <v>2015120.2690099999</v>
      </c>
      <c r="L26" s="13">
        <f t="shared" si="2"/>
        <v>3.5970902079210298</v>
      </c>
      <c r="M26" s="13">
        <f t="shared" si="5"/>
        <v>1.3432140887748452</v>
      </c>
    </row>
    <row r="27" spans="1:13" ht="15.75" x14ac:dyDescent="0.25">
      <c r="A27" s="9" t="s">
        <v>19</v>
      </c>
      <c r="B27" s="50">
        <f>B28</f>
        <v>960854.42127000005</v>
      </c>
      <c r="C27" s="50">
        <f>C28</f>
        <v>1190293.2613900001</v>
      </c>
      <c r="D27" s="48">
        <f t="shared" si="0"/>
        <v>23.878626672367442</v>
      </c>
      <c r="E27" s="48">
        <f t="shared" si="3"/>
        <v>10.374139408831693</v>
      </c>
      <c r="F27" s="50">
        <f>F28</f>
        <v>7959740.6085099997</v>
      </c>
      <c r="G27" s="50">
        <f>G28</f>
        <v>9104995.3236900009</v>
      </c>
      <c r="H27" s="48">
        <f t="shared" si="1"/>
        <v>14.388090912856818</v>
      </c>
      <c r="I27" s="48">
        <f t="shared" si="4"/>
        <v>10.238816285046024</v>
      </c>
      <c r="J27" s="50">
        <f>J28</f>
        <v>14096788.95617</v>
      </c>
      <c r="K27" s="50">
        <f>K28</f>
        <v>15082664.51574</v>
      </c>
      <c r="L27" s="48">
        <f t="shared" si="2"/>
        <v>6.993617926999562</v>
      </c>
      <c r="M27" s="48">
        <f t="shared" si="5"/>
        <v>10.053617039820397</v>
      </c>
    </row>
    <row r="28" spans="1:13" ht="14.25" x14ac:dyDescent="0.2">
      <c r="A28" s="11" t="s">
        <v>145</v>
      </c>
      <c r="B28" s="12">
        <v>960854.42127000005</v>
      </c>
      <c r="C28" s="12">
        <v>1190293.2613900001</v>
      </c>
      <c r="D28" s="13">
        <f t="shared" si="0"/>
        <v>23.878626672367442</v>
      </c>
      <c r="E28" s="13">
        <f t="shared" si="3"/>
        <v>10.374139408831693</v>
      </c>
      <c r="F28" s="12">
        <v>7959740.6085099997</v>
      </c>
      <c r="G28" s="12">
        <v>9104995.3236900009</v>
      </c>
      <c r="H28" s="13">
        <f t="shared" si="1"/>
        <v>14.388090912856818</v>
      </c>
      <c r="I28" s="13">
        <f t="shared" si="4"/>
        <v>10.238816285046024</v>
      </c>
      <c r="J28" s="12">
        <v>14096788.95617</v>
      </c>
      <c r="K28" s="12">
        <v>15082664.51574</v>
      </c>
      <c r="L28" s="13">
        <f t="shared" si="2"/>
        <v>6.993617926999562</v>
      </c>
      <c r="M28" s="13">
        <f t="shared" si="5"/>
        <v>10.053617039820397</v>
      </c>
    </row>
    <row r="29" spans="1:13" ht="15.75" x14ac:dyDescent="0.25">
      <c r="A29" s="9" t="s">
        <v>21</v>
      </c>
      <c r="B29" s="50">
        <f>B30+B31+B32+B33+B34+B35+B36+B37+B38+B39+B40+B41</f>
        <v>5583928.9020400001</v>
      </c>
      <c r="C29" s="50">
        <f>C30+C31+C32+C33+C34+C35+C36+C37+C38+C39+C40+C41</f>
        <v>7534198.6708000014</v>
      </c>
      <c r="D29" s="48">
        <f t="shared" si="0"/>
        <v>34.926479240226378</v>
      </c>
      <c r="E29" s="48">
        <f t="shared" si="3"/>
        <v>65.665185110297145</v>
      </c>
      <c r="F29" s="50">
        <f>F30+F31+F32+F33+F34+F35+F36+F37+F38+F39+F40+F41</f>
        <v>46668935.6963</v>
      </c>
      <c r="G29" s="50">
        <f>G30+G31+G32+G33+G34+G35+G36+G37+G38+G39+G40+G41</f>
        <v>53087972.692040004</v>
      </c>
      <c r="H29" s="48">
        <f t="shared" si="1"/>
        <v>13.754410508763579</v>
      </c>
      <c r="I29" s="48">
        <f t="shared" si="4"/>
        <v>59.698877376144431</v>
      </c>
      <c r="J29" s="50">
        <f>J30+J31+J32+J33+J34+J35+J36+J37+J38+J39+J40+J41</f>
        <v>81230145.689629987</v>
      </c>
      <c r="K29" s="50">
        <f>K30+K31+K32+K33+K34+K35+K36+K37+K38+K39+K40+K41</f>
        <v>88903871.169610009</v>
      </c>
      <c r="L29" s="48">
        <f t="shared" si="2"/>
        <v>9.4468936560822456</v>
      </c>
      <c r="M29" s="48">
        <f t="shared" si="5"/>
        <v>59.260449184162979</v>
      </c>
    </row>
    <row r="30" spans="1:13" ht="14.25" x14ac:dyDescent="0.2">
      <c r="A30" s="11" t="s">
        <v>146</v>
      </c>
      <c r="B30" s="12">
        <v>1246140.72003</v>
      </c>
      <c r="C30" s="12">
        <v>1482980.7333800001</v>
      </c>
      <c r="D30" s="13">
        <f t="shared" si="0"/>
        <v>19.005880278456704</v>
      </c>
      <c r="E30" s="13">
        <f t="shared" si="3"/>
        <v>12.925091124795337</v>
      </c>
      <c r="F30" s="12">
        <v>9957430.7194200009</v>
      </c>
      <c r="G30" s="12">
        <v>9680125.3930300009</v>
      </c>
      <c r="H30" s="13">
        <f t="shared" si="1"/>
        <v>-2.7849084186864674</v>
      </c>
      <c r="I30" s="13">
        <f t="shared" si="4"/>
        <v>10.885565779211776</v>
      </c>
      <c r="J30" s="12">
        <v>17266595.349890001</v>
      </c>
      <c r="K30" s="12">
        <v>16679256.91209</v>
      </c>
      <c r="L30" s="13">
        <f t="shared" si="2"/>
        <v>-3.4015880137235222</v>
      </c>
      <c r="M30" s="13">
        <f t="shared" si="5"/>
        <v>11.117853965917966</v>
      </c>
    </row>
    <row r="31" spans="1:13" ht="14.25" x14ac:dyDescent="0.2">
      <c r="A31" s="11" t="s">
        <v>147</v>
      </c>
      <c r="B31" s="12">
        <v>1724587.2621200001</v>
      </c>
      <c r="C31" s="12">
        <v>2433837.7073300001</v>
      </c>
      <c r="D31" s="13">
        <f t="shared" si="0"/>
        <v>41.125807941903318</v>
      </c>
      <c r="E31" s="13">
        <f t="shared" si="3"/>
        <v>21.212395712320088</v>
      </c>
      <c r="F31" s="12">
        <v>13458659.66389</v>
      </c>
      <c r="G31" s="12">
        <v>16789438.008280002</v>
      </c>
      <c r="H31" s="13">
        <f t="shared" si="1"/>
        <v>24.748217337916511</v>
      </c>
      <c r="I31" s="13">
        <f t="shared" si="4"/>
        <v>18.880182271887218</v>
      </c>
      <c r="J31" s="12">
        <v>22478519.659049999</v>
      </c>
      <c r="K31" s="12">
        <v>27218144.531679999</v>
      </c>
      <c r="L31" s="13">
        <f t="shared" si="2"/>
        <v>21.085129023261974</v>
      </c>
      <c r="M31" s="13">
        <f t="shared" si="5"/>
        <v>18.142736077595952</v>
      </c>
    </row>
    <row r="32" spans="1:13" ht="14.25" x14ac:dyDescent="0.2">
      <c r="A32" s="11" t="s">
        <v>148</v>
      </c>
      <c r="B32" s="12">
        <v>22687.391009999999</v>
      </c>
      <c r="C32" s="12">
        <v>90804.685630000007</v>
      </c>
      <c r="D32" s="13">
        <f t="shared" si="0"/>
        <v>300.2429613434868</v>
      </c>
      <c r="E32" s="13">
        <f t="shared" si="3"/>
        <v>0.79141880262405573</v>
      </c>
      <c r="F32" s="12">
        <v>389018.93998999998</v>
      </c>
      <c r="G32" s="12">
        <v>733798.47279000003</v>
      </c>
      <c r="H32" s="13">
        <f t="shared" si="1"/>
        <v>88.627955443213864</v>
      </c>
      <c r="I32" s="13">
        <f t="shared" si="4"/>
        <v>0.82517645380835325</v>
      </c>
      <c r="J32" s="12">
        <v>831870.70331000001</v>
      </c>
      <c r="K32" s="12">
        <v>1317649.32932</v>
      </c>
      <c r="L32" s="13">
        <f t="shared" si="2"/>
        <v>58.395929088149721</v>
      </c>
      <c r="M32" s="13">
        <f t="shared" si="5"/>
        <v>0.87830248666838584</v>
      </c>
    </row>
    <row r="33" spans="1:13" ht="14.25" x14ac:dyDescent="0.2">
      <c r="A33" s="11" t="s">
        <v>149</v>
      </c>
      <c r="B33" s="12">
        <v>627924.96225999994</v>
      </c>
      <c r="C33" s="12">
        <v>809881.42952999996</v>
      </c>
      <c r="D33" s="13">
        <f t="shared" si="0"/>
        <v>28.977422177183449</v>
      </c>
      <c r="E33" s="13">
        <f t="shared" si="3"/>
        <v>7.0586158277974658</v>
      </c>
      <c r="F33" s="12">
        <v>5573610.9868400004</v>
      </c>
      <c r="G33" s="12">
        <v>5557536.3940399997</v>
      </c>
      <c r="H33" s="13">
        <f t="shared" si="1"/>
        <v>-0.28840535943313639</v>
      </c>
      <c r="I33" s="13">
        <f t="shared" si="4"/>
        <v>6.2496016871068161</v>
      </c>
      <c r="J33" s="12">
        <v>10153443.036119999</v>
      </c>
      <c r="K33" s="12">
        <v>9956893.6093499996</v>
      </c>
      <c r="L33" s="13">
        <f t="shared" si="2"/>
        <v>-1.9357909043345407</v>
      </c>
      <c r="M33" s="13">
        <f t="shared" si="5"/>
        <v>6.6369437011725925</v>
      </c>
    </row>
    <row r="34" spans="1:13" ht="14.25" x14ac:dyDescent="0.2">
      <c r="A34" s="11" t="s">
        <v>150</v>
      </c>
      <c r="B34" s="12">
        <v>351487.93702999997</v>
      </c>
      <c r="C34" s="12">
        <v>475702.57598999998</v>
      </c>
      <c r="D34" s="13">
        <f t="shared" si="0"/>
        <v>35.339659167136119</v>
      </c>
      <c r="E34" s="13">
        <f t="shared" si="3"/>
        <v>4.146041148462535</v>
      </c>
      <c r="F34" s="12">
        <v>3060221.18346</v>
      </c>
      <c r="G34" s="12">
        <v>3315676.8031500001</v>
      </c>
      <c r="H34" s="13">
        <f t="shared" si="1"/>
        <v>8.3476194815818001</v>
      </c>
      <c r="I34" s="13">
        <f t="shared" si="4"/>
        <v>3.7285692568904185</v>
      </c>
      <c r="J34" s="12">
        <v>5378839.2503500003</v>
      </c>
      <c r="K34" s="12">
        <v>5558117.3551700003</v>
      </c>
      <c r="L34" s="13">
        <f t="shared" si="2"/>
        <v>3.3330258904527481</v>
      </c>
      <c r="M34" s="13">
        <f t="shared" si="5"/>
        <v>3.7048615178666919</v>
      </c>
    </row>
    <row r="35" spans="1:13" ht="14.25" x14ac:dyDescent="0.2">
      <c r="A35" s="11" t="s">
        <v>151</v>
      </c>
      <c r="B35" s="12">
        <v>408611.73881000001</v>
      </c>
      <c r="C35" s="12">
        <v>533439.51575000002</v>
      </c>
      <c r="D35" s="13">
        <f t="shared" si="0"/>
        <v>30.549239065802652</v>
      </c>
      <c r="E35" s="13">
        <f t="shared" si="3"/>
        <v>4.6492541645642067</v>
      </c>
      <c r="F35" s="12">
        <v>3428465.5171699999</v>
      </c>
      <c r="G35" s="12">
        <v>3789163.1931599998</v>
      </c>
      <c r="H35" s="13">
        <f t="shared" si="1"/>
        <v>10.520673875341613</v>
      </c>
      <c r="I35" s="13">
        <f t="shared" si="4"/>
        <v>4.2610176534500885</v>
      </c>
      <c r="J35" s="12">
        <v>6004370.8918700004</v>
      </c>
      <c r="K35" s="12">
        <v>6306576.18958</v>
      </c>
      <c r="L35" s="13">
        <f t="shared" si="2"/>
        <v>5.0330884476038893</v>
      </c>
      <c r="M35" s="13">
        <f t="shared" si="5"/>
        <v>4.2037600038322065</v>
      </c>
    </row>
    <row r="36" spans="1:13" ht="14.25" x14ac:dyDescent="0.2">
      <c r="A36" s="11" t="s">
        <v>152</v>
      </c>
      <c r="B36" s="12">
        <v>603972.51031000004</v>
      </c>
      <c r="C36" s="12">
        <v>799372.67790000001</v>
      </c>
      <c r="D36" s="13">
        <f t="shared" si="0"/>
        <v>32.352493574534911</v>
      </c>
      <c r="E36" s="13">
        <f t="shared" si="3"/>
        <v>6.9670255802856076</v>
      </c>
      <c r="F36" s="12">
        <v>5054950.4707199996</v>
      </c>
      <c r="G36" s="12">
        <v>6613275.2096199999</v>
      </c>
      <c r="H36" s="13">
        <f t="shared" si="1"/>
        <v>30.827695502188391</v>
      </c>
      <c r="I36" s="13">
        <f t="shared" si="4"/>
        <v>7.4368088622264752</v>
      </c>
      <c r="J36" s="12">
        <v>8796981.4196300004</v>
      </c>
      <c r="K36" s="12">
        <v>10631584.66168</v>
      </c>
      <c r="L36" s="13">
        <f t="shared" si="2"/>
        <v>20.854917778457267</v>
      </c>
      <c r="M36" s="13">
        <f t="shared" si="5"/>
        <v>7.0866709660892475</v>
      </c>
    </row>
    <row r="37" spans="1:13" ht="14.25" x14ac:dyDescent="0.2">
      <c r="A37" s="14" t="s">
        <v>153</v>
      </c>
      <c r="B37" s="12">
        <v>180023.77429</v>
      </c>
      <c r="C37" s="12">
        <v>218421.50837</v>
      </c>
      <c r="D37" s="13">
        <f t="shared" si="0"/>
        <v>21.329257333614809</v>
      </c>
      <c r="E37" s="13">
        <f t="shared" si="3"/>
        <v>1.9036780692781257</v>
      </c>
      <c r="F37" s="12">
        <v>1587416.3232799999</v>
      </c>
      <c r="G37" s="12">
        <v>1553116.16643</v>
      </c>
      <c r="H37" s="13">
        <f t="shared" si="1"/>
        <v>-2.1607536943507797</v>
      </c>
      <c r="I37" s="13">
        <f t="shared" si="4"/>
        <v>1.7465216106192429</v>
      </c>
      <c r="J37" s="12">
        <v>2695790.6565299998</v>
      </c>
      <c r="K37" s="12">
        <v>2616687.4526800001</v>
      </c>
      <c r="L37" s="13">
        <f t="shared" si="2"/>
        <v>-2.9343229474584169</v>
      </c>
      <c r="M37" s="13">
        <f t="shared" si="5"/>
        <v>1.7441993445318751</v>
      </c>
    </row>
    <row r="38" spans="1:13" ht="14.25" x14ac:dyDescent="0.2">
      <c r="A38" s="11" t="s">
        <v>154</v>
      </c>
      <c r="B38" s="12">
        <v>90793.000419999997</v>
      </c>
      <c r="C38" s="12">
        <v>265868.80820999999</v>
      </c>
      <c r="D38" s="13">
        <f t="shared" si="0"/>
        <v>192.8296311170636</v>
      </c>
      <c r="E38" s="13">
        <f t="shared" si="3"/>
        <v>2.3172105314698275</v>
      </c>
      <c r="F38" s="12">
        <v>1188085.2734999999</v>
      </c>
      <c r="G38" s="12">
        <v>1961013.5608999999</v>
      </c>
      <c r="H38" s="13">
        <f t="shared" si="1"/>
        <v>65.056633950441778</v>
      </c>
      <c r="I38" s="13">
        <f t="shared" si="4"/>
        <v>2.2052133876771474</v>
      </c>
      <c r="J38" s="12">
        <v>2268699.8236699998</v>
      </c>
      <c r="K38" s="12">
        <v>3214515.5534999999</v>
      </c>
      <c r="L38" s="13">
        <f t="shared" si="2"/>
        <v>41.689769618793619</v>
      </c>
      <c r="M38" s="13">
        <f t="shared" si="5"/>
        <v>2.1426922484226387</v>
      </c>
    </row>
    <row r="39" spans="1:13" ht="14.25" x14ac:dyDescent="0.2">
      <c r="A39" s="11" t="s">
        <v>155</v>
      </c>
      <c r="B39" s="12">
        <v>97285.00662</v>
      </c>
      <c r="C39" s="12">
        <v>111633.83837</v>
      </c>
      <c r="D39" s="13">
        <f>(C39-B39)/B39*100</f>
        <v>14.749273550493999</v>
      </c>
      <c r="E39" s="13">
        <f t="shared" si="3"/>
        <v>0.9729577067763564</v>
      </c>
      <c r="F39" s="12">
        <v>912934.75769999996</v>
      </c>
      <c r="G39" s="12">
        <v>907364.11470999999</v>
      </c>
      <c r="H39" s="13">
        <f t="shared" si="1"/>
        <v>-0.61019070015850319</v>
      </c>
      <c r="I39" s="13">
        <f t="shared" si="4"/>
        <v>1.0203557655858304</v>
      </c>
      <c r="J39" s="12">
        <v>1740358.4536900001</v>
      </c>
      <c r="K39" s="12">
        <v>1671548.2706299999</v>
      </c>
      <c r="L39" s="13">
        <f t="shared" si="2"/>
        <v>-3.9537937092272686</v>
      </c>
      <c r="M39" s="13">
        <f t="shared" si="5"/>
        <v>1.1142000910350141</v>
      </c>
    </row>
    <row r="40" spans="1:13" ht="14.25" x14ac:dyDescent="0.2">
      <c r="A40" s="11" t="s">
        <v>156</v>
      </c>
      <c r="B40" s="12">
        <v>225691.47210000001</v>
      </c>
      <c r="C40" s="12">
        <v>304827.0981</v>
      </c>
      <c r="D40" s="13">
        <f>(C40-B40)/B40*100</f>
        <v>35.063631453888675</v>
      </c>
      <c r="E40" s="13">
        <f t="shared" si="3"/>
        <v>2.6567560397562224</v>
      </c>
      <c r="F40" s="12">
        <v>2000303.22544</v>
      </c>
      <c r="G40" s="12">
        <v>2123538.7605900001</v>
      </c>
      <c r="H40" s="13">
        <f t="shared" si="1"/>
        <v>6.1608426953814677</v>
      </c>
      <c r="I40" s="13">
        <f t="shared" si="4"/>
        <v>2.3879774201842974</v>
      </c>
      <c r="J40" s="12">
        <v>3516269.7329199999</v>
      </c>
      <c r="K40" s="12">
        <v>3631125.8426999999</v>
      </c>
      <c r="L40" s="13">
        <f t="shared" si="2"/>
        <v>3.2664192028471213</v>
      </c>
      <c r="M40" s="13">
        <f t="shared" si="5"/>
        <v>2.4203912118978685</v>
      </c>
    </row>
    <row r="41" spans="1:13" ht="14.25" x14ac:dyDescent="0.2">
      <c r="A41" s="11" t="s">
        <v>157</v>
      </c>
      <c r="B41" s="12">
        <v>4723.1270400000003</v>
      </c>
      <c r="C41" s="12">
        <v>7428.0922399999999</v>
      </c>
      <c r="D41" s="13">
        <f t="shared" si="0"/>
        <v>57.270642459788668</v>
      </c>
      <c r="E41" s="13">
        <f t="shared" si="3"/>
        <v>6.4740402167304326E-2</v>
      </c>
      <c r="F41" s="12">
        <v>57838.634890000001</v>
      </c>
      <c r="G41" s="12">
        <v>63926.615339999997</v>
      </c>
      <c r="H41" s="13">
        <f t="shared" si="1"/>
        <v>10.52580245294236</v>
      </c>
      <c r="I41" s="13">
        <f t="shared" si="4"/>
        <v>7.1887227496762851E-2</v>
      </c>
      <c r="J41" s="12">
        <v>98406.712599999999</v>
      </c>
      <c r="K41" s="12">
        <v>101771.46123</v>
      </c>
      <c r="L41" s="13">
        <f t="shared" si="2"/>
        <v>3.4192267388068425</v>
      </c>
      <c r="M41" s="13">
        <f t="shared" si="5"/>
        <v>6.7837569132535275E-2</v>
      </c>
    </row>
    <row r="42" spans="1:13" ht="15.75" x14ac:dyDescent="0.25">
      <c r="A42" s="51" t="s">
        <v>31</v>
      </c>
      <c r="B42" s="50">
        <f>B43</f>
        <v>271362.79934000003</v>
      </c>
      <c r="C42" s="50">
        <f>C43</f>
        <v>386449.83600000001</v>
      </c>
      <c r="D42" s="48">
        <f t="shared" si="0"/>
        <v>42.410764091434423</v>
      </c>
      <c r="E42" s="48">
        <f t="shared" si="3"/>
        <v>3.3681485086309055</v>
      </c>
      <c r="F42" s="50">
        <f>F43</f>
        <v>2030864.33791</v>
      </c>
      <c r="G42" s="50">
        <f>G43</f>
        <v>2665490.7961800001</v>
      </c>
      <c r="H42" s="48">
        <f t="shared" si="1"/>
        <v>31.249081803420992</v>
      </c>
      <c r="I42" s="48">
        <f t="shared" si="4"/>
        <v>2.9974173078990232</v>
      </c>
      <c r="J42" s="50">
        <f>J43</f>
        <v>3575427.6375000002</v>
      </c>
      <c r="K42" s="50">
        <f>K43</f>
        <v>4421870.7277199998</v>
      </c>
      <c r="L42" s="48">
        <f t="shared" si="2"/>
        <v>23.673897951178983</v>
      </c>
      <c r="M42" s="48">
        <f t="shared" si="5"/>
        <v>2.9474762134830708</v>
      </c>
    </row>
    <row r="43" spans="1:13" ht="14.25" x14ac:dyDescent="0.2">
      <c r="A43" s="11" t="s">
        <v>158</v>
      </c>
      <c r="B43" s="12">
        <v>271362.79934000003</v>
      </c>
      <c r="C43" s="12">
        <v>386449.83600000001</v>
      </c>
      <c r="D43" s="13">
        <f t="shared" si="0"/>
        <v>42.410764091434423</v>
      </c>
      <c r="E43" s="13">
        <f t="shared" si="3"/>
        <v>3.3681485086309055</v>
      </c>
      <c r="F43" s="12">
        <v>2030864.33791</v>
      </c>
      <c r="G43" s="12">
        <v>2665490.7961800001</v>
      </c>
      <c r="H43" s="13">
        <f t="shared" si="1"/>
        <v>31.249081803420992</v>
      </c>
      <c r="I43" s="13">
        <f t="shared" si="4"/>
        <v>2.9974173078990232</v>
      </c>
      <c r="J43" s="12">
        <v>3575427.6375000002</v>
      </c>
      <c r="K43" s="12">
        <v>4421870.7277199998</v>
      </c>
      <c r="L43" s="13">
        <f t="shared" si="2"/>
        <v>23.673897951178983</v>
      </c>
      <c r="M43" s="13">
        <f t="shared" si="5"/>
        <v>2.9474762134830708</v>
      </c>
    </row>
    <row r="44" spans="1:13" ht="15.75" x14ac:dyDescent="0.25">
      <c r="A44" s="9" t="s">
        <v>33</v>
      </c>
      <c r="B44" s="8">
        <f>B8+B22+B42</f>
        <v>8742326.9076300003</v>
      </c>
      <c r="C44" s="8">
        <f>C8+C22+C42</f>
        <v>11473657.857120002</v>
      </c>
      <c r="D44" s="167">
        <f t="shared" si="0"/>
        <v>31.242608270644627</v>
      </c>
      <c r="E44" s="10">
        <f t="shared" si="3"/>
        <v>100</v>
      </c>
      <c r="F44" s="15">
        <f>F8+F22+F42</f>
        <v>74116579.048289999</v>
      </c>
      <c r="G44" s="15">
        <f>G8+G22+G42</f>
        <v>83014192.48450999</v>
      </c>
      <c r="H44" s="16">
        <f t="shared" si="1"/>
        <v>12.004889527379332</v>
      </c>
      <c r="I44" s="16">
        <f t="shared" si="4"/>
        <v>93.351730086982414</v>
      </c>
      <c r="J44" s="15">
        <f>J8+J22+J42</f>
        <v>130265304.37220998</v>
      </c>
      <c r="K44" s="15">
        <f>K8+K22+K42</f>
        <v>140500156.7207</v>
      </c>
      <c r="L44" s="16">
        <f t="shared" si="2"/>
        <v>7.8569289019935358</v>
      </c>
      <c r="M44" s="16">
        <f t="shared" si="5"/>
        <v>93.652866721962127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6209186.2213400006</v>
      </c>
      <c r="G45" s="55">
        <f>G46-G44</f>
        <v>5912057.0956100374</v>
      </c>
      <c r="H45" s="56">
        <f t="shared" si="1"/>
        <v>-4.7853150982777244</v>
      </c>
      <c r="I45" s="56">
        <f t="shared" si="4"/>
        <v>6.6482699130175753</v>
      </c>
      <c r="J45" s="55">
        <f>J46-J44</f>
        <v>9337056.9444200248</v>
      </c>
      <c r="K45" s="55">
        <f>K46-K44</f>
        <v>9522113.4334200323</v>
      </c>
      <c r="L45" s="56">
        <f t="shared" si="2"/>
        <v>1.9819573780215642</v>
      </c>
      <c r="M45" s="56">
        <f t="shared" si="5"/>
        <v>6.3471332780378722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6">
        <v>80325765.26963</v>
      </c>
      <c r="G46" s="106">
        <v>88926249.580120027</v>
      </c>
      <c r="H46" s="168">
        <f t="shared" si="1"/>
        <v>10.707005755402053</v>
      </c>
      <c r="I46" s="107">
        <f t="shared" si="4"/>
        <v>100</v>
      </c>
      <c r="J46" s="106">
        <v>139602361.31663001</v>
      </c>
      <c r="K46" s="106">
        <v>150022270.15412003</v>
      </c>
      <c r="L46" s="168">
        <f t="shared" si="2"/>
        <v>7.4639918259382334</v>
      </c>
      <c r="M46" s="107">
        <f t="shared" si="5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225</v>
      </c>
      <c r="C49" s="117"/>
    </row>
    <row r="50" spans="1:3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5.28515625" style="65" customWidth="1"/>
    <col min="3" max="3" width="25.85546875" style="65" customWidth="1"/>
    <col min="4" max="4" width="9.28515625" bestFit="1" customWidth="1"/>
  </cols>
  <sheetData>
    <row r="2" spans="1:4" ht="24.6" customHeight="1" x14ac:dyDescent="0.3">
      <c r="A2" s="156" t="s">
        <v>63</v>
      </c>
      <c r="B2" s="156"/>
      <c r="C2" s="156"/>
      <c r="D2" s="156"/>
    </row>
    <row r="3" spans="1:4" ht="15.75" x14ac:dyDescent="0.25">
      <c r="A3" s="155" t="s">
        <v>64</v>
      </c>
      <c r="B3" s="155"/>
      <c r="C3" s="155"/>
      <c r="D3" s="155"/>
    </row>
    <row r="5" spans="1:4" x14ac:dyDescent="0.2">
      <c r="A5" s="59" t="s">
        <v>65</v>
      </c>
      <c r="B5" s="60" t="s">
        <v>159</v>
      </c>
      <c r="C5" s="60" t="s">
        <v>160</v>
      </c>
      <c r="D5" s="61" t="s">
        <v>66</v>
      </c>
    </row>
    <row r="6" spans="1:4" x14ac:dyDescent="0.2">
      <c r="A6" s="62" t="s">
        <v>161</v>
      </c>
      <c r="B6" s="136">
        <v>1115.92383</v>
      </c>
      <c r="C6" s="136">
        <v>20762.091619999999</v>
      </c>
      <c r="D6" s="148">
        <v>1760.5294610475339</v>
      </c>
    </row>
    <row r="7" spans="1:4" x14ac:dyDescent="0.2">
      <c r="A7" s="62" t="s">
        <v>162</v>
      </c>
      <c r="B7" s="136">
        <v>1633.2673500000001</v>
      </c>
      <c r="C7" s="136">
        <v>20829.643940000002</v>
      </c>
      <c r="D7" s="148">
        <v>1175.3358438225071</v>
      </c>
    </row>
    <row r="8" spans="1:4" x14ac:dyDescent="0.2">
      <c r="A8" s="62" t="s">
        <v>163</v>
      </c>
      <c r="B8" s="136">
        <v>4329.2890100000004</v>
      </c>
      <c r="C8" s="136">
        <v>13918.313759999999</v>
      </c>
      <c r="D8" s="148">
        <v>221.49190612709864</v>
      </c>
    </row>
    <row r="9" spans="1:4" x14ac:dyDescent="0.2">
      <c r="A9" s="62" t="s">
        <v>164</v>
      </c>
      <c r="B9" s="136">
        <v>5330.6810699999996</v>
      </c>
      <c r="C9" s="136">
        <v>14791.9143</v>
      </c>
      <c r="D9" s="148">
        <v>177.48638693179217</v>
      </c>
    </row>
    <row r="10" spans="1:4" x14ac:dyDescent="0.2">
      <c r="A10" s="62" t="s">
        <v>165</v>
      </c>
      <c r="B10" s="136">
        <v>17740.926609999999</v>
      </c>
      <c r="C10" s="136">
        <v>48119.255100000002</v>
      </c>
      <c r="D10" s="148">
        <v>171.23304299605576</v>
      </c>
    </row>
    <row r="11" spans="1:4" x14ac:dyDescent="0.2">
      <c r="A11" s="62" t="s">
        <v>166</v>
      </c>
      <c r="B11" s="136">
        <v>17982.391960000001</v>
      </c>
      <c r="C11" s="136">
        <v>43187.147080000002</v>
      </c>
      <c r="D11" s="148">
        <v>140.16352872335011</v>
      </c>
    </row>
    <row r="12" spans="1:4" x14ac:dyDescent="0.2">
      <c r="A12" s="62" t="s">
        <v>167</v>
      </c>
      <c r="B12" s="136">
        <v>8544.0188799999996</v>
      </c>
      <c r="C12" s="136">
        <v>20481.709579999999</v>
      </c>
      <c r="D12" s="148">
        <v>139.71985394301936</v>
      </c>
    </row>
    <row r="13" spans="1:4" x14ac:dyDescent="0.2">
      <c r="A13" s="62" t="s">
        <v>168</v>
      </c>
      <c r="B13" s="136">
        <v>15497.534309999999</v>
      </c>
      <c r="C13" s="136">
        <v>31564.25822</v>
      </c>
      <c r="D13" s="148">
        <v>103.67277522097642</v>
      </c>
    </row>
    <row r="14" spans="1:4" x14ac:dyDescent="0.2">
      <c r="A14" s="62" t="s">
        <v>169</v>
      </c>
      <c r="B14" s="136">
        <v>6178.2046899999996</v>
      </c>
      <c r="C14" s="136">
        <v>12459.23047</v>
      </c>
      <c r="D14" s="148">
        <v>101.66425515435617</v>
      </c>
    </row>
    <row r="15" spans="1:4" x14ac:dyDescent="0.2">
      <c r="A15" s="62" t="s">
        <v>170</v>
      </c>
      <c r="B15" s="136">
        <v>5058.7610199999999</v>
      </c>
      <c r="C15" s="136">
        <v>10153.904790000001</v>
      </c>
      <c r="D15" s="148">
        <v>100.71920278218637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6" t="s">
        <v>68</v>
      </c>
      <c r="B18" s="156"/>
      <c r="C18" s="156"/>
      <c r="D18" s="156"/>
    </row>
    <row r="19" spans="1:4" ht="15.75" x14ac:dyDescent="0.25">
      <c r="A19" s="155" t="s">
        <v>69</v>
      </c>
      <c r="B19" s="155"/>
      <c r="C19" s="155"/>
      <c r="D19" s="155"/>
    </row>
    <row r="20" spans="1:4" x14ac:dyDescent="0.2">
      <c r="A20" s="31"/>
    </row>
    <row r="21" spans="1:4" x14ac:dyDescent="0.2">
      <c r="A21" s="59" t="s">
        <v>65</v>
      </c>
      <c r="B21" s="60" t="s">
        <v>159</v>
      </c>
      <c r="C21" s="60" t="s">
        <v>160</v>
      </c>
      <c r="D21" s="61" t="s">
        <v>66</v>
      </c>
    </row>
    <row r="22" spans="1:4" x14ac:dyDescent="0.2">
      <c r="A22" s="62" t="s">
        <v>171</v>
      </c>
      <c r="B22" s="136">
        <v>940846.38029</v>
      </c>
      <c r="C22" s="136">
        <v>1205655.9072400001</v>
      </c>
      <c r="D22" s="148">
        <f>(C22-B22)/B22*100</f>
        <v>28.145883589239833</v>
      </c>
    </row>
    <row r="23" spans="1:4" x14ac:dyDescent="0.2">
      <c r="A23" s="62" t="s">
        <v>172</v>
      </c>
      <c r="B23" s="136">
        <v>566026.95730000001</v>
      </c>
      <c r="C23" s="136">
        <v>775405.06790999998</v>
      </c>
      <c r="D23" s="148">
        <f t="shared" ref="D23:D31" si="0">(C23-B23)/B23*100</f>
        <v>36.990837257778772</v>
      </c>
    </row>
    <row r="24" spans="1:4" x14ac:dyDescent="0.2">
      <c r="A24" s="62" t="s">
        <v>173</v>
      </c>
      <c r="B24" s="136">
        <v>509298.65263000003</v>
      </c>
      <c r="C24" s="136">
        <v>651171.54778000002</v>
      </c>
      <c r="D24" s="148">
        <f t="shared" si="0"/>
        <v>27.856522772517351</v>
      </c>
    </row>
    <row r="25" spans="1:4" x14ac:dyDescent="0.2">
      <c r="A25" s="62" t="s">
        <v>174</v>
      </c>
      <c r="B25" s="136">
        <v>407256.64851999999</v>
      </c>
      <c r="C25" s="136">
        <v>634363.21551000001</v>
      </c>
      <c r="D25" s="148">
        <f t="shared" si="0"/>
        <v>55.764974694783163</v>
      </c>
    </row>
    <row r="26" spans="1:4" x14ac:dyDescent="0.2">
      <c r="A26" s="62" t="s">
        <v>175</v>
      </c>
      <c r="B26" s="136">
        <v>420396.54009000002</v>
      </c>
      <c r="C26" s="136">
        <v>623569.37811000005</v>
      </c>
      <c r="D26" s="148">
        <f t="shared" si="0"/>
        <v>48.328855888420023</v>
      </c>
    </row>
    <row r="27" spans="1:4" x14ac:dyDescent="0.2">
      <c r="A27" s="62" t="s">
        <v>176</v>
      </c>
      <c r="B27" s="136">
        <v>349525.82530000003</v>
      </c>
      <c r="C27" s="136">
        <v>561815.69836000004</v>
      </c>
      <c r="D27" s="148">
        <f t="shared" si="0"/>
        <v>60.736534382771403</v>
      </c>
    </row>
    <row r="28" spans="1:4" x14ac:dyDescent="0.2">
      <c r="A28" s="62" t="s">
        <v>177</v>
      </c>
      <c r="B28" s="136">
        <v>418651.65454000002</v>
      </c>
      <c r="C28" s="136">
        <v>524022.64392</v>
      </c>
      <c r="D28" s="148">
        <f t="shared" si="0"/>
        <v>25.169132436793539</v>
      </c>
    </row>
    <row r="29" spans="1:4" x14ac:dyDescent="0.2">
      <c r="A29" s="62" t="s">
        <v>178</v>
      </c>
      <c r="B29" s="136">
        <v>282026.88971999998</v>
      </c>
      <c r="C29" s="136">
        <v>302763.43563999998</v>
      </c>
      <c r="D29" s="148">
        <f t="shared" si="0"/>
        <v>7.3526839730025468</v>
      </c>
    </row>
    <row r="30" spans="1:4" x14ac:dyDescent="0.2">
      <c r="A30" s="62" t="s">
        <v>179</v>
      </c>
      <c r="B30" s="136">
        <v>195055.04079999999</v>
      </c>
      <c r="C30" s="136">
        <v>279908.24312</v>
      </c>
      <c r="D30" s="148">
        <f t="shared" si="0"/>
        <v>43.502183779502722</v>
      </c>
    </row>
    <row r="31" spans="1:4" x14ac:dyDescent="0.2">
      <c r="A31" s="62" t="s">
        <v>180</v>
      </c>
      <c r="B31" s="136">
        <v>187706.19506999999</v>
      </c>
      <c r="C31" s="136">
        <v>255491.50122000001</v>
      </c>
      <c r="D31" s="148">
        <f t="shared" si="0"/>
        <v>36.112450164322659</v>
      </c>
    </row>
    <row r="33" spans="1:4" ht="19.5" x14ac:dyDescent="0.3">
      <c r="A33" s="156" t="s">
        <v>70</v>
      </c>
      <c r="B33" s="156"/>
      <c r="C33" s="156"/>
      <c r="D33" s="156"/>
    </row>
    <row r="34" spans="1:4" ht="15.75" x14ac:dyDescent="0.25">
      <c r="A34" s="155" t="s">
        <v>74</v>
      </c>
      <c r="B34" s="155"/>
      <c r="C34" s="155"/>
      <c r="D34" s="155"/>
    </row>
    <row r="36" spans="1:4" x14ac:dyDescent="0.2">
      <c r="A36" s="59" t="s">
        <v>72</v>
      </c>
      <c r="B36" s="60" t="s">
        <v>159</v>
      </c>
      <c r="C36" s="60" t="s">
        <v>160</v>
      </c>
      <c r="D36" s="61" t="s">
        <v>66</v>
      </c>
    </row>
    <row r="37" spans="1:4" x14ac:dyDescent="0.2">
      <c r="A37" s="62" t="s">
        <v>148</v>
      </c>
      <c r="B37" s="136">
        <v>22687.391009999999</v>
      </c>
      <c r="C37" s="136">
        <v>90804.685630000007</v>
      </c>
      <c r="D37" s="148">
        <v>300.2429613434868</v>
      </c>
    </row>
    <row r="38" spans="1:4" x14ac:dyDescent="0.2">
      <c r="A38" s="62" t="s">
        <v>154</v>
      </c>
      <c r="B38" s="136">
        <v>90793.000419999997</v>
      </c>
      <c r="C38" s="136">
        <v>265868.80820999999</v>
      </c>
      <c r="D38" s="148">
        <v>192.8296311170636</v>
      </c>
    </row>
    <row r="39" spans="1:4" x14ac:dyDescent="0.2">
      <c r="A39" s="62" t="s">
        <v>137</v>
      </c>
      <c r="B39" s="136">
        <v>7864.1694500000003</v>
      </c>
      <c r="C39" s="136">
        <v>18018.112130000001</v>
      </c>
      <c r="D39" s="148">
        <v>129.11652965463503</v>
      </c>
    </row>
    <row r="40" spans="1:4" x14ac:dyDescent="0.2">
      <c r="A40" s="62" t="s">
        <v>157</v>
      </c>
      <c r="B40" s="136">
        <v>4723.1270400000003</v>
      </c>
      <c r="C40" s="136">
        <v>7428.0922399999999</v>
      </c>
      <c r="D40" s="148">
        <v>57.270642459788668</v>
      </c>
    </row>
    <row r="41" spans="1:4" x14ac:dyDescent="0.2">
      <c r="A41" s="62" t="s">
        <v>144</v>
      </c>
      <c r="B41" s="136">
        <v>103247.80958</v>
      </c>
      <c r="C41" s="136">
        <v>158384.63324</v>
      </c>
      <c r="D41" s="148">
        <v>53.402414912519831</v>
      </c>
    </row>
    <row r="42" spans="1:4" x14ac:dyDescent="0.2">
      <c r="A42" s="62" t="s">
        <v>158</v>
      </c>
      <c r="B42" s="136">
        <v>271362.79934000003</v>
      </c>
      <c r="C42" s="136">
        <v>386449.83600000001</v>
      </c>
      <c r="D42" s="148">
        <v>42.41076409143443</v>
      </c>
    </row>
    <row r="43" spans="1:4" x14ac:dyDescent="0.2">
      <c r="A43" s="64" t="s">
        <v>147</v>
      </c>
      <c r="B43" s="136">
        <v>1724587.2621200001</v>
      </c>
      <c r="C43" s="136">
        <v>2433837.7073300001</v>
      </c>
      <c r="D43" s="148">
        <v>41.125807941903318</v>
      </c>
    </row>
    <row r="44" spans="1:4" x14ac:dyDescent="0.2">
      <c r="A44" s="62" t="s">
        <v>133</v>
      </c>
      <c r="B44" s="136">
        <v>86562.877980000005</v>
      </c>
      <c r="C44" s="136">
        <v>120804.96289</v>
      </c>
      <c r="D44" s="148">
        <v>39.557470487420133</v>
      </c>
    </row>
    <row r="45" spans="1:4" x14ac:dyDescent="0.2">
      <c r="A45" s="62" t="s">
        <v>140</v>
      </c>
      <c r="B45" s="136">
        <v>131760.60505000001</v>
      </c>
      <c r="C45" s="136">
        <v>183270.49428000001</v>
      </c>
      <c r="D45" s="148">
        <v>39.093543332207091</v>
      </c>
    </row>
    <row r="46" spans="1:4" x14ac:dyDescent="0.2">
      <c r="A46" s="62" t="s">
        <v>150</v>
      </c>
      <c r="B46" s="136">
        <v>351487.93702999997</v>
      </c>
      <c r="C46" s="136">
        <v>475702.57598999998</v>
      </c>
      <c r="D46" s="148">
        <v>35.339659167136112</v>
      </c>
    </row>
    <row r="48" spans="1:4" ht="19.5" x14ac:dyDescent="0.3">
      <c r="A48" s="156" t="s">
        <v>73</v>
      </c>
      <c r="B48" s="156"/>
      <c r="C48" s="156"/>
      <c r="D48" s="156"/>
    </row>
    <row r="49" spans="1:4" ht="15.75" x14ac:dyDescent="0.25">
      <c r="A49" s="155" t="s">
        <v>71</v>
      </c>
      <c r="B49" s="155"/>
      <c r="C49" s="155"/>
      <c r="D49" s="155"/>
    </row>
    <row r="51" spans="1:4" x14ac:dyDescent="0.2">
      <c r="A51" s="59" t="s">
        <v>72</v>
      </c>
      <c r="B51" s="60" t="s">
        <v>159</v>
      </c>
      <c r="C51" s="60" t="s">
        <v>160</v>
      </c>
      <c r="D51" s="61" t="s">
        <v>66</v>
      </c>
    </row>
    <row r="52" spans="1:4" x14ac:dyDescent="0.2">
      <c r="A52" s="62" t="s">
        <v>147</v>
      </c>
      <c r="B52" s="136">
        <v>1724587.2621200001</v>
      </c>
      <c r="C52" s="136">
        <v>2433837.7073300001</v>
      </c>
      <c r="D52" s="148">
        <v>41.125807941903318</v>
      </c>
    </row>
    <row r="53" spans="1:4" x14ac:dyDescent="0.2">
      <c r="A53" s="62" t="s">
        <v>146</v>
      </c>
      <c r="B53" s="136">
        <v>1246140.72003</v>
      </c>
      <c r="C53" s="136">
        <v>1482980.7333800001</v>
      </c>
      <c r="D53" s="148">
        <v>19.00588027845669</v>
      </c>
    </row>
    <row r="54" spans="1:4" x14ac:dyDescent="0.2">
      <c r="A54" s="62" t="s">
        <v>145</v>
      </c>
      <c r="B54" s="136">
        <v>960854.42127000005</v>
      </c>
      <c r="C54" s="136">
        <v>1190293.2613900001</v>
      </c>
      <c r="D54" s="148">
        <v>23.878626672367435</v>
      </c>
    </row>
    <row r="55" spans="1:4" x14ac:dyDescent="0.2">
      <c r="A55" s="62" t="s">
        <v>149</v>
      </c>
      <c r="B55" s="136">
        <v>627924.96225999994</v>
      </c>
      <c r="C55" s="136">
        <v>809881.42952999996</v>
      </c>
      <c r="D55" s="148">
        <v>28.977422177183438</v>
      </c>
    </row>
    <row r="56" spans="1:4" x14ac:dyDescent="0.2">
      <c r="A56" s="62" t="s">
        <v>152</v>
      </c>
      <c r="B56" s="136">
        <v>603972.51031000004</v>
      </c>
      <c r="C56" s="136">
        <v>799372.67790000001</v>
      </c>
      <c r="D56" s="148">
        <v>32.352493574534918</v>
      </c>
    </row>
    <row r="57" spans="1:4" x14ac:dyDescent="0.2">
      <c r="A57" s="62" t="s">
        <v>142</v>
      </c>
      <c r="B57" s="136">
        <v>517401.23694999999</v>
      </c>
      <c r="C57" s="136">
        <v>604871.31414000003</v>
      </c>
      <c r="D57" s="148">
        <v>16.90565675985286</v>
      </c>
    </row>
    <row r="58" spans="1:4" x14ac:dyDescent="0.2">
      <c r="A58" s="62" t="s">
        <v>151</v>
      </c>
      <c r="B58" s="136">
        <v>408611.73881000001</v>
      </c>
      <c r="C58" s="136">
        <v>533439.51575000002</v>
      </c>
      <c r="D58" s="148">
        <v>30.549239065802649</v>
      </c>
    </row>
    <row r="59" spans="1:4" x14ac:dyDescent="0.2">
      <c r="A59" s="62" t="s">
        <v>150</v>
      </c>
      <c r="B59" s="136">
        <v>351487.93702999997</v>
      </c>
      <c r="C59" s="136">
        <v>475702.57598999998</v>
      </c>
      <c r="D59" s="148">
        <v>35.339659167136112</v>
      </c>
    </row>
    <row r="60" spans="1:4" x14ac:dyDescent="0.2">
      <c r="A60" s="62" t="s">
        <v>132</v>
      </c>
      <c r="B60" s="136">
        <v>385329.33100000001</v>
      </c>
      <c r="C60" s="136">
        <v>430764.07102999999</v>
      </c>
      <c r="D60" s="148">
        <v>11.791144969963369</v>
      </c>
    </row>
    <row r="61" spans="1:4" x14ac:dyDescent="0.2">
      <c r="A61" s="62" t="s">
        <v>158</v>
      </c>
      <c r="B61" s="136">
        <v>271362.79934000003</v>
      </c>
      <c r="C61" s="136">
        <v>386449.83600000001</v>
      </c>
      <c r="D61" s="148">
        <v>42.41076409143443</v>
      </c>
    </row>
    <row r="63" spans="1:4" ht="19.5" x14ac:dyDescent="0.3">
      <c r="A63" s="156" t="s">
        <v>75</v>
      </c>
      <c r="B63" s="156"/>
      <c r="C63" s="156"/>
      <c r="D63" s="156"/>
    </row>
    <row r="64" spans="1:4" ht="15.75" x14ac:dyDescent="0.25">
      <c r="A64" s="155" t="s">
        <v>76</v>
      </c>
      <c r="B64" s="155"/>
      <c r="C64" s="155"/>
      <c r="D64" s="155"/>
    </row>
    <row r="66" spans="1:4" x14ac:dyDescent="0.2">
      <c r="A66" s="59" t="s">
        <v>77</v>
      </c>
      <c r="B66" s="60" t="s">
        <v>159</v>
      </c>
      <c r="C66" s="60" t="s">
        <v>160</v>
      </c>
      <c r="D66" s="61" t="s">
        <v>66</v>
      </c>
    </row>
    <row r="67" spans="1:4" x14ac:dyDescent="0.2">
      <c r="A67" s="62" t="s">
        <v>181</v>
      </c>
      <c r="B67" s="63">
        <v>3847011.12586</v>
      </c>
      <c r="C67" s="63">
        <v>4899335.5462699998</v>
      </c>
      <c r="D67" s="137">
        <f>(C67-B67)/B67</f>
        <v>0.27354337847794824</v>
      </c>
    </row>
    <row r="68" spans="1:4" x14ac:dyDescent="0.2">
      <c r="A68" s="62" t="s">
        <v>182</v>
      </c>
      <c r="B68" s="63">
        <v>896619.21857000003</v>
      </c>
      <c r="C68" s="63">
        <v>1163411.06428</v>
      </c>
      <c r="D68" s="137">
        <f t="shared" ref="D68:D76" si="1">(C68-B68)/B68</f>
        <v>0.29755311974630766</v>
      </c>
    </row>
    <row r="69" spans="1:4" x14ac:dyDescent="0.2">
      <c r="A69" s="62" t="s">
        <v>183</v>
      </c>
      <c r="B69" s="63">
        <v>770060.37013000005</v>
      </c>
      <c r="C69" s="63">
        <v>964678.20660000003</v>
      </c>
      <c r="D69" s="137">
        <f t="shared" si="1"/>
        <v>0.25273062219413395</v>
      </c>
    </row>
    <row r="70" spans="1:4" x14ac:dyDescent="0.2">
      <c r="A70" s="62" t="s">
        <v>184</v>
      </c>
      <c r="B70" s="63">
        <v>530576.83923000004</v>
      </c>
      <c r="C70" s="63">
        <v>663474.22169000003</v>
      </c>
      <c r="D70" s="137">
        <f t="shared" si="1"/>
        <v>0.25047716491520322</v>
      </c>
    </row>
    <row r="71" spans="1:4" x14ac:dyDescent="0.2">
      <c r="A71" s="62" t="s">
        <v>185</v>
      </c>
      <c r="B71" s="63">
        <v>401226.49664999999</v>
      </c>
      <c r="C71" s="63">
        <v>529357.1263</v>
      </c>
      <c r="D71" s="137">
        <f t="shared" si="1"/>
        <v>0.31934737790204221</v>
      </c>
    </row>
    <row r="72" spans="1:4" x14ac:dyDescent="0.2">
      <c r="A72" s="62" t="s">
        <v>186</v>
      </c>
      <c r="B72" s="63">
        <v>370073.29019000003</v>
      </c>
      <c r="C72" s="63">
        <v>481563.13974000001</v>
      </c>
      <c r="D72" s="137">
        <f t="shared" si="1"/>
        <v>0.30126424280109426</v>
      </c>
    </row>
    <row r="73" spans="1:4" x14ac:dyDescent="0.2">
      <c r="A73" s="62" t="s">
        <v>187</v>
      </c>
      <c r="B73" s="63">
        <v>167724.72691999999</v>
      </c>
      <c r="C73" s="63">
        <v>461021.95675999997</v>
      </c>
      <c r="D73" s="137">
        <f t="shared" si="1"/>
        <v>1.7486821128043606</v>
      </c>
    </row>
    <row r="74" spans="1:4" x14ac:dyDescent="0.2">
      <c r="A74" s="62" t="s">
        <v>188</v>
      </c>
      <c r="B74" s="63">
        <v>237307.62567000001</v>
      </c>
      <c r="C74" s="63">
        <v>303479.07944</v>
      </c>
      <c r="D74" s="137">
        <f t="shared" si="1"/>
        <v>0.27884250909837183</v>
      </c>
    </row>
    <row r="75" spans="1:4" x14ac:dyDescent="0.2">
      <c r="A75" s="62" t="s">
        <v>189</v>
      </c>
      <c r="B75" s="63">
        <v>199589.74624000001</v>
      </c>
      <c r="C75" s="63">
        <v>245673.27038999999</v>
      </c>
      <c r="D75" s="137">
        <f t="shared" si="1"/>
        <v>0.23089124074834028</v>
      </c>
    </row>
    <row r="76" spans="1:4" x14ac:dyDescent="0.2">
      <c r="A76" s="62" t="s">
        <v>190</v>
      </c>
      <c r="B76" s="63">
        <v>100469.51134</v>
      </c>
      <c r="C76" s="63">
        <v>169532.74612</v>
      </c>
      <c r="D76" s="137">
        <f t="shared" si="1"/>
        <v>0.68740490382482633</v>
      </c>
    </row>
    <row r="78" spans="1:4" ht="19.5" x14ac:dyDescent="0.3">
      <c r="A78" s="156" t="s">
        <v>78</v>
      </c>
      <c r="B78" s="156"/>
      <c r="C78" s="156"/>
      <c r="D78" s="156"/>
    </row>
    <row r="79" spans="1:4" ht="15.75" x14ac:dyDescent="0.25">
      <c r="A79" s="155" t="s">
        <v>79</v>
      </c>
      <c r="B79" s="155"/>
      <c r="C79" s="155"/>
      <c r="D79" s="155"/>
    </row>
    <row r="81" spans="1:4" x14ac:dyDescent="0.2">
      <c r="A81" s="59" t="s">
        <v>77</v>
      </c>
      <c r="B81" s="60" t="s">
        <v>159</v>
      </c>
      <c r="C81" s="60" t="s">
        <v>160</v>
      </c>
      <c r="D81" s="61" t="s">
        <v>66</v>
      </c>
    </row>
    <row r="82" spans="1:4" x14ac:dyDescent="0.2">
      <c r="A82" s="62" t="s">
        <v>191</v>
      </c>
      <c r="B82" s="63">
        <v>40.325960000000002</v>
      </c>
      <c r="C82" s="63">
        <v>400.29631999999998</v>
      </c>
      <c r="D82" s="148">
        <v>892.65168144788117</v>
      </c>
    </row>
    <row r="83" spans="1:4" x14ac:dyDescent="0.2">
      <c r="A83" s="62" t="s">
        <v>192</v>
      </c>
      <c r="B83" s="63">
        <v>2244.4138699999999</v>
      </c>
      <c r="C83" s="63">
        <v>21207.573789999999</v>
      </c>
      <c r="D83" s="148">
        <v>844.90477328942893</v>
      </c>
    </row>
    <row r="84" spans="1:4" x14ac:dyDescent="0.2">
      <c r="A84" s="62" t="s">
        <v>193</v>
      </c>
      <c r="B84" s="63">
        <v>21.0486</v>
      </c>
      <c r="C84" s="63">
        <v>77.670760000000001</v>
      </c>
      <c r="D84" s="148">
        <v>269.00677479737368</v>
      </c>
    </row>
    <row r="85" spans="1:4" x14ac:dyDescent="0.2">
      <c r="A85" s="62" t="s">
        <v>194</v>
      </c>
      <c r="B85" s="63">
        <v>1118.5436299999999</v>
      </c>
      <c r="C85" s="63">
        <v>3825.1393200000002</v>
      </c>
      <c r="D85" s="148">
        <v>241.97497687238177</v>
      </c>
    </row>
    <row r="86" spans="1:4" x14ac:dyDescent="0.2">
      <c r="A86" s="62" t="s">
        <v>187</v>
      </c>
      <c r="B86" s="63">
        <v>167724.72691999999</v>
      </c>
      <c r="C86" s="63">
        <v>461021.95675999997</v>
      </c>
      <c r="D86" s="148">
        <v>174.86821128043604</v>
      </c>
    </row>
    <row r="87" spans="1:4" x14ac:dyDescent="0.2">
      <c r="A87" s="62" t="s">
        <v>195</v>
      </c>
      <c r="B87" s="63">
        <v>279.16194000000002</v>
      </c>
      <c r="C87" s="63">
        <v>709.13085999999998</v>
      </c>
      <c r="D87" s="148">
        <v>154.0213253998736</v>
      </c>
    </row>
    <row r="88" spans="1:4" x14ac:dyDescent="0.2">
      <c r="A88" s="62" t="s">
        <v>196</v>
      </c>
      <c r="B88" s="63">
        <v>798.64434000000006</v>
      </c>
      <c r="C88" s="63">
        <v>1993.45244</v>
      </c>
      <c r="D88" s="148">
        <v>149.60452859404225</v>
      </c>
    </row>
    <row r="89" spans="1:4" x14ac:dyDescent="0.2">
      <c r="A89" s="62" t="s">
        <v>197</v>
      </c>
      <c r="B89" s="63">
        <v>5020.8095700000003</v>
      </c>
      <c r="C89" s="63">
        <v>10402.53997</v>
      </c>
      <c r="D89" s="148">
        <v>107.18849868667692</v>
      </c>
    </row>
    <row r="90" spans="1:4" x14ac:dyDescent="0.2">
      <c r="A90" s="62" t="s">
        <v>198</v>
      </c>
      <c r="B90" s="63">
        <v>10469.231820000001</v>
      </c>
      <c r="C90" s="63">
        <v>19865.222969999999</v>
      </c>
      <c r="D90" s="148">
        <v>89.748620639484514</v>
      </c>
    </row>
    <row r="91" spans="1:4" x14ac:dyDescent="0.2">
      <c r="A91" s="62" t="s">
        <v>199</v>
      </c>
      <c r="B91" s="63">
        <v>1274.7937300000001</v>
      </c>
      <c r="C91" s="63">
        <v>2302.25713</v>
      </c>
      <c r="D91" s="148">
        <v>80.598403947280161</v>
      </c>
    </row>
    <row r="92" spans="1:4" x14ac:dyDescent="0.2">
      <c r="A92" s="67" t="s">
        <v>120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5" zoomScale="85" zoomScaleNormal="85" workbookViewId="0">
      <selection activeCell="J7" sqref="J1:K1048576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6" style="19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4" t="s">
        <v>121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7" t="s">
        <v>115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8" x14ac:dyDescent="0.2">
      <c r="A6" s="70"/>
      <c r="B6" s="150" t="str">
        <f>SEKTOR_USD!B6</f>
        <v>1 - 31 TEMMUZ</v>
      </c>
      <c r="C6" s="150"/>
      <c r="D6" s="150"/>
      <c r="E6" s="150"/>
      <c r="F6" s="150" t="str">
        <f>SEKTOR_USD!F6</f>
        <v>1 OCAK  -  31 TEMMUZ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71" t="s">
        <v>1</v>
      </c>
      <c r="B7" s="5">
        <f>SEKTOR_USD!B7</f>
        <v>2016</v>
      </c>
      <c r="C7" s="6">
        <f>SEKTOR_USD!C7</f>
        <v>2017</v>
      </c>
      <c r="D7" s="7" t="s">
        <v>123</v>
      </c>
      <c r="E7" s="7" t="s">
        <v>124</v>
      </c>
      <c r="F7" s="5">
        <f>SEKTOR_USD!F7</f>
        <v>2016</v>
      </c>
      <c r="G7" s="6">
        <f>SEKTOR_USD!G7</f>
        <v>2017</v>
      </c>
      <c r="H7" s="7" t="s">
        <v>123</v>
      </c>
      <c r="I7" s="7" t="s">
        <v>124</v>
      </c>
      <c r="J7" s="5" t="str">
        <f>SEKTOR_USD!J7</f>
        <v>2015 - 2016</v>
      </c>
      <c r="K7" s="6" t="str">
        <f>SEKTOR_USD!K7</f>
        <v>2016 - 2017</v>
      </c>
      <c r="L7" s="7" t="s">
        <v>123</v>
      </c>
      <c r="M7" s="7" t="s">
        <v>124</v>
      </c>
    </row>
    <row r="8" spans="1:13" ht="16.5" x14ac:dyDescent="0.25">
      <c r="A8" s="72" t="s">
        <v>2</v>
      </c>
      <c r="B8" s="73">
        <f>SEKTOR_USD!B8*$B$53</f>
        <v>3576724.3353388212</v>
      </c>
      <c r="C8" s="73">
        <f>SEKTOR_USD!C8*$C$53</f>
        <v>5239688.3257319238</v>
      </c>
      <c r="D8" s="74">
        <f t="shared" ref="D8:D43" si="0">(C8-B8)/B8*100</f>
        <v>46.494049708070975</v>
      </c>
      <c r="E8" s="74">
        <f>C8/C$44*100</f>
        <v>12.840825901007088</v>
      </c>
      <c r="F8" s="73">
        <f>SEKTOR_USD!F8*$B$54</f>
        <v>32377685.156268455</v>
      </c>
      <c r="G8" s="73">
        <f>SEKTOR_USD!G8*$C$54</f>
        <v>41704600.248764016</v>
      </c>
      <c r="H8" s="74">
        <f t="shared" ref="H8:H43" si="1">(G8-F8)/F8*100</f>
        <v>28.806614949400828</v>
      </c>
      <c r="I8" s="74">
        <f>G8/G$44*100</f>
        <v>13.900532899531839</v>
      </c>
      <c r="J8" s="73">
        <f>SEKTOR_USD!J8*$B$55</f>
        <v>58962649.845086001</v>
      </c>
      <c r="K8" s="73">
        <f>SEKTOR_USD!K8*$C$55</f>
        <v>70845576.131786853</v>
      </c>
      <c r="L8" s="74">
        <f t="shared" ref="L8:L43" si="2">(K8-J8)/J8*100</f>
        <v>20.153311151926097</v>
      </c>
      <c r="M8" s="74">
        <f>K8/K$44*100</f>
        <v>14.727449429706876</v>
      </c>
    </row>
    <row r="9" spans="1:13" s="23" customFormat="1" ht="15.75" x14ac:dyDescent="0.25">
      <c r="A9" s="75" t="s">
        <v>3</v>
      </c>
      <c r="B9" s="76">
        <f>SEKTOR_USD!B9*$B$53</f>
        <v>2375537.4659095658</v>
      </c>
      <c r="C9" s="76">
        <f>SEKTOR_USD!C9*$C$53</f>
        <v>3342558.070538688</v>
      </c>
      <c r="D9" s="77">
        <f t="shared" si="0"/>
        <v>40.707444883798587</v>
      </c>
      <c r="E9" s="77">
        <f t="shared" ref="E9:E44" si="3">C9/C$44*100</f>
        <v>8.1915571269781324</v>
      </c>
      <c r="F9" s="76">
        <f>SEKTOR_USD!F9*$B$54</f>
        <v>22549915.745922178</v>
      </c>
      <c r="G9" s="76">
        <f>SEKTOR_USD!G9*$C$54</f>
        <v>28260835.448158275</v>
      </c>
      <c r="H9" s="77">
        <f t="shared" si="1"/>
        <v>25.325680887605241</v>
      </c>
      <c r="I9" s="77">
        <f t="shared" ref="I9:I44" si="4">G9/G$44*100</f>
        <v>9.4196004894453402</v>
      </c>
      <c r="J9" s="76">
        <f>SEKTOR_USD!J9*$B$55</f>
        <v>41964495.491933204</v>
      </c>
      <c r="K9" s="76">
        <f>SEKTOR_USD!K9*$C$55</f>
        <v>49089153.20329389</v>
      </c>
      <c r="L9" s="77">
        <f t="shared" si="2"/>
        <v>16.977822866309097</v>
      </c>
      <c r="M9" s="77">
        <f t="shared" ref="M9:M44" si="5">K9/K$44*100</f>
        <v>10.204702408006373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1143850.1190735002</v>
      </c>
      <c r="C10" s="78">
        <f>SEKTOR_USD!C10*$C$53</f>
        <v>1531969.3422110919</v>
      </c>
      <c r="D10" s="79">
        <f t="shared" si="0"/>
        <v>33.930950975636733</v>
      </c>
      <c r="E10" s="79">
        <f t="shared" si="3"/>
        <v>3.7543743799427349</v>
      </c>
      <c r="F10" s="78">
        <f>SEKTOR_USD!F10*$B$54</f>
        <v>10406773.552843574</v>
      </c>
      <c r="G10" s="78">
        <f>SEKTOR_USD!G10*$C$54</f>
        <v>13195886.922656193</v>
      </c>
      <c r="H10" s="79">
        <f t="shared" si="1"/>
        <v>26.800942248335119</v>
      </c>
      <c r="I10" s="79">
        <f t="shared" si="4"/>
        <v>4.3983123974991383</v>
      </c>
      <c r="J10" s="78">
        <f>SEKTOR_USD!J10*$B$55</f>
        <v>18099011.25210128</v>
      </c>
      <c r="K10" s="78">
        <f>SEKTOR_USD!K10*$C$55</f>
        <v>22101895.392678864</v>
      </c>
      <c r="L10" s="79">
        <f t="shared" si="2"/>
        <v>22.116590154132609</v>
      </c>
      <c r="M10" s="79">
        <f t="shared" si="5"/>
        <v>4.5945641840902844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256961.90328363003</v>
      </c>
      <c r="C11" s="78">
        <f>SEKTOR_USD!C11*$C$53</f>
        <v>429630.770021996</v>
      </c>
      <c r="D11" s="79">
        <f t="shared" si="0"/>
        <v>67.196290396314936</v>
      </c>
      <c r="E11" s="79">
        <f t="shared" si="3"/>
        <v>1.052889709579707</v>
      </c>
      <c r="F11" s="78">
        <f>SEKTOR_USD!F11*$B$54</f>
        <v>2854205.2546968749</v>
      </c>
      <c r="G11" s="78">
        <f>SEKTOR_USD!G11*$C$54</f>
        <v>3886314.0209268271</v>
      </c>
      <c r="H11" s="79">
        <f t="shared" si="1"/>
        <v>36.160986128503403</v>
      </c>
      <c r="I11" s="79">
        <f t="shared" si="4"/>
        <v>1.2953447721251388</v>
      </c>
      <c r="J11" s="78">
        <f>SEKTOR_USD!J11*$B$55</f>
        <v>5763006.1086215591</v>
      </c>
      <c r="K11" s="78">
        <f>SEKTOR_USD!K11*$C$55</f>
        <v>7099255.3516349755</v>
      </c>
      <c r="L11" s="79">
        <f t="shared" si="2"/>
        <v>23.18667059912298</v>
      </c>
      <c r="M11" s="79">
        <f t="shared" si="5"/>
        <v>1.4758003235839161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256552.16493925505</v>
      </c>
      <c r="C12" s="78">
        <f>SEKTOR_USD!C12*$C$53</f>
        <v>405820.85005538003</v>
      </c>
      <c r="D12" s="79">
        <f t="shared" si="0"/>
        <v>58.182586434796981</v>
      </c>
      <c r="E12" s="79">
        <f t="shared" si="3"/>
        <v>0.99453909442827593</v>
      </c>
      <c r="F12" s="78">
        <f>SEKTOR_USD!F12*$B$54</f>
        <v>2082950.718062975</v>
      </c>
      <c r="G12" s="78">
        <f>SEKTOR_USD!G12*$C$54</f>
        <v>2779711.5931490012</v>
      </c>
      <c r="H12" s="79">
        <f t="shared" si="1"/>
        <v>33.450665397113859</v>
      </c>
      <c r="I12" s="79">
        <f t="shared" si="4"/>
        <v>0.92650384421135656</v>
      </c>
      <c r="J12" s="78">
        <f>SEKTOR_USD!J12*$B$55</f>
        <v>3836269.7066372796</v>
      </c>
      <c r="K12" s="78">
        <f>SEKTOR_USD!K12*$C$55</f>
        <v>4737115.1397561878</v>
      </c>
      <c r="L12" s="79">
        <f t="shared" si="2"/>
        <v>23.482327938526335</v>
      </c>
      <c r="M12" s="79">
        <f t="shared" si="5"/>
        <v>0.98475624693460251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161676.12728412001</v>
      </c>
      <c r="C13" s="78">
        <f>SEKTOR_USD!C13*$C$53</f>
        <v>223858.655602232</v>
      </c>
      <c r="D13" s="79">
        <f t="shared" si="0"/>
        <v>38.461168858180351</v>
      </c>
      <c r="E13" s="79">
        <f t="shared" si="3"/>
        <v>0.5486070629249169</v>
      </c>
      <c r="F13" s="78">
        <f>SEKTOR_USD!F13*$B$54</f>
        <v>1902643.5460828249</v>
      </c>
      <c r="G13" s="78">
        <f>SEKTOR_USD!G13*$C$54</f>
        <v>2291782.8153384989</v>
      </c>
      <c r="H13" s="79">
        <f t="shared" si="1"/>
        <v>20.452557708817107</v>
      </c>
      <c r="I13" s="79">
        <f t="shared" si="4"/>
        <v>0.76387262395923916</v>
      </c>
      <c r="J13" s="78">
        <f>SEKTOR_USD!J13*$B$55</f>
        <v>3904122.9086690801</v>
      </c>
      <c r="K13" s="78">
        <f>SEKTOR_USD!K13*$C$55</f>
        <v>4386275.5103587639</v>
      </c>
      <c r="L13" s="79">
        <f t="shared" si="2"/>
        <v>12.349831523466307</v>
      </c>
      <c r="M13" s="79">
        <f t="shared" si="5"/>
        <v>0.91182335285698124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334939.13534092502</v>
      </c>
      <c r="C14" s="78">
        <f>SEKTOR_USD!C14*$C$53</f>
        <v>447899.77479594399</v>
      </c>
      <c r="D14" s="79">
        <f t="shared" si="0"/>
        <v>33.72572134338364</v>
      </c>
      <c r="E14" s="79">
        <f t="shared" si="3"/>
        <v>1.0976612866475401</v>
      </c>
      <c r="F14" s="78">
        <f>SEKTOR_USD!F14*$B$54</f>
        <v>3034934.2609837754</v>
      </c>
      <c r="G14" s="78">
        <f>SEKTOR_USD!G14*$C$54</f>
        <v>3509830.6022586869</v>
      </c>
      <c r="H14" s="79">
        <f t="shared" si="1"/>
        <v>15.64766484006061</v>
      </c>
      <c r="I14" s="79">
        <f t="shared" si="4"/>
        <v>1.1698593312838783</v>
      </c>
      <c r="J14" s="78">
        <f>SEKTOR_USD!J14*$B$55</f>
        <v>6683893.6730023194</v>
      </c>
      <c r="K14" s="78">
        <f>SEKTOR_USD!K14*$C$55</f>
        <v>6567915.1105342619</v>
      </c>
      <c r="L14" s="79">
        <f t="shared" si="2"/>
        <v>-1.7351946057508334</v>
      </c>
      <c r="M14" s="79">
        <f t="shared" si="5"/>
        <v>1.3653447812897519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23344.787012325003</v>
      </c>
      <c r="C15" s="78">
        <f>SEKTOR_USD!C15*$C$53</f>
        <v>64079.613979132002</v>
      </c>
      <c r="D15" s="79">
        <f t="shared" si="0"/>
        <v>174.49217654160148</v>
      </c>
      <c r="E15" s="79">
        <f t="shared" si="3"/>
        <v>0.15703895265465689</v>
      </c>
      <c r="F15" s="78">
        <f>SEKTOR_USD!F15*$B$54</f>
        <v>287637.01559652505</v>
      </c>
      <c r="G15" s="78">
        <f>SEKTOR_USD!G15*$C$54</f>
        <v>660744.50293809304</v>
      </c>
      <c r="H15" s="79">
        <f t="shared" si="1"/>
        <v>129.71469842564849</v>
      </c>
      <c r="I15" s="79">
        <f t="shared" si="4"/>
        <v>0.22023231601525731</v>
      </c>
      <c r="J15" s="78">
        <f>SEKTOR_USD!J15*$B$55</f>
        <v>487730.44005791994</v>
      </c>
      <c r="K15" s="78">
        <f>SEKTOR_USD!K15*$C$55</f>
        <v>942913.25969921995</v>
      </c>
      <c r="L15" s="79">
        <f t="shared" si="2"/>
        <v>93.326719486125427</v>
      </c>
      <c r="M15" s="79">
        <f t="shared" si="5"/>
        <v>0.19601375423905498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188285.92464067499</v>
      </c>
      <c r="C16" s="78">
        <f>SEKTOR_USD!C16*$C$53</f>
        <v>226551.291787036</v>
      </c>
      <c r="D16" s="79">
        <f t="shared" si="0"/>
        <v>20.323009921950707</v>
      </c>
      <c r="E16" s="79">
        <f t="shared" si="3"/>
        <v>0.55520586619610002</v>
      </c>
      <c r="F16" s="78">
        <f>SEKTOR_USD!F16*$B$54</f>
        <v>1817985.7801117252</v>
      </c>
      <c r="G16" s="78">
        <f>SEKTOR_USD!G16*$C$54</f>
        <v>1740067.5779645341</v>
      </c>
      <c r="H16" s="79">
        <f t="shared" si="1"/>
        <v>-4.2859632346740719</v>
      </c>
      <c r="I16" s="79">
        <f t="shared" si="4"/>
        <v>0.57998078079219906</v>
      </c>
      <c r="J16" s="78">
        <f>SEKTOR_USD!J16*$B$55</f>
        <v>2946002.0732081602</v>
      </c>
      <c r="K16" s="78">
        <f>SEKTOR_USD!K16*$C$55</f>
        <v>2979465.4826888619</v>
      </c>
      <c r="L16" s="79">
        <f t="shared" si="2"/>
        <v>1.1358922583601723</v>
      </c>
      <c r="M16" s="79">
        <f t="shared" si="5"/>
        <v>0.61937427316889926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9927.3043351350007</v>
      </c>
      <c r="C17" s="78">
        <f>SEKTOR_USD!C17*$C$53</f>
        <v>12747.772085876</v>
      </c>
      <c r="D17" s="79">
        <f t="shared" si="0"/>
        <v>28.411214721792295</v>
      </c>
      <c r="E17" s="79">
        <f t="shared" si="3"/>
        <v>3.1240774604200494E-2</v>
      </c>
      <c r="F17" s="78">
        <f>SEKTOR_USD!F17*$B$54</f>
        <v>162785.61754390001</v>
      </c>
      <c r="G17" s="78">
        <f>SEKTOR_USD!G17*$C$54</f>
        <v>196497.412926444</v>
      </c>
      <c r="H17" s="79">
        <f t="shared" si="1"/>
        <v>20.709320572164554</v>
      </c>
      <c r="I17" s="79">
        <f t="shared" si="4"/>
        <v>6.549442355913429E-2</v>
      </c>
      <c r="J17" s="78">
        <f>SEKTOR_USD!J17*$B$55</f>
        <v>244459.32963560001</v>
      </c>
      <c r="K17" s="78">
        <f>SEKTOR_USD!K17*$C$55</f>
        <v>274317.95594275801</v>
      </c>
      <c r="L17" s="79">
        <f t="shared" si="2"/>
        <v>12.214148812265158</v>
      </c>
      <c r="M17" s="79">
        <f t="shared" si="5"/>
        <v>5.7025491842882567E-2</v>
      </c>
    </row>
    <row r="18" spans="1:13" s="23" customFormat="1" ht="15.75" x14ac:dyDescent="0.25">
      <c r="A18" s="75" t="s">
        <v>12</v>
      </c>
      <c r="B18" s="76">
        <f>SEKTOR_USD!B18*$B$53</f>
        <v>391131.35609092505</v>
      </c>
      <c r="C18" s="76">
        <f>SEKTOR_USD!C18*$C$53</f>
        <v>651783.18585739203</v>
      </c>
      <c r="D18" s="77">
        <f t="shared" si="0"/>
        <v>66.64048425354936</v>
      </c>
      <c r="E18" s="77">
        <f t="shared" si="3"/>
        <v>1.5973153161985838</v>
      </c>
      <c r="F18" s="76">
        <f>SEKTOR_USD!F18*$B$54</f>
        <v>2965941.3059061002</v>
      </c>
      <c r="G18" s="76">
        <f>SEKTOR_USD!G18*$C$54</f>
        <v>4452230.3303036587</v>
      </c>
      <c r="H18" s="77">
        <f t="shared" si="1"/>
        <v>50.111882572925516</v>
      </c>
      <c r="I18" s="77">
        <f t="shared" si="4"/>
        <v>1.4839699652681286</v>
      </c>
      <c r="J18" s="76">
        <f>SEKTOR_USD!J18*$B$55</f>
        <v>5133262.2822024804</v>
      </c>
      <c r="K18" s="76">
        <f>SEKTOR_USD!K18*$C$55</f>
        <v>7222554.0444643013</v>
      </c>
      <c r="L18" s="77">
        <f t="shared" si="2"/>
        <v>40.701052223760293</v>
      </c>
      <c r="M18" s="77">
        <f t="shared" si="5"/>
        <v>1.5014317795271208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391131.35609092505</v>
      </c>
      <c r="C19" s="78">
        <f>SEKTOR_USD!C19*$C$53</f>
        <v>651783.18585739203</v>
      </c>
      <c r="D19" s="79">
        <f t="shared" si="0"/>
        <v>66.64048425354936</v>
      </c>
      <c r="E19" s="79">
        <f t="shared" si="3"/>
        <v>1.5973153161985838</v>
      </c>
      <c r="F19" s="78">
        <f>SEKTOR_USD!F19*$B$54</f>
        <v>2965941.3059061002</v>
      </c>
      <c r="G19" s="78">
        <f>SEKTOR_USD!G19*$C$54</f>
        <v>4452230.3303036587</v>
      </c>
      <c r="H19" s="79">
        <f t="shared" si="1"/>
        <v>50.111882572925516</v>
      </c>
      <c r="I19" s="79">
        <f t="shared" si="4"/>
        <v>1.4839699652681286</v>
      </c>
      <c r="J19" s="78">
        <f>SEKTOR_USD!J19*$B$55</f>
        <v>5133262.2822024804</v>
      </c>
      <c r="K19" s="78">
        <f>SEKTOR_USD!K19*$C$55</f>
        <v>7222554.0444643013</v>
      </c>
      <c r="L19" s="79">
        <f t="shared" si="2"/>
        <v>40.701052223760293</v>
      </c>
      <c r="M19" s="79">
        <f t="shared" si="5"/>
        <v>1.5014317795271208</v>
      </c>
    </row>
    <row r="20" spans="1:13" s="23" customFormat="1" ht="15.75" x14ac:dyDescent="0.25">
      <c r="A20" s="75" t="s">
        <v>113</v>
      </c>
      <c r="B20" s="76">
        <f>SEKTOR_USD!B20*$B$53</f>
        <v>810055.51333833009</v>
      </c>
      <c r="C20" s="76">
        <f>SEKTOR_USD!C20*$C$53</f>
        <v>1245347.0693358439</v>
      </c>
      <c r="D20" s="77">
        <f t="shared" si="0"/>
        <v>53.736015474251666</v>
      </c>
      <c r="E20" s="77">
        <f t="shared" si="3"/>
        <v>3.0519534578303711</v>
      </c>
      <c r="F20" s="76">
        <f>SEKTOR_USD!F20*$B$54</f>
        <v>6861828.104440175</v>
      </c>
      <c r="G20" s="76">
        <f>SEKTOR_USD!G20*$C$54</f>
        <v>8991534.4703020826</v>
      </c>
      <c r="H20" s="77">
        <f t="shared" si="1"/>
        <v>31.037011324778156</v>
      </c>
      <c r="I20" s="77">
        <f t="shared" si="4"/>
        <v>2.9969624448183723</v>
      </c>
      <c r="J20" s="76">
        <f>SEKTOR_USD!J20*$B$55</f>
        <v>11864892.07095032</v>
      </c>
      <c r="K20" s="76">
        <f>SEKTOR_USD!K20*$C$55</f>
        <v>14533868.884028662</v>
      </c>
      <c r="L20" s="77">
        <f t="shared" si="2"/>
        <v>22.494741605050013</v>
      </c>
      <c r="M20" s="77">
        <f t="shared" si="5"/>
        <v>3.0213152421733827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810055.51333833009</v>
      </c>
      <c r="C21" s="78">
        <f>SEKTOR_USD!C21*$C$53</f>
        <v>1245347.0693358439</v>
      </c>
      <c r="D21" s="79">
        <f t="shared" si="0"/>
        <v>53.736015474251666</v>
      </c>
      <c r="E21" s="79">
        <f t="shared" si="3"/>
        <v>3.0519534578303711</v>
      </c>
      <c r="F21" s="78">
        <f>SEKTOR_USD!F21*$B$54</f>
        <v>6861828.104440175</v>
      </c>
      <c r="G21" s="78">
        <f>SEKTOR_USD!G21*$C$54</f>
        <v>8991534.4703020826</v>
      </c>
      <c r="H21" s="79">
        <f t="shared" si="1"/>
        <v>31.037011324778156</v>
      </c>
      <c r="I21" s="79">
        <f t="shared" si="4"/>
        <v>2.9969624448183723</v>
      </c>
      <c r="J21" s="78">
        <f>SEKTOR_USD!J21*$B$55</f>
        <v>11864892.07095032</v>
      </c>
      <c r="K21" s="78">
        <f>SEKTOR_USD!K21*$C$55</f>
        <v>14533868.884028662</v>
      </c>
      <c r="L21" s="79">
        <f t="shared" si="2"/>
        <v>22.494741605050013</v>
      </c>
      <c r="M21" s="79">
        <f t="shared" si="5"/>
        <v>3.0213152421733827</v>
      </c>
    </row>
    <row r="22" spans="1:13" ht="16.5" x14ac:dyDescent="0.25">
      <c r="A22" s="72" t="s">
        <v>14</v>
      </c>
      <c r="B22" s="73">
        <f>SEKTOR_USD!B22*$B$53</f>
        <v>21569332.620120045</v>
      </c>
      <c r="C22" s="73">
        <f>SEKTOR_USD!C22*$C$53</f>
        <v>34190858.280579254</v>
      </c>
      <c r="D22" s="80">
        <f t="shared" si="0"/>
        <v>58.516069471179421</v>
      </c>
      <c r="E22" s="80">
        <f t="shared" si="3"/>
        <v>83.791025590362011</v>
      </c>
      <c r="F22" s="73">
        <f>SEKTOR_USD!F22*$B$54</f>
        <v>178653244.658369</v>
      </c>
      <c r="G22" s="73">
        <f>SEKTOR_USD!G22*$C$54</f>
        <v>248683642.52302945</v>
      </c>
      <c r="H22" s="80">
        <f t="shared" si="1"/>
        <v>39.199062966125574</v>
      </c>
      <c r="I22" s="80">
        <f t="shared" si="4"/>
        <v>82.888581447780098</v>
      </c>
      <c r="J22" s="73">
        <f>SEKTOR_USD!J22*$B$55</f>
        <v>311478549.72720599</v>
      </c>
      <c r="K22" s="73">
        <f>SEKTOR_USD!K22*$C$55</f>
        <v>395059259.4509781</v>
      </c>
      <c r="L22" s="80">
        <f t="shared" si="2"/>
        <v>26.833536305139592</v>
      </c>
      <c r="M22" s="80">
        <f t="shared" si="5"/>
        <v>82.125315128762466</v>
      </c>
    </row>
    <row r="23" spans="1:13" s="23" customFormat="1" ht="15.75" x14ac:dyDescent="0.25">
      <c r="A23" s="75" t="s">
        <v>15</v>
      </c>
      <c r="B23" s="76">
        <f>SEKTOR_USD!B23*$B$53</f>
        <v>2141143.3248743098</v>
      </c>
      <c r="C23" s="76">
        <f>SEKTOR_USD!C23*$C$53</f>
        <v>3163075.1729387282</v>
      </c>
      <c r="D23" s="77">
        <f t="shared" si="0"/>
        <v>47.728325151909587</v>
      </c>
      <c r="E23" s="77">
        <f t="shared" si="3"/>
        <v>7.7517010712331702</v>
      </c>
      <c r="F23" s="76">
        <f>SEKTOR_USD!F23*$B$54</f>
        <v>18727794.776037727</v>
      </c>
      <c r="G23" s="76">
        <f>SEKTOR_USD!G23*$C$54</f>
        <v>23912036.817379642</v>
      </c>
      <c r="H23" s="77">
        <f t="shared" si="1"/>
        <v>27.682074175519961</v>
      </c>
      <c r="I23" s="77">
        <f t="shared" si="4"/>
        <v>7.9701052759678062</v>
      </c>
      <c r="J23" s="76">
        <f>SEKTOR_USD!J23*$B$55</f>
        <v>32742592.82288684</v>
      </c>
      <c r="K23" s="76">
        <f>SEKTOR_USD!K23*$C$55</f>
        <v>39030158.571476735</v>
      </c>
      <c r="L23" s="77">
        <f t="shared" si="2"/>
        <v>19.203017252179649</v>
      </c>
      <c r="M23" s="77">
        <f t="shared" si="5"/>
        <v>8.113628514017508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1535905.571886075</v>
      </c>
      <c r="C24" s="78">
        <f>SEKTOR_USD!C24*$C$53</f>
        <v>2151164.3416074961</v>
      </c>
      <c r="D24" s="79">
        <f t="shared" si="0"/>
        <v>40.058372141061398</v>
      </c>
      <c r="E24" s="79">
        <f t="shared" si="3"/>
        <v>5.2718263144359483</v>
      </c>
      <c r="F24" s="78">
        <f>SEKTOR_USD!F24*$B$54</f>
        <v>13234006.187282402</v>
      </c>
      <c r="G24" s="78">
        <f>SEKTOR_USD!G24*$C$54</f>
        <v>16578237.171165243</v>
      </c>
      <c r="H24" s="79">
        <f t="shared" si="1"/>
        <v>25.26998201872216</v>
      </c>
      <c r="I24" s="79">
        <f t="shared" si="4"/>
        <v>5.5256813358582377</v>
      </c>
      <c r="J24" s="78">
        <f>SEKTOR_USD!J24*$B$55</f>
        <v>22946993.069768358</v>
      </c>
      <c r="K24" s="78">
        <f>SEKTOR_USD!K24*$C$55</f>
        <v>27163403.804460339</v>
      </c>
      <c r="L24" s="79">
        <f t="shared" si="2"/>
        <v>18.374567516852196</v>
      </c>
      <c r="M24" s="79">
        <f t="shared" si="5"/>
        <v>5.6467556298043062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298746.63025000505</v>
      </c>
      <c r="C25" s="78">
        <f>SEKTOR_USD!C25*$C$53</f>
        <v>448631.72167649597</v>
      </c>
      <c r="D25" s="79">
        <f t="shared" si="0"/>
        <v>50.171307807241249</v>
      </c>
      <c r="E25" s="79">
        <f t="shared" si="3"/>
        <v>1.0994550579327129</v>
      </c>
      <c r="F25" s="78">
        <f>SEKTOR_USD!F25*$B$54</f>
        <v>2347691.9415580751</v>
      </c>
      <c r="G25" s="78">
        <f>SEKTOR_USD!G25*$C$54</f>
        <v>3102297.6836869502</v>
      </c>
      <c r="H25" s="79">
        <f t="shared" si="1"/>
        <v>32.142451433729057</v>
      </c>
      <c r="I25" s="79">
        <f t="shared" si="4"/>
        <v>1.0340248020363152</v>
      </c>
      <c r="J25" s="78">
        <f>SEKTOR_USD!J25*$B$55</f>
        <v>4107977.0073835598</v>
      </c>
      <c r="K25" s="78">
        <f>SEKTOR_USD!K25*$C$55</f>
        <v>4967385.9899799582</v>
      </c>
      <c r="L25" s="79">
        <f t="shared" si="2"/>
        <v>20.920491547341218</v>
      </c>
      <c r="M25" s="79">
        <f t="shared" si="5"/>
        <v>1.0326251822580683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306491.12273823004</v>
      </c>
      <c r="C26" s="78">
        <f>SEKTOR_USD!C26*$C$53</f>
        <v>563279.10965473601</v>
      </c>
      <c r="D26" s="79">
        <f t="shared" si="0"/>
        <v>83.783172779142816</v>
      </c>
      <c r="E26" s="79">
        <f t="shared" si="3"/>
        <v>1.380419698864509</v>
      </c>
      <c r="F26" s="78">
        <f>SEKTOR_USD!F26*$B$54</f>
        <v>3146096.6471972503</v>
      </c>
      <c r="G26" s="78">
        <f>SEKTOR_USD!G26*$C$54</f>
        <v>4231501.9625274483</v>
      </c>
      <c r="H26" s="79">
        <f t="shared" si="1"/>
        <v>34.500062682344755</v>
      </c>
      <c r="I26" s="79">
        <f t="shared" si="4"/>
        <v>1.4103991380732532</v>
      </c>
      <c r="J26" s="78">
        <f>SEKTOR_USD!J26*$B$55</f>
        <v>5687622.7457349198</v>
      </c>
      <c r="K26" s="78">
        <f>SEKTOR_USD!K26*$C$55</f>
        <v>6899368.7770364378</v>
      </c>
      <c r="L26" s="79">
        <f t="shared" si="2"/>
        <v>21.304964929507531</v>
      </c>
      <c r="M26" s="79">
        <f t="shared" si="5"/>
        <v>1.434247701955133</v>
      </c>
    </row>
    <row r="27" spans="1:13" s="23" customFormat="1" ht="15.75" x14ac:dyDescent="0.25">
      <c r="A27" s="75" t="s">
        <v>19</v>
      </c>
      <c r="B27" s="76">
        <f>SEKTOR_USD!B27*$B$53</f>
        <v>2852296.3495399952</v>
      </c>
      <c r="C27" s="76">
        <f>SEKTOR_USD!C27*$C$53</f>
        <v>4233158.954807396</v>
      </c>
      <c r="D27" s="77">
        <f t="shared" si="0"/>
        <v>48.412311907565282</v>
      </c>
      <c r="E27" s="77">
        <f t="shared" si="3"/>
        <v>10.374139408831692</v>
      </c>
      <c r="F27" s="76">
        <f>SEKTOR_USD!F27*$B$54</f>
        <v>23302140.631413028</v>
      </c>
      <c r="G27" s="76">
        <f>SEKTOR_USD!G27*$C$54</f>
        <v>32906363.599348035</v>
      </c>
      <c r="H27" s="77">
        <f t="shared" si="1"/>
        <v>41.216054438311119</v>
      </c>
      <c r="I27" s="77">
        <f t="shared" si="4"/>
        <v>10.967998424352494</v>
      </c>
      <c r="J27" s="76">
        <f>SEKTOR_USD!J27*$B$55</f>
        <v>41219010.907841079</v>
      </c>
      <c r="K27" s="76">
        <f>SEKTOR_USD!K27*$C$55</f>
        <v>51640026.768990614</v>
      </c>
      <c r="L27" s="77">
        <f t="shared" si="2"/>
        <v>25.282061921498332</v>
      </c>
      <c r="M27" s="77">
        <f t="shared" si="5"/>
        <v>10.734980563561079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2852296.3495399952</v>
      </c>
      <c r="C28" s="78">
        <f>SEKTOR_USD!C28*$C$53</f>
        <v>4233158.954807396</v>
      </c>
      <c r="D28" s="79">
        <f t="shared" si="0"/>
        <v>48.412311907565282</v>
      </c>
      <c r="E28" s="79">
        <f t="shared" si="3"/>
        <v>10.374139408831692</v>
      </c>
      <c r="F28" s="78">
        <f>SEKTOR_USD!F28*$B$54</f>
        <v>23302140.631413028</v>
      </c>
      <c r="G28" s="78">
        <f>SEKTOR_USD!G28*$C$54</f>
        <v>32906363.599348035</v>
      </c>
      <c r="H28" s="79">
        <f t="shared" si="1"/>
        <v>41.216054438311119</v>
      </c>
      <c r="I28" s="79">
        <f t="shared" si="4"/>
        <v>10.967998424352494</v>
      </c>
      <c r="J28" s="78">
        <f>SEKTOR_USD!J28*$B$55</f>
        <v>41219010.907841079</v>
      </c>
      <c r="K28" s="78">
        <f>SEKTOR_USD!K28*$C$55</f>
        <v>51640026.768990614</v>
      </c>
      <c r="L28" s="79">
        <f t="shared" si="2"/>
        <v>25.282061921498332</v>
      </c>
      <c r="M28" s="79">
        <f t="shared" si="5"/>
        <v>10.734980563561079</v>
      </c>
    </row>
    <row r="29" spans="1:13" s="23" customFormat="1" ht="15.75" x14ac:dyDescent="0.25">
      <c r="A29" s="75" t="s">
        <v>21</v>
      </c>
      <c r="B29" s="76">
        <f>SEKTOR_USD!B29*$B$53</f>
        <v>16575892.945705742</v>
      </c>
      <c r="C29" s="76">
        <f>SEKTOR_USD!C29*$C$53</f>
        <v>26794624.152833126</v>
      </c>
      <c r="D29" s="77">
        <f t="shared" si="0"/>
        <v>61.648149156119615</v>
      </c>
      <c r="E29" s="77">
        <f t="shared" si="3"/>
        <v>65.665185110297145</v>
      </c>
      <c r="F29" s="76">
        <f>SEKTOR_USD!F29*$B$54</f>
        <v>136623309.25091827</v>
      </c>
      <c r="G29" s="76">
        <f>SEKTOR_USD!G29*$C$54</f>
        <v>191865242.10630178</v>
      </c>
      <c r="H29" s="77">
        <f t="shared" si="1"/>
        <v>40.433754063099023</v>
      </c>
      <c r="I29" s="77">
        <f t="shared" si="4"/>
        <v>63.9504777474598</v>
      </c>
      <c r="J29" s="76">
        <f>SEKTOR_USD!J29*$B$55</f>
        <v>237516945.99647808</v>
      </c>
      <c r="K29" s="76">
        <f>SEKTOR_USD!K29*$C$55</f>
        <v>304389074.11051077</v>
      </c>
      <c r="L29" s="77">
        <f t="shared" si="2"/>
        <v>28.154676641482361</v>
      </c>
      <c r="M29" s="77">
        <f t="shared" si="5"/>
        <v>63.276706051183886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3699168.727409055</v>
      </c>
      <c r="C30" s="78">
        <f>SEKTOR_USD!C30*$C$53</f>
        <v>5274072.6801926326</v>
      </c>
      <c r="D30" s="79">
        <f t="shared" si="0"/>
        <v>42.574536844299622</v>
      </c>
      <c r="E30" s="79">
        <f t="shared" si="3"/>
        <v>12.925091124795337</v>
      </c>
      <c r="F30" s="78">
        <f>SEKTOR_USD!F30*$B$54</f>
        <v>29150378.431102056</v>
      </c>
      <c r="G30" s="78">
        <f>SEKTOR_USD!G30*$C$54</f>
        <v>34984941.182949729</v>
      </c>
      <c r="H30" s="79">
        <f t="shared" si="1"/>
        <v>20.015392821187099</v>
      </c>
      <c r="I30" s="79">
        <f t="shared" si="4"/>
        <v>11.660807752645745</v>
      </c>
      <c r="J30" s="78">
        <f>SEKTOR_USD!J30*$B$55</f>
        <v>50487524.803078361</v>
      </c>
      <c r="K30" s="78">
        <f>SEKTOR_USD!K30*$C$55</f>
        <v>57106439.815613739</v>
      </c>
      <c r="L30" s="79">
        <f t="shared" si="2"/>
        <v>13.11000101183769</v>
      </c>
      <c r="M30" s="79">
        <f t="shared" si="5"/>
        <v>11.871343990915728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5119437.2876032209</v>
      </c>
      <c r="C31" s="78">
        <f>SEKTOR_USD!C31*$C$53</f>
        <v>8655700.4223484118</v>
      </c>
      <c r="D31" s="79">
        <f t="shared" si="0"/>
        <v>69.075231047527325</v>
      </c>
      <c r="E31" s="79">
        <f t="shared" si="3"/>
        <v>21.212395712320088</v>
      </c>
      <c r="F31" s="78">
        <f>SEKTOR_USD!F31*$B$54</f>
        <v>39400226.166037977</v>
      </c>
      <c r="G31" s="78">
        <f>SEKTOR_USD!G31*$C$54</f>
        <v>60678707.905724756</v>
      </c>
      <c r="H31" s="79">
        <f t="shared" si="1"/>
        <v>54.005988823557324</v>
      </c>
      <c r="I31" s="79">
        <f t="shared" si="4"/>
        <v>20.224780252380125</v>
      </c>
      <c r="J31" s="78">
        <f>SEKTOR_USD!J31*$B$55</f>
        <v>65727191.483062193</v>
      </c>
      <c r="K31" s="78">
        <f>SEKTOR_USD!K31*$C$55</f>
        <v>93189483.247565985</v>
      </c>
      <c r="L31" s="79">
        <f t="shared" si="2"/>
        <v>41.78223828654049</v>
      </c>
      <c r="M31" s="79">
        <f t="shared" si="5"/>
        <v>19.372323253551169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67347.520213184995</v>
      </c>
      <c r="C32" s="78">
        <f>SEKTOR_USD!C32*$C$53</f>
        <v>322937.78397453204</v>
      </c>
      <c r="D32" s="79">
        <f t="shared" si="0"/>
        <v>379.50953940440513</v>
      </c>
      <c r="E32" s="79">
        <f t="shared" si="3"/>
        <v>0.79141880262405573</v>
      </c>
      <c r="F32" s="78">
        <f>SEKTOR_USD!F32*$B$54</f>
        <v>1138852.946820725</v>
      </c>
      <c r="G32" s="78">
        <f>SEKTOR_USD!G32*$C$54</f>
        <v>2652021.0605103392</v>
      </c>
      <c r="H32" s="79">
        <f t="shared" si="1"/>
        <v>132.86773484793142</v>
      </c>
      <c r="I32" s="79">
        <f t="shared" si="4"/>
        <v>0.88394339669921262</v>
      </c>
      <c r="J32" s="78">
        <f>SEKTOR_USD!J32*$B$55</f>
        <v>2432389.9364784402</v>
      </c>
      <c r="K32" s="78">
        <f>SEKTOR_USD!K32*$C$55</f>
        <v>4511367.773725816</v>
      </c>
      <c r="L32" s="79">
        <f t="shared" si="2"/>
        <v>85.470582083449727</v>
      </c>
      <c r="M32" s="79">
        <f t="shared" si="5"/>
        <v>0.93782765804265456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1863995.2504688099</v>
      </c>
      <c r="C33" s="78">
        <f>SEKTOR_USD!C33*$C$53</f>
        <v>2880262.3159804917</v>
      </c>
      <c r="D33" s="79">
        <f t="shared" si="0"/>
        <v>54.520904238145583</v>
      </c>
      <c r="E33" s="79">
        <f t="shared" si="3"/>
        <v>7.0586158277974658</v>
      </c>
      <c r="F33" s="78">
        <f>SEKTOR_USD!F33*$B$54</f>
        <v>16316746.163974103</v>
      </c>
      <c r="G33" s="78">
        <f>SEKTOR_USD!G33*$C$54</f>
        <v>20085492.281699963</v>
      </c>
      <c r="H33" s="79">
        <f t="shared" si="1"/>
        <v>23.097412191450957</v>
      </c>
      <c r="I33" s="79">
        <f t="shared" si="4"/>
        <v>6.694682231688283</v>
      </c>
      <c r="J33" s="78">
        <f>SEKTOR_USD!J33*$B$55</f>
        <v>29688667.437614877</v>
      </c>
      <c r="K33" s="78">
        <f>SEKTOR_USD!K33*$C$55</f>
        <v>34090412.339692526</v>
      </c>
      <c r="L33" s="79">
        <f t="shared" si="2"/>
        <v>14.826347162017573</v>
      </c>
      <c r="M33" s="79">
        <f t="shared" si="5"/>
        <v>7.086749112417924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1043391.9410735549</v>
      </c>
      <c r="C34" s="78">
        <f>SEKTOR_USD!C34*$C$53</f>
        <v>1691788.641250836</v>
      </c>
      <c r="D34" s="79">
        <f t="shared" si="0"/>
        <v>62.143157777329591</v>
      </c>
      <c r="E34" s="79">
        <f t="shared" si="3"/>
        <v>4.146041148462535</v>
      </c>
      <c r="F34" s="78">
        <f>SEKTOR_USD!F34*$B$54</f>
        <v>8958797.5145791508</v>
      </c>
      <c r="G34" s="78">
        <f>SEKTOR_USD!G34*$C$54</f>
        <v>11983187.534264416</v>
      </c>
      <c r="H34" s="79">
        <f t="shared" si="1"/>
        <v>33.758883541719811</v>
      </c>
      <c r="I34" s="79">
        <f t="shared" si="4"/>
        <v>3.9941083613728918</v>
      </c>
      <c r="J34" s="78">
        <f>SEKTOR_USD!J34*$B$55</f>
        <v>15727725.968023401</v>
      </c>
      <c r="K34" s="78">
        <f>SEKTOR_USD!K34*$C$55</f>
        <v>19029882.200631049</v>
      </c>
      <c r="L34" s="79">
        <f t="shared" si="2"/>
        <v>20.995764036844101</v>
      </c>
      <c r="M34" s="79">
        <f t="shared" si="5"/>
        <v>3.9559510002675458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1212963.9466574851</v>
      </c>
      <c r="C35" s="78">
        <f>SEKTOR_USD!C35*$C$53</f>
        <v>1897124.2938133001</v>
      </c>
      <c r="D35" s="79">
        <f t="shared" si="0"/>
        <v>56.404013412033194</v>
      </c>
      <c r="E35" s="79">
        <f t="shared" si="3"/>
        <v>4.6492541645642067</v>
      </c>
      <c r="F35" s="78">
        <f>SEKTOR_USD!F35*$B$54</f>
        <v>10036832.801515175</v>
      </c>
      <c r="G35" s="78">
        <f>SEKTOR_USD!G35*$C$54</f>
        <v>13694414.696399556</v>
      </c>
      <c r="H35" s="79">
        <f t="shared" si="1"/>
        <v>36.441594347693304</v>
      </c>
      <c r="I35" s="79">
        <f t="shared" si="4"/>
        <v>4.5644763621196915</v>
      </c>
      <c r="J35" s="78">
        <f>SEKTOR_USD!J35*$B$55</f>
        <v>17556780.487827882</v>
      </c>
      <c r="K35" s="78">
        <f>SEKTOR_USD!K35*$C$55</f>
        <v>21592455.557884004</v>
      </c>
      <c r="L35" s="79">
        <f t="shared" si="2"/>
        <v>22.986418682252456</v>
      </c>
      <c r="M35" s="79">
        <f t="shared" si="5"/>
        <v>4.4886613202267318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1792892.3968552351</v>
      </c>
      <c r="C36" s="78">
        <f>SEKTOR_USD!C36*$C$53</f>
        <v>2842888.99168356</v>
      </c>
      <c r="D36" s="79">
        <f t="shared" si="0"/>
        <v>58.564395535952819</v>
      </c>
      <c r="E36" s="79">
        <f t="shared" si="3"/>
        <v>6.9670255802856076</v>
      </c>
      <c r="F36" s="78">
        <f>SEKTOR_USD!F36*$B$54</f>
        <v>14798367.5030328</v>
      </c>
      <c r="G36" s="78">
        <f>SEKTOR_USD!G36*$C$54</f>
        <v>23901037.935087644</v>
      </c>
      <c r="H36" s="79">
        <f t="shared" si="1"/>
        <v>61.511314881113265</v>
      </c>
      <c r="I36" s="79">
        <f t="shared" si="4"/>
        <v>7.9664392457398217</v>
      </c>
      <c r="J36" s="78">
        <f>SEKTOR_USD!J36*$B$55</f>
        <v>25722373.670998119</v>
      </c>
      <c r="K36" s="78">
        <f>SEKTOR_USD!K36*$C$55</f>
        <v>36400419.564659983</v>
      </c>
      <c r="L36" s="79">
        <f t="shared" si="2"/>
        <v>41.512676980123807</v>
      </c>
      <c r="M36" s="79">
        <f t="shared" si="5"/>
        <v>7.5669557314548106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534400.57397986506</v>
      </c>
      <c r="C37" s="78">
        <f>SEKTOR_USD!C37*$C$53</f>
        <v>776794.25236706797</v>
      </c>
      <c r="D37" s="79">
        <f t="shared" si="0"/>
        <v>45.358049783145574</v>
      </c>
      <c r="E37" s="79">
        <f t="shared" si="3"/>
        <v>1.9036780692781257</v>
      </c>
      <c r="F37" s="78">
        <f>SEKTOR_USD!F37*$B$54</f>
        <v>4647161.2864022003</v>
      </c>
      <c r="G37" s="78">
        <f>SEKTOR_USD!G37*$C$54</f>
        <v>5613117.1370946635</v>
      </c>
      <c r="H37" s="79">
        <f t="shared" si="1"/>
        <v>20.785933415284997</v>
      </c>
      <c r="I37" s="79">
        <f t="shared" si="4"/>
        <v>1.8709043838736412</v>
      </c>
      <c r="J37" s="78">
        <f>SEKTOR_USD!J37*$B$55</f>
        <v>7882491.8796937196</v>
      </c>
      <c r="K37" s="78">
        <f>SEKTOR_USD!K37*$C$55</f>
        <v>8959014.5004857834</v>
      </c>
      <c r="L37" s="79">
        <f t="shared" si="2"/>
        <v>13.657135804545769</v>
      </c>
      <c r="M37" s="79">
        <f t="shared" si="5"/>
        <v>1.8624089209250552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269519.02174677001</v>
      </c>
      <c r="C38" s="78">
        <f>SEKTOR_USD!C38*$C$53</f>
        <v>945535.8295180439</v>
      </c>
      <c r="D38" s="79">
        <f t="shared" si="0"/>
        <v>250.82341253317324</v>
      </c>
      <c r="E38" s="79">
        <f t="shared" si="3"/>
        <v>2.3172105314698275</v>
      </c>
      <c r="F38" s="78">
        <f>SEKTOR_USD!F38*$B$54</f>
        <v>3478119.63817125</v>
      </c>
      <c r="G38" s="78">
        <f>SEKTOR_USD!G38*$C$54</f>
        <v>7087299.1104486901</v>
      </c>
      <c r="H38" s="79">
        <f t="shared" si="1"/>
        <v>103.76812323152575</v>
      </c>
      <c r="I38" s="79">
        <f t="shared" si="4"/>
        <v>2.3622630085402747</v>
      </c>
      <c r="J38" s="78">
        <f>SEKTOR_USD!J38*$B$55</f>
        <v>6633678.2844110793</v>
      </c>
      <c r="K38" s="78">
        <f>SEKTOR_USD!K38*$C$55</f>
        <v>11005858.352073299</v>
      </c>
      <c r="L38" s="79">
        <f t="shared" si="2"/>
        <v>65.908834890843224</v>
      </c>
      <c r="M38" s="79">
        <f t="shared" si="5"/>
        <v>2.2879088739311011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288790.54215147003</v>
      </c>
      <c r="C39" s="78">
        <f>SEKTOR_USD!C39*$C$53</f>
        <v>397014.58277906798</v>
      </c>
      <c r="D39" s="79">
        <f t="shared" si="0"/>
        <v>37.474925536458414</v>
      </c>
      <c r="E39" s="79">
        <f t="shared" si="3"/>
        <v>0.9729577067763564</v>
      </c>
      <c r="F39" s="78">
        <f>SEKTOR_USD!F39*$B$54</f>
        <v>2672616.5031667501</v>
      </c>
      <c r="G39" s="78">
        <f>SEKTOR_USD!G39*$C$54</f>
        <v>3279304.6469734111</v>
      </c>
      <c r="H39" s="79">
        <f t="shared" si="1"/>
        <v>22.700157059114311</v>
      </c>
      <c r="I39" s="79">
        <f t="shared" si="4"/>
        <v>1.0930228766355938</v>
      </c>
      <c r="J39" s="78">
        <f>SEKTOR_USD!J39*$B$55</f>
        <v>5088808.1185895605</v>
      </c>
      <c r="K39" s="78">
        <f>SEKTOR_USD!K39*$C$55</f>
        <v>5723046.9689829936</v>
      </c>
      <c r="L39" s="79">
        <f t="shared" si="2"/>
        <v>12.463406668381554</v>
      </c>
      <c r="M39" s="79">
        <f t="shared" si="5"/>
        <v>1.1897127445579065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669965.13492885011</v>
      </c>
      <c r="C40" s="78">
        <f>SEKTOR_USD!C40*$C$53</f>
        <v>1084087.0916828399</v>
      </c>
      <c r="D40" s="79">
        <f t="shared" si="0"/>
        <v>61.812463837833789</v>
      </c>
      <c r="E40" s="79">
        <f t="shared" si="3"/>
        <v>2.656756039756222</v>
      </c>
      <c r="F40" s="78">
        <f>SEKTOR_USD!F40*$B$54</f>
        <v>5855887.6924756002</v>
      </c>
      <c r="G40" s="78">
        <f>SEKTOR_USD!G40*$C$54</f>
        <v>7674681.4346483191</v>
      </c>
      <c r="H40" s="79">
        <f t="shared" si="1"/>
        <v>31.059231967678269</v>
      </c>
      <c r="I40" s="79">
        <f t="shared" si="4"/>
        <v>2.558043024975809</v>
      </c>
      <c r="J40" s="78">
        <f>SEKTOR_USD!J40*$B$55</f>
        <v>10281572.69905808</v>
      </c>
      <c r="K40" s="78">
        <f>SEKTOR_USD!K40*$C$55</f>
        <v>12432248.66023626</v>
      </c>
      <c r="L40" s="79">
        <f t="shared" si="2"/>
        <v>20.917772252636102</v>
      </c>
      <c r="M40" s="79">
        <f t="shared" si="5"/>
        <v>2.5844283219685718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14020.602618240002</v>
      </c>
      <c r="C41" s="78">
        <f>SEKTOR_USD!C41*$C$53</f>
        <v>26417.267242335998</v>
      </c>
      <c r="D41" s="79">
        <f t="shared" si="0"/>
        <v>88.417487904326194</v>
      </c>
      <c r="E41" s="79">
        <f t="shared" si="3"/>
        <v>6.4740402167304312E-2</v>
      </c>
      <c r="F41" s="78">
        <f>SEKTOR_USD!F41*$B$54</f>
        <v>169322.60364047502</v>
      </c>
      <c r="G41" s="78">
        <f>SEKTOR_USD!G41*$C$54</f>
        <v>231037.18050029399</v>
      </c>
      <c r="H41" s="79">
        <f t="shared" si="1"/>
        <v>36.447925754117492</v>
      </c>
      <c r="I41" s="79">
        <f t="shared" si="4"/>
        <v>7.700685078871107E-2</v>
      </c>
      <c r="J41" s="78">
        <f>SEKTOR_USD!J41*$B$55</f>
        <v>287741.22764240002</v>
      </c>
      <c r="K41" s="78">
        <f>SEKTOR_USD!K41*$C$55</f>
        <v>348445.12895927398</v>
      </c>
      <c r="L41" s="79">
        <f t="shared" si="2"/>
        <v>21.096699216254041</v>
      </c>
      <c r="M41" s="79">
        <f t="shared" si="5"/>
        <v>7.2435122924674952E-2</v>
      </c>
    </row>
    <row r="42" spans="1:13" ht="16.5" x14ac:dyDescent="0.25">
      <c r="A42" s="72" t="s">
        <v>31</v>
      </c>
      <c r="B42" s="73">
        <f>SEKTOR_USD!B42*$B$53</f>
        <v>805540.46984079015</v>
      </c>
      <c r="C42" s="73">
        <f>SEKTOR_USD!C42*$C$53</f>
        <v>1374370.1967504001</v>
      </c>
      <c r="D42" s="80">
        <f t="shared" si="0"/>
        <v>70.614667817004346</v>
      </c>
      <c r="E42" s="80">
        <f t="shared" si="3"/>
        <v>3.3681485086309055</v>
      </c>
      <c r="F42" s="73">
        <f>SEKTOR_USD!F42*$B$54</f>
        <v>5945355.3492315253</v>
      </c>
      <c r="G42" s="73">
        <f>SEKTOR_USD!G42*$C$54</f>
        <v>9633350.2864741385</v>
      </c>
      <c r="H42" s="80">
        <f t="shared" si="1"/>
        <v>62.031530843977393</v>
      </c>
      <c r="I42" s="80">
        <f t="shared" si="4"/>
        <v>3.2108856526880833</v>
      </c>
      <c r="J42" s="73">
        <f>SEKTOR_USD!J42*$B$55</f>
        <v>10454550.412049999</v>
      </c>
      <c r="K42" s="73">
        <f>SEKTOR_USD!K42*$C$55</f>
        <v>15139600.997567736</v>
      </c>
      <c r="L42" s="80">
        <f t="shared" si="2"/>
        <v>44.813506089345637</v>
      </c>
      <c r="M42" s="80">
        <f t="shared" si="5"/>
        <v>3.1472354415306656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805540.46984079015</v>
      </c>
      <c r="C43" s="78">
        <f>SEKTOR_USD!C43*$C$53</f>
        <v>1374370.1967504001</v>
      </c>
      <c r="D43" s="79">
        <f t="shared" si="0"/>
        <v>70.614667817004346</v>
      </c>
      <c r="E43" s="79">
        <f t="shared" si="3"/>
        <v>3.3681485086309055</v>
      </c>
      <c r="F43" s="78">
        <f>SEKTOR_USD!F43*$B$54</f>
        <v>5945355.3492315253</v>
      </c>
      <c r="G43" s="78">
        <f>SEKTOR_USD!G43*$C$54</f>
        <v>9633350.2864741385</v>
      </c>
      <c r="H43" s="79">
        <f t="shared" si="1"/>
        <v>62.031530843977393</v>
      </c>
      <c r="I43" s="79">
        <f t="shared" si="4"/>
        <v>3.2108856526880833</v>
      </c>
      <c r="J43" s="78">
        <f>SEKTOR_USD!J43*$B$55</f>
        <v>10454550.412049999</v>
      </c>
      <c r="K43" s="78">
        <f>SEKTOR_USD!K43*$C$55</f>
        <v>15139600.997567736</v>
      </c>
      <c r="L43" s="79">
        <f t="shared" si="2"/>
        <v>44.813506089345637</v>
      </c>
      <c r="M43" s="79">
        <f t="shared" si="5"/>
        <v>3.1472354415306656</v>
      </c>
    </row>
    <row r="44" spans="1:13" ht="18" x14ac:dyDescent="0.25">
      <c r="A44" s="81" t="s">
        <v>33</v>
      </c>
      <c r="B44" s="141">
        <f>SEKTOR_USD!B44*$B$53</f>
        <v>25951597.425299656</v>
      </c>
      <c r="C44" s="141">
        <f>SEKTOR_USD!C44*$C$53</f>
        <v>40804916.803061575</v>
      </c>
      <c r="D44" s="142">
        <f>(C44-B44)/B44*100</f>
        <v>57.234701719292772</v>
      </c>
      <c r="E44" s="143">
        <f t="shared" si="3"/>
        <v>100</v>
      </c>
      <c r="F44" s="141">
        <f>SEKTOR_USD!F44*$B$54</f>
        <v>216976285.16386899</v>
      </c>
      <c r="G44" s="141">
        <f>SEKTOR_USD!G44*$C$54</f>
        <v>300021593.05826753</v>
      </c>
      <c r="H44" s="142">
        <f>(G44-F44)/F44*100</f>
        <v>38.273909902955275</v>
      </c>
      <c r="I44" s="142">
        <f t="shared" si="4"/>
        <v>100</v>
      </c>
      <c r="J44" s="141">
        <f>SEKTOR_USD!J44*$B$55</f>
        <v>380895749.98434198</v>
      </c>
      <c r="K44" s="141">
        <f>SEKTOR_USD!K44*$C$55</f>
        <v>481044436.58033264</v>
      </c>
      <c r="L44" s="142">
        <f>(K44-J44)/J44*100</f>
        <v>26.29293884221801</v>
      </c>
      <c r="M44" s="142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13437920.82022403</v>
      </c>
      <c r="G45" s="78">
        <f>SEKTOR_USD!G45*2.5613</f>
        <v>15142551.838985989</v>
      </c>
      <c r="H45" s="79">
        <f>(G45-F45)/F45*100</f>
        <v>12.685228924674824</v>
      </c>
      <c r="I45" s="79">
        <f t="shared" ref="I45:I46" si="6">G45/G$46*100</f>
        <v>6.6482699130175753</v>
      </c>
      <c r="J45" s="78">
        <f>SEKTOR_USD!J45*2.0809</f>
        <v>19429481.795643631</v>
      </c>
      <c r="K45" s="78">
        <f>SEKTOR_USD!K45*2.3856</f>
        <v>22715953.80676683</v>
      </c>
      <c r="L45" s="79">
        <f>(K45-J45)/J45*100</f>
        <v>16.914872180791118</v>
      </c>
      <c r="M45" s="79">
        <f t="shared" ref="M45:M46" si="7">K45/K$46*100</f>
        <v>6.3471332780378722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173841021.19653326</v>
      </c>
      <c r="G46" s="84">
        <f>SEKTOR_USD!G46*2.5613</f>
        <v>227766803.04956144</v>
      </c>
      <c r="H46" s="85">
        <f>(G46-F46)/F46*100</f>
        <v>31.020170890542126</v>
      </c>
      <c r="I46" s="86">
        <f t="shared" si="6"/>
        <v>100</v>
      </c>
      <c r="J46" s="84">
        <f>SEKTOR_USD!J46*2.0809</f>
        <v>290498553.66377538</v>
      </c>
      <c r="K46" s="84">
        <f>SEKTOR_USD!K46*2.3856</f>
        <v>357893127.67966878</v>
      </c>
      <c r="L46" s="85">
        <f>(K46-J46)/J46*100</f>
        <v>23.199624633551963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9" t="s">
        <v>119</v>
      </c>
    </row>
    <row r="52" spans="1:3" x14ac:dyDescent="0.2">
      <c r="A52" s="138"/>
      <c r="B52" s="139">
        <v>2016</v>
      </c>
      <c r="C52" s="139">
        <v>2017</v>
      </c>
    </row>
    <row r="53" spans="1:3" x14ac:dyDescent="0.2">
      <c r="A53" s="149" t="s">
        <v>226</v>
      </c>
      <c r="B53" s="140">
        <v>2.9685000000000001</v>
      </c>
      <c r="C53" s="140">
        <v>3.5564</v>
      </c>
    </row>
    <row r="54" spans="1:3" x14ac:dyDescent="0.2">
      <c r="A54" s="139" t="s">
        <v>227</v>
      </c>
      <c r="B54" s="140">
        <v>2.9275000000000002</v>
      </c>
      <c r="C54" s="140">
        <v>3.6141000000000001</v>
      </c>
    </row>
    <row r="55" spans="1:3" x14ac:dyDescent="0.2">
      <c r="A55" s="139" t="s">
        <v>228</v>
      </c>
      <c r="B55" s="140">
        <v>2.9239999999999999</v>
      </c>
      <c r="C55" s="140">
        <v>3.4238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A48" sqref="A48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">
      <c r="A6" s="70"/>
      <c r="B6" s="160" t="s">
        <v>223</v>
      </c>
      <c r="C6" s="160"/>
      <c r="D6" s="160" t="s">
        <v>224</v>
      </c>
      <c r="E6" s="160"/>
      <c r="F6" s="160" t="s">
        <v>122</v>
      </c>
      <c r="G6" s="160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4">
        <f>SEKTOR_USD!D8</f>
        <v>22.277467820944981</v>
      </c>
      <c r="C8" s="144">
        <f>SEKTOR_TL!D8</f>
        <v>46.494049708070975</v>
      </c>
      <c r="D8" s="144">
        <f>SEKTOR_USD!H8</f>
        <v>4.3361736710027179</v>
      </c>
      <c r="E8" s="144">
        <f>SEKTOR_TL!H8</f>
        <v>28.806614949400828</v>
      </c>
      <c r="F8" s="144">
        <f>SEKTOR_USD!L8</f>
        <v>2.6135527216051986</v>
      </c>
      <c r="G8" s="144">
        <f>SEKTOR_TL!L8</f>
        <v>20.153311151926097</v>
      </c>
    </row>
    <row r="9" spans="1:7" s="23" customFormat="1" ht="15.75" x14ac:dyDescent="0.25">
      <c r="A9" s="75" t="s">
        <v>3</v>
      </c>
      <c r="B9" s="145">
        <f>SEKTOR_USD!D9</f>
        <v>17.447432835889146</v>
      </c>
      <c r="C9" s="145">
        <f>SEKTOR_TL!D9</f>
        <v>40.707444883798587</v>
      </c>
      <c r="D9" s="145">
        <f>SEKTOR_USD!H9</f>
        <v>1.5165409917999979</v>
      </c>
      <c r="E9" s="145">
        <f>SEKTOR_TL!H9</f>
        <v>25.325680887605241</v>
      </c>
      <c r="F9" s="145">
        <f>SEKTOR_USD!L9</f>
        <v>-9.8383649428180869E-2</v>
      </c>
      <c r="G9" s="145">
        <f>SEKTOR_TL!L9</f>
        <v>16.977822866309097</v>
      </c>
    </row>
    <row r="10" spans="1:7" ht="14.25" x14ac:dyDescent="0.2">
      <c r="A10" s="14" t="s">
        <v>4</v>
      </c>
      <c r="B10" s="146">
        <f>SEKTOR_USD!D10</f>
        <v>11.791144969963364</v>
      </c>
      <c r="C10" s="146">
        <f>SEKTOR_TL!D10</f>
        <v>33.930950975636733</v>
      </c>
      <c r="D10" s="146">
        <f>SEKTOR_USD!H10</f>
        <v>2.7115349414794885</v>
      </c>
      <c r="E10" s="146">
        <f>SEKTOR_TL!H10</f>
        <v>26.800942248335119</v>
      </c>
      <c r="F10" s="146">
        <f>SEKTOR_USD!L10</f>
        <v>4.2902358813843531</v>
      </c>
      <c r="G10" s="146">
        <f>SEKTOR_TL!L10</f>
        <v>22.116590154132609</v>
      </c>
    </row>
    <row r="11" spans="1:7" ht="14.25" x14ac:dyDescent="0.2">
      <c r="A11" s="14" t="s">
        <v>5</v>
      </c>
      <c r="B11" s="146">
        <f>SEKTOR_USD!D11</f>
        <v>39.557470487420119</v>
      </c>
      <c r="C11" s="146">
        <f>SEKTOR_TL!D11</f>
        <v>67.196290396314936</v>
      </c>
      <c r="D11" s="146">
        <f>SEKTOR_USD!H11</f>
        <v>10.29337508403024</v>
      </c>
      <c r="E11" s="146">
        <f>SEKTOR_TL!H11</f>
        <v>36.160986128503403</v>
      </c>
      <c r="F11" s="146">
        <f>SEKTOR_USD!L11</f>
        <v>5.2041079595290558</v>
      </c>
      <c r="G11" s="146">
        <f>SEKTOR_TL!L11</f>
        <v>23.18667059912298</v>
      </c>
    </row>
    <row r="12" spans="1:7" ht="14.25" x14ac:dyDescent="0.2">
      <c r="A12" s="14" t="s">
        <v>6</v>
      </c>
      <c r="B12" s="146">
        <f>SEKTOR_USD!D12</f>
        <v>32.033800425063234</v>
      </c>
      <c r="C12" s="146">
        <f>SEKTOR_TL!D12</f>
        <v>58.182586434796981</v>
      </c>
      <c r="D12" s="146">
        <f>SEKTOR_USD!H12</f>
        <v>8.097956047162727</v>
      </c>
      <c r="E12" s="146">
        <f>SEKTOR_TL!H12</f>
        <v>33.450665397113859</v>
      </c>
      <c r="F12" s="146">
        <f>SEKTOR_USD!L12</f>
        <v>5.4566057866262607</v>
      </c>
      <c r="G12" s="146">
        <f>SEKTOR_TL!L12</f>
        <v>23.482327938526335</v>
      </c>
    </row>
    <row r="13" spans="1:7" ht="14.25" x14ac:dyDescent="0.2">
      <c r="A13" s="14" t="s">
        <v>7</v>
      </c>
      <c r="B13" s="146">
        <f>SEKTOR_USD!D13</f>
        <v>15.572483341443148</v>
      </c>
      <c r="C13" s="146">
        <f>SEKTOR_TL!D13</f>
        <v>38.461168858180351</v>
      </c>
      <c r="D13" s="146">
        <f>SEKTOR_USD!H13</f>
        <v>-2.4307953037928929</v>
      </c>
      <c r="E13" s="146">
        <f>SEKTOR_TL!H13</f>
        <v>20.452557708817107</v>
      </c>
      <c r="F13" s="146">
        <f>SEKTOR_USD!L13</f>
        <v>-4.0507893642690913</v>
      </c>
      <c r="G13" s="146">
        <f>SEKTOR_TL!L13</f>
        <v>12.349831523466307</v>
      </c>
    </row>
    <row r="14" spans="1:7" ht="14.25" x14ac:dyDescent="0.2">
      <c r="A14" s="14" t="s">
        <v>8</v>
      </c>
      <c r="B14" s="146">
        <f>SEKTOR_USD!D14</f>
        <v>11.619841358630747</v>
      </c>
      <c r="C14" s="146">
        <f>SEKTOR_TL!D14</f>
        <v>33.72572134338364</v>
      </c>
      <c r="D14" s="146">
        <f>SEKTOR_USD!H14</f>
        <v>-6.3228635568253626</v>
      </c>
      <c r="E14" s="146">
        <f>SEKTOR_TL!H14</f>
        <v>15.64766484006061</v>
      </c>
      <c r="F14" s="146">
        <f>SEKTOR_USD!L14</f>
        <v>-16.07970939517946</v>
      </c>
      <c r="G14" s="146">
        <f>SEKTOR_TL!L14</f>
        <v>-1.7351946057508334</v>
      </c>
    </row>
    <row r="15" spans="1:7" ht="14.25" x14ac:dyDescent="0.2">
      <c r="A15" s="14" t="s">
        <v>9</v>
      </c>
      <c r="B15" s="146">
        <f>SEKTOR_USD!D15</f>
        <v>129.11652965463506</v>
      </c>
      <c r="C15" s="146">
        <f>SEKTOR_TL!D15</f>
        <v>174.49217654160148</v>
      </c>
      <c r="D15" s="146">
        <f>SEKTOR_USD!H15</f>
        <v>86.073927019475391</v>
      </c>
      <c r="E15" s="146">
        <f>SEKTOR_TL!H15</f>
        <v>129.71469842564849</v>
      </c>
      <c r="F15" s="146">
        <f>SEKTOR_USD!L15</f>
        <v>65.105242063622484</v>
      </c>
      <c r="G15" s="146">
        <f>SEKTOR_TL!L15</f>
        <v>93.326719486125427</v>
      </c>
    </row>
    <row r="16" spans="1:7" ht="14.25" x14ac:dyDescent="0.2">
      <c r="A16" s="14" t="s">
        <v>10</v>
      </c>
      <c r="B16" s="146">
        <f>SEKTOR_USD!D16</f>
        <v>0.43270018932366217</v>
      </c>
      <c r="C16" s="146">
        <f>SEKTOR_TL!D16</f>
        <v>20.323009921950707</v>
      </c>
      <c r="D16" s="146">
        <f>SEKTOR_USD!H16</f>
        <v>-22.469538023161597</v>
      </c>
      <c r="E16" s="146">
        <f>SEKTOR_TL!H16</f>
        <v>-4.2859632346740719</v>
      </c>
      <c r="F16" s="146">
        <f>SEKTOR_USD!L16</f>
        <v>-13.627738488391502</v>
      </c>
      <c r="G16" s="146">
        <f>SEKTOR_TL!L16</f>
        <v>1.1358922583601723</v>
      </c>
    </row>
    <row r="17" spans="1:7" ht="14.25" x14ac:dyDescent="0.2">
      <c r="A17" s="11" t="s">
        <v>11</v>
      </c>
      <c r="B17" s="146">
        <f>SEKTOR_USD!D17</f>
        <v>7.183863148588582</v>
      </c>
      <c r="C17" s="146">
        <f>SEKTOR_TL!D17</f>
        <v>28.411214721792295</v>
      </c>
      <c r="D17" s="146">
        <f>SEKTOR_USD!H17</f>
        <v>-2.2228117719455067</v>
      </c>
      <c r="E17" s="146">
        <f>SEKTOR_TL!H17</f>
        <v>20.709320572164554</v>
      </c>
      <c r="F17" s="146">
        <f>SEKTOR_USD!L17</f>
        <v>-4.1666653639046265</v>
      </c>
      <c r="G17" s="146">
        <f>SEKTOR_TL!L17</f>
        <v>12.214148812265158</v>
      </c>
    </row>
    <row r="18" spans="1:7" s="23" customFormat="1" ht="15.75" x14ac:dyDescent="0.25">
      <c r="A18" s="75" t="s">
        <v>12</v>
      </c>
      <c r="B18" s="145">
        <f>SEKTOR_USD!D18</f>
        <v>39.093543332207091</v>
      </c>
      <c r="C18" s="145">
        <f>SEKTOR_TL!D18</f>
        <v>66.64048425354936</v>
      </c>
      <c r="D18" s="145">
        <f>SEKTOR_USD!H18</f>
        <v>21.593906154295521</v>
      </c>
      <c r="E18" s="145">
        <f>SEKTOR_TL!H18</f>
        <v>50.111882572925516</v>
      </c>
      <c r="F18" s="145">
        <f>SEKTOR_USD!L18</f>
        <v>20.16177250489956</v>
      </c>
      <c r="G18" s="145">
        <f>SEKTOR_TL!L18</f>
        <v>40.701052223760293</v>
      </c>
    </row>
    <row r="19" spans="1:7" ht="14.25" x14ac:dyDescent="0.2">
      <c r="A19" s="14" t="s">
        <v>13</v>
      </c>
      <c r="B19" s="146">
        <f>SEKTOR_USD!D19</f>
        <v>39.093543332207091</v>
      </c>
      <c r="C19" s="146">
        <f>SEKTOR_TL!D19</f>
        <v>66.64048425354936</v>
      </c>
      <c r="D19" s="146">
        <f>SEKTOR_USD!H19</f>
        <v>21.593906154295521</v>
      </c>
      <c r="E19" s="146">
        <f>SEKTOR_TL!H19</f>
        <v>50.111882572925516</v>
      </c>
      <c r="F19" s="146">
        <f>SEKTOR_USD!L19</f>
        <v>20.16177250489956</v>
      </c>
      <c r="G19" s="146">
        <f>SEKTOR_TL!L19</f>
        <v>40.701052223760293</v>
      </c>
    </row>
    <row r="20" spans="1:7" s="23" customFormat="1" ht="15.75" x14ac:dyDescent="0.25">
      <c r="A20" s="75" t="s">
        <v>113</v>
      </c>
      <c r="B20" s="145">
        <f>SEKTOR_USD!D20</f>
        <v>28.322281502450821</v>
      </c>
      <c r="C20" s="145">
        <f>SEKTOR_TL!D20</f>
        <v>53.736015474251666</v>
      </c>
      <c r="D20" s="145">
        <f>SEKTOR_USD!H20</f>
        <v>6.1428434889151049</v>
      </c>
      <c r="E20" s="145">
        <f>SEKTOR_TL!H20</f>
        <v>31.037011324778156</v>
      </c>
      <c r="F20" s="145">
        <f>SEKTOR_USD!L20</f>
        <v>4.6131854819692322</v>
      </c>
      <c r="G20" s="145">
        <f>SEKTOR_TL!L20</f>
        <v>22.494741605050013</v>
      </c>
    </row>
    <row r="21" spans="1:7" ht="14.25" x14ac:dyDescent="0.2">
      <c r="A21" s="14" t="s">
        <v>112</v>
      </c>
      <c r="B21" s="146">
        <f>SEKTOR_USD!D21</f>
        <v>28.322281502450821</v>
      </c>
      <c r="C21" s="146">
        <f>SEKTOR_TL!D21</f>
        <v>53.736015474251666</v>
      </c>
      <c r="D21" s="146">
        <f>SEKTOR_USD!H21</f>
        <v>6.1428434889151049</v>
      </c>
      <c r="E21" s="146">
        <f>SEKTOR_TL!H21</f>
        <v>31.037011324778156</v>
      </c>
      <c r="F21" s="146">
        <f>SEKTOR_USD!L21</f>
        <v>4.6131854819692322</v>
      </c>
      <c r="G21" s="146">
        <f>SEKTOR_TL!L21</f>
        <v>22.494741605050013</v>
      </c>
    </row>
    <row r="22" spans="1:7" ht="16.5" x14ac:dyDescent="0.25">
      <c r="A22" s="72" t="s">
        <v>14</v>
      </c>
      <c r="B22" s="144">
        <f>SEKTOR_USD!D22</f>
        <v>32.312156176244535</v>
      </c>
      <c r="C22" s="144">
        <f>SEKTOR_TL!D22</f>
        <v>58.516069471179421</v>
      </c>
      <c r="D22" s="144">
        <f>SEKTOR_USD!H22</f>
        <v>12.754283731311428</v>
      </c>
      <c r="E22" s="144">
        <f>SEKTOR_TL!H22</f>
        <v>39.199062966125574</v>
      </c>
      <c r="F22" s="144">
        <f>SEKTOR_USD!L22</f>
        <v>8.3186109457994508</v>
      </c>
      <c r="G22" s="144">
        <f>SEKTOR_TL!L22</f>
        <v>26.833536305139592</v>
      </c>
    </row>
    <row r="23" spans="1:7" s="23" customFormat="1" ht="15.75" x14ac:dyDescent="0.25">
      <c r="A23" s="75" t="s">
        <v>15</v>
      </c>
      <c r="B23" s="145">
        <f>SEKTOR_USD!D23</f>
        <v>23.307708135598798</v>
      </c>
      <c r="C23" s="145">
        <f>SEKTOR_TL!D23</f>
        <v>47.728325151909587</v>
      </c>
      <c r="D23" s="145">
        <f>SEKTOR_USD!H23</f>
        <v>3.4252710630128429</v>
      </c>
      <c r="E23" s="145">
        <f>SEKTOR_TL!H23</f>
        <v>27.682074175519961</v>
      </c>
      <c r="F23" s="145">
        <f>SEKTOR_USD!L23</f>
        <v>1.8019809700839111</v>
      </c>
      <c r="G23" s="145">
        <f>SEKTOR_TL!L23</f>
        <v>19.203017252179649</v>
      </c>
    </row>
    <row r="24" spans="1:7" ht="14.25" x14ac:dyDescent="0.2">
      <c r="A24" s="14" t="s">
        <v>16</v>
      </c>
      <c r="B24" s="146">
        <f>SEKTOR_USD!D24</f>
        <v>16.905656759852867</v>
      </c>
      <c r="C24" s="146">
        <f>SEKTOR_TL!D24</f>
        <v>40.058372141061398</v>
      </c>
      <c r="D24" s="146">
        <f>SEKTOR_USD!H24</f>
        <v>1.4714236904925504</v>
      </c>
      <c r="E24" s="146">
        <f>SEKTOR_TL!H24</f>
        <v>25.26998201872216</v>
      </c>
      <c r="F24" s="146">
        <f>SEKTOR_USD!L24</f>
        <v>1.0944667969144795</v>
      </c>
      <c r="G24" s="146">
        <f>SEKTOR_TL!L24</f>
        <v>18.374567516852196</v>
      </c>
    </row>
    <row r="25" spans="1:7" ht="14.25" x14ac:dyDescent="0.2">
      <c r="A25" s="14" t="s">
        <v>17</v>
      </c>
      <c r="B25" s="146">
        <f>SEKTOR_USD!D25</f>
        <v>25.346847156055478</v>
      </c>
      <c r="C25" s="146">
        <f>SEKTOR_TL!D25</f>
        <v>50.171307807241249</v>
      </c>
      <c r="D25" s="146">
        <f>SEKTOR_USD!H25</f>
        <v>7.0382741407935017</v>
      </c>
      <c r="E25" s="146">
        <f>SEKTOR_TL!H25</f>
        <v>32.142451433729057</v>
      </c>
      <c r="F25" s="146">
        <f>SEKTOR_USD!L25</f>
        <v>3.2687415399339024</v>
      </c>
      <c r="G25" s="146">
        <f>SEKTOR_TL!L25</f>
        <v>20.920491547341218</v>
      </c>
    </row>
    <row r="26" spans="1:7" ht="14.25" x14ac:dyDescent="0.2">
      <c r="A26" s="14" t="s">
        <v>18</v>
      </c>
      <c r="B26" s="146">
        <f>SEKTOR_USD!D26</f>
        <v>53.402414912519824</v>
      </c>
      <c r="C26" s="146">
        <f>SEKTOR_TL!D26</f>
        <v>83.783172779142816</v>
      </c>
      <c r="D26" s="146">
        <f>SEKTOR_USD!H26</f>
        <v>8.9479907867973463</v>
      </c>
      <c r="E26" s="146">
        <f>SEKTOR_TL!H26</f>
        <v>34.500062682344755</v>
      </c>
      <c r="F26" s="146">
        <f>SEKTOR_USD!L26</f>
        <v>3.5970902079210298</v>
      </c>
      <c r="G26" s="146">
        <f>SEKTOR_TL!L26</f>
        <v>21.304964929507531</v>
      </c>
    </row>
    <row r="27" spans="1:7" s="23" customFormat="1" ht="15.75" x14ac:dyDescent="0.25">
      <c r="A27" s="75" t="s">
        <v>19</v>
      </c>
      <c r="B27" s="145">
        <f>SEKTOR_USD!D27</f>
        <v>23.878626672367442</v>
      </c>
      <c r="C27" s="145">
        <f>SEKTOR_TL!D27</f>
        <v>48.412311907565282</v>
      </c>
      <c r="D27" s="145">
        <f>SEKTOR_USD!H27</f>
        <v>14.388090912856818</v>
      </c>
      <c r="E27" s="145">
        <f>SEKTOR_TL!H27</f>
        <v>41.216054438311119</v>
      </c>
      <c r="F27" s="145">
        <f>SEKTOR_USD!L27</f>
        <v>6.993617926999562</v>
      </c>
      <c r="G27" s="145">
        <f>SEKTOR_TL!L27</f>
        <v>25.282061921498332</v>
      </c>
    </row>
    <row r="28" spans="1:7" ht="14.25" x14ac:dyDescent="0.2">
      <c r="A28" s="14" t="s">
        <v>20</v>
      </c>
      <c r="B28" s="146">
        <f>SEKTOR_USD!D28</f>
        <v>23.878626672367442</v>
      </c>
      <c r="C28" s="146">
        <f>SEKTOR_TL!D28</f>
        <v>48.412311907565282</v>
      </c>
      <c r="D28" s="146">
        <f>SEKTOR_USD!H28</f>
        <v>14.388090912856818</v>
      </c>
      <c r="E28" s="146">
        <f>SEKTOR_TL!H28</f>
        <v>41.216054438311119</v>
      </c>
      <c r="F28" s="146">
        <f>SEKTOR_USD!L28</f>
        <v>6.993617926999562</v>
      </c>
      <c r="G28" s="146">
        <f>SEKTOR_TL!L28</f>
        <v>25.282061921498332</v>
      </c>
    </row>
    <row r="29" spans="1:7" s="23" customFormat="1" ht="15.75" x14ac:dyDescent="0.25">
      <c r="A29" s="75" t="s">
        <v>21</v>
      </c>
      <c r="B29" s="145">
        <f>SEKTOR_USD!D29</f>
        <v>34.926479240226378</v>
      </c>
      <c r="C29" s="145">
        <f>SEKTOR_TL!D29</f>
        <v>61.648149156119615</v>
      </c>
      <c r="D29" s="145">
        <f>SEKTOR_USD!H29</f>
        <v>13.754410508763579</v>
      </c>
      <c r="E29" s="145">
        <f>SEKTOR_TL!H29</f>
        <v>40.433754063099023</v>
      </c>
      <c r="F29" s="145">
        <f>SEKTOR_USD!L29</f>
        <v>9.4468936560822456</v>
      </c>
      <c r="G29" s="145">
        <f>SEKTOR_TL!L29</f>
        <v>28.154676641482361</v>
      </c>
    </row>
    <row r="30" spans="1:7" ht="14.25" x14ac:dyDescent="0.2">
      <c r="A30" s="14" t="s">
        <v>22</v>
      </c>
      <c r="B30" s="146">
        <f>SEKTOR_USD!D30</f>
        <v>19.005880278456704</v>
      </c>
      <c r="C30" s="146">
        <f>SEKTOR_TL!D30</f>
        <v>42.574536844299622</v>
      </c>
      <c r="D30" s="146">
        <f>SEKTOR_USD!H30</f>
        <v>-2.7849084186864674</v>
      </c>
      <c r="E30" s="146">
        <f>SEKTOR_TL!H30</f>
        <v>20.015392821187099</v>
      </c>
      <c r="F30" s="146">
        <f>SEKTOR_USD!L30</f>
        <v>-3.4015880137235222</v>
      </c>
      <c r="G30" s="146">
        <f>SEKTOR_TL!L30</f>
        <v>13.11000101183769</v>
      </c>
    </row>
    <row r="31" spans="1:7" ht="14.25" x14ac:dyDescent="0.2">
      <c r="A31" s="14" t="s">
        <v>23</v>
      </c>
      <c r="B31" s="146">
        <f>SEKTOR_USD!D31</f>
        <v>41.125807941903318</v>
      </c>
      <c r="C31" s="146">
        <f>SEKTOR_TL!D31</f>
        <v>69.075231047527325</v>
      </c>
      <c r="D31" s="146">
        <f>SEKTOR_USD!H31</f>
        <v>24.748217337916511</v>
      </c>
      <c r="E31" s="146">
        <f>SEKTOR_TL!H31</f>
        <v>54.005988823557324</v>
      </c>
      <c r="F31" s="146">
        <f>SEKTOR_USD!L31</f>
        <v>21.085129023261974</v>
      </c>
      <c r="G31" s="146">
        <f>SEKTOR_TL!L31</f>
        <v>41.78223828654049</v>
      </c>
    </row>
    <row r="32" spans="1:7" ht="14.25" x14ac:dyDescent="0.2">
      <c r="A32" s="14" t="s">
        <v>24</v>
      </c>
      <c r="B32" s="146">
        <f>SEKTOR_USD!D32</f>
        <v>300.2429613434868</v>
      </c>
      <c r="C32" s="146">
        <f>SEKTOR_TL!D32</f>
        <v>379.50953940440513</v>
      </c>
      <c r="D32" s="146">
        <f>SEKTOR_USD!H32</f>
        <v>88.627955443213864</v>
      </c>
      <c r="E32" s="146">
        <f>SEKTOR_TL!H32</f>
        <v>132.86773484793142</v>
      </c>
      <c r="F32" s="146">
        <f>SEKTOR_USD!L32</f>
        <v>58.395929088149721</v>
      </c>
      <c r="G32" s="146">
        <f>SEKTOR_TL!L32</f>
        <v>85.470582083449727</v>
      </c>
    </row>
    <row r="33" spans="1:7" ht="14.25" x14ac:dyDescent="0.2">
      <c r="A33" s="14" t="s">
        <v>107</v>
      </c>
      <c r="B33" s="146">
        <f>SEKTOR_USD!D33</f>
        <v>28.977422177183449</v>
      </c>
      <c r="C33" s="146">
        <f>SEKTOR_TL!D33</f>
        <v>54.520904238145583</v>
      </c>
      <c r="D33" s="146">
        <f>SEKTOR_USD!H33</f>
        <v>-0.28840535943313639</v>
      </c>
      <c r="E33" s="146">
        <f>SEKTOR_TL!H33</f>
        <v>23.097412191450957</v>
      </c>
      <c r="F33" s="146">
        <f>SEKTOR_USD!L33</f>
        <v>-1.9357909043345407</v>
      </c>
      <c r="G33" s="146">
        <f>SEKTOR_TL!L33</f>
        <v>14.826347162017573</v>
      </c>
    </row>
    <row r="34" spans="1:7" ht="14.25" x14ac:dyDescent="0.2">
      <c r="A34" s="14" t="s">
        <v>25</v>
      </c>
      <c r="B34" s="146">
        <f>SEKTOR_USD!D34</f>
        <v>35.339659167136119</v>
      </c>
      <c r="C34" s="146">
        <f>SEKTOR_TL!D34</f>
        <v>62.143157777329591</v>
      </c>
      <c r="D34" s="146">
        <f>SEKTOR_USD!H34</f>
        <v>8.3476194815818001</v>
      </c>
      <c r="E34" s="146">
        <f>SEKTOR_TL!H34</f>
        <v>33.758883541719811</v>
      </c>
      <c r="F34" s="146">
        <f>SEKTOR_USD!L34</f>
        <v>3.3330258904527481</v>
      </c>
      <c r="G34" s="146">
        <f>SEKTOR_TL!L34</f>
        <v>20.995764036844101</v>
      </c>
    </row>
    <row r="35" spans="1:7" ht="14.25" x14ac:dyDescent="0.2">
      <c r="A35" s="14" t="s">
        <v>26</v>
      </c>
      <c r="B35" s="146">
        <f>SEKTOR_USD!D35</f>
        <v>30.549239065802652</v>
      </c>
      <c r="C35" s="146">
        <f>SEKTOR_TL!D35</f>
        <v>56.404013412033194</v>
      </c>
      <c r="D35" s="146">
        <f>SEKTOR_USD!H35</f>
        <v>10.520673875341613</v>
      </c>
      <c r="E35" s="146">
        <f>SEKTOR_TL!H35</f>
        <v>36.441594347693304</v>
      </c>
      <c r="F35" s="146">
        <f>SEKTOR_USD!L35</f>
        <v>5.0330884476038893</v>
      </c>
      <c r="G35" s="146">
        <f>SEKTOR_TL!L35</f>
        <v>22.986418682252456</v>
      </c>
    </row>
    <row r="36" spans="1:7" ht="14.25" x14ac:dyDescent="0.2">
      <c r="A36" s="14" t="s">
        <v>27</v>
      </c>
      <c r="B36" s="146">
        <f>SEKTOR_USD!D36</f>
        <v>32.352493574534911</v>
      </c>
      <c r="C36" s="146">
        <f>SEKTOR_TL!D36</f>
        <v>58.564395535952819</v>
      </c>
      <c r="D36" s="146">
        <f>SEKTOR_USD!H36</f>
        <v>30.827695502188391</v>
      </c>
      <c r="E36" s="146">
        <f>SEKTOR_TL!H36</f>
        <v>61.511314881113265</v>
      </c>
      <c r="F36" s="146">
        <f>SEKTOR_USD!L36</f>
        <v>20.854917778457267</v>
      </c>
      <c r="G36" s="146">
        <f>SEKTOR_TL!L36</f>
        <v>41.512676980123807</v>
      </c>
    </row>
    <row r="37" spans="1:7" ht="14.25" x14ac:dyDescent="0.2">
      <c r="A37" s="14" t="s">
        <v>108</v>
      </c>
      <c r="B37" s="146">
        <f>SEKTOR_USD!D37</f>
        <v>21.329257333614809</v>
      </c>
      <c r="C37" s="146">
        <f>SEKTOR_TL!D37</f>
        <v>45.358049783145574</v>
      </c>
      <c r="D37" s="146">
        <f>SEKTOR_USD!H37</f>
        <v>-2.1607536943507797</v>
      </c>
      <c r="E37" s="146">
        <f>SEKTOR_TL!H37</f>
        <v>20.785933415284997</v>
      </c>
      <c r="F37" s="146">
        <f>SEKTOR_USD!L37</f>
        <v>-2.9343229474584169</v>
      </c>
      <c r="G37" s="146">
        <f>SEKTOR_TL!L37</f>
        <v>13.657135804545769</v>
      </c>
    </row>
    <row r="38" spans="1:7" ht="14.25" x14ac:dyDescent="0.2">
      <c r="A38" s="11" t="s">
        <v>28</v>
      </c>
      <c r="B38" s="146">
        <f>SEKTOR_USD!D38</f>
        <v>192.8296311170636</v>
      </c>
      <c r="C38" s="146">
        <f>SEKTOR_TL!D38</f>
        <v>250.82341253317324</v>
      </c>
      <c r="D38" s="146">
        <f>SEKTOR_USD!H38</f>
        <v>65.056633950441778</v>
      </c>
      <c r="E38" s="146">
        <f>SEKTOR_TL!H38</f>
        <v>103.76812323152575</v>
      </c>
      <c r="F38" s="146">
        <f>SEKTOR_USD!L38</f>
        <v>41.689769618793619</v>
      </c>
      <c r="G38" s="146">
        <f>SEKTOR_TL!L38</f>
        <v>65.908834890843224</v>
      </c>
    </row>
    <row r="39" spans="1:7" ht="14.25" x14ac:dyDescent="0.2">
      <c r="A39" s="11" t="s">
        <v>109</v>
      </c>
      <c r="B39" s="146">
        <f>SEKTOR_USD!D39</f>
        <v>14.749273550493999</v>
      </c>
      <c r="C39" s="146">
        <f>SEKTOR_TL!D39</f>
        <v>37.474925536458414</v>
      </c>
      <c r="D39" s="146">
        <f>SEKTOR_USD!H39</f>
        <v>-0.61019070015850319</v>
      </c>
      <c r="E39" s="146">
        <f>SEKTOR_TL!H39</f>
        <v>22.700157059114311</v>
      </c>
      <c r="F39" s="146">
        <f>SEKTOR_USD!L39</f>
        <v>-3.9537937092272686</v>
      </c>
      <c r="G39" s="146">
        <f>SEKTOR_TL!L39</f>
        <v>12.463406668381554</v>
      </c>
    </row>
    <row r="40" spans="1:7" ht="14.25" x14ac:dyDescent="0.2">
      <c r="A40" s="11" t="s">
        <v>29</v>
      </c>
      <c r="B40" s="146">
        <f>SEKTOR_USD!D40</f>
        <v>35.063631453888675</v>
      </c>
      <c r="C40" s="146">
        <f>SEKTOR_TL!D40</f>
        <v>61.812463837833789</v>
      </c>
      <c r="D40" s="146">
        <f>SEKTOR_USD!H40</f>
        <v>6.1608426953814677</v>
      </c>
      <c r="E40" s="146">
        <f>SEKTOR_TL!H40</f>
        <v>31.059231967678269</v>
      </c>
      <c r="F40" s="146">
        <f>SEKTOR_USD!L40</f>
        <v>3.2664192028471213</v>
      </c>
      <c r="G40" s="146">
        <f>SEKTOR_TL!L40</f>
        <v>20.917772252636102</v>
      </c>
    </row>
    <row r="41" spans="1:7" ht="14.25" x14ac:dyDescent="0.2">
      <c r="A41" s="14" t="s">
        <v>30</v>
      </c>
      <c r="B41" s="146">
        <f>SEKTOR_USD!D41</f>
        <v>57.270642459788668</v>
      </c>
      <c r="C41" s="146">
        <f>SEKTOR_TL!D41</f>
        <v>88.417487904326194</v>
      </c>
      <c r="D41" s="146">
        <f>SEKTOR_USD!H41</f>
        <v>10.52580245294236</v>
      </c>
      <c r="E41" s="146">
        <f>SEKTOR_TL!H41</f>
        <v>36.447925754117492</v>
      </c>
      <c r="F41" s="146">
        <f>SEKTOR_USD!L41</f>
        <v>3.4192267388068425</v>
      </c>
      <c r="G41" s="146">
        <f>SEKTOR_TL!L41</f>
        <v>21.096699216254041</v>
      </c>
    </row>
    <row r="42" spans="1:7" ht="16.5" x14ac:dyDescent="0.25">
      <c r="A42" s="72" t="s">
        <v>31</v>
      </c>
      <c r="B42" s="144">
        <f>SEKTOR_USD!D42</f>
        <v>42.410764091434423</v>
      </c>
      <c r="C42" s="144">
        <f>SEKTOR_TL!D42</f>
        <v>70.614667817004346</v>
      </c>
      <c r="D42" s="144">
        <f>SEKTOR_USD!H42</f>
        <v>31.249081803420992</v>
      </c>
      <c r="E42" s="144">
        <f>SEKTOR_TL!H42</f>
        <v>62.031530843977393</v>
      </c>
      <c r="F42" s="144">
        <f>SEKTOR_USD!L42</f>
        <v>23.673897951178983</v>
      </c>
      <c r="G42" s="144">
        <f>SEKTOR_TL!L42</f>
        <v>44.813506089345637</v>
      </c>
    </row>
    <row r="43" spans="1:7" ht="14.25" x14ac:dyDescent="0.2">
      <c r="A43" s="14" t="s">
        <v>32</v>
      </c>
      <c r="B43" s="146">
        <f>SEKTOR_USD!D43</f>
        <v>42.410764091434423</v>
      </c>
      <c r="C43" s="146">
        <f>SEKTOR_TL!D43</f>
        <v>70.614667817004346</v>
      </c>
      <c r="D43" s="146">
        <f>SEKTOR_USD!H43</f>
        <v>31.249081803420992</v>
      </c>
      <c r="E43" s="146">
        <f>SEKTOR_TL!H43</f>
        <v>62.031530843977393</v>
      </c>
      <c r="F43" s="146">
        <f>SEKTOR_USD!L43</f>
        <v>23.673897951178983</v>
      </c>
      <c r="G43" s="146">
        <f>SEKTOR_TL!L43</f>
        <v>44.813506089345637</v>
      </c>
    </row>
    <row r="44" spans="1:7" ht="18" x14ac:dyDescent="0.25">
      <c r="A44" s="88" t="s">
        <v>40</v>
      </c>
      <c r="B44" s="147">
        <f>SEKTOR_USD!D44</f>
        <v>31.242608270644627</v>
      </c>
      <c r="C44" s="147">
        <f>SEKTOR_TL!D44</f>
        <v>57.234701719292772</v>
      </c>
      <c r="D44" s="147">
        <f>SEKTOR_USD!H44</f>
        <v>12.004889527379332</v>
      </c>
      <c r="E44" s="147">
        <f>SEKTOR_TL!H44</f>
        <v>38.273909902955275</v>
      </c>
      <c r="F44" s="147">
        <f>SEKTOR_USD!L44</f>
        <v>7.8569289019935358</v>
      </c>
      <c r="G44" s="147">
        <f>SEKTOR_TL!L44</f>
        <v>26.29293884221801</v>
      </c>
    </row>
    <row r="45" spans="1:7" ht="14.25" hidden="1" x14ac:dyDescent="0.2">
      <c r="A45" s="82" t="s">
        <v>34</v>
      </c>
      <c r="B45" s="89"/>
      <c r="C45" s="89"/>
      <c r="D45" s="79">
        <f>SEKTOR_USD!H45</f>
        <v>-4.7853150982777244</v>
      </c>
      <c r="E45" s="79">
        <f>SEKTOR_TL!H45</f>
        <v>12.685228924674824</v>
      </c>
      <c r="F45" s="79">
        <f>SEKTOR_USD!L45</f>
        <v>1.9819573780215642</v>
      </c>
      <c r="G45" s="79">
        <f>SEKTOR_TL!L45</f>
        <v>16.914872180791118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10.707005755402053</v>
      </c>
      <c r="E46" s="90">
        <f>SEKTOR_TL!H46</f>
        <v>31.020170890542126</v>
      </c>
      <c r="F46" s="90">
        <f>SEKTOR_USD!L46</f>
        <v>7.4639918259382334</v>
      </c>
      <c r="G46" s="90">
        <f>SEKTOR_TL!L46</f>
        <v>23.199624633551963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9" sqref="M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4" t="s">
        <v>126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">
      <c r="A6" s="161" t="s">
        <v>116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">
      <c r="A7" s="92"/>
      <c r="B7" s="150" t="s">
        <v>128</v>
      </c>
      <c r="C7" s="150"/>
      <c r="D7" s="150"/>
      <c r="E7" s="150"/>
      <c r="F7" s="150" t="s">
        <v>129</v>
      </c>
      <c r="G7" s="150"/>
      <c r="H7" s="150"/>
      <c r="I7" s="150"/>
      <c r="J7" s="150" t="s">
        <v>106</v>
      </c>
      <c r="K7" s="150"/>
      <c r="L7" s="150"/>
      <c r="M7" s="150"/>
    </row>
    <row r="8" spans="1:13" ht="60" x14ac:dyDescent="0.2">
      <c r="A8" s="93" t="s">
        <v>41</v>
      </c>
      <c r="B8" s="118">
        <v>2016</v>
      </c>
      <c r="C8" s="119">
        <v>2017</v>
      </c>
      <c r="D8" s="120" t="s">
        <v>123</v>
      </c>
      <c r="E8" s="120" t="s">
        <v>124</v>
      </c>
      <c r="F8" s="119">
        <v>2016</v>
      </c>
      <c r="G8" s="121">
        <v>2017</v>
      </c>
      <c r="H8" s="120" t="s">
        <v>123</v>
      </c>
      <c r="I8" s="119" t="s">
        <v>124</v>
      </c>
      <c r="J8" s="119" t="s">
        <v>130</v>
      </c>
      <c r="K8" s="121" t="s">
        <v>131</v>
      </c>
      <c r="L8" s="120" t="s">
        <v>123</v>
      </c>
      <c r="M8" s="119" t="s">
        <v>124</v>
      </c>
    </row>
    <row r="9" spans="1:13" ht="22.5" customHeight="1" x14ac:dyDescent="0.25">
      <c r="A9" s="94" t="s">
        <v>200</v>
      </c>
      <c r="B9" s="124">
        <v>2201614.3429200002</v>
      </c>
      <c r="C9" s="124">
        <v>3088518.9706000001</v>
      </c>
      <c r="D9" s="108">
        <f>(C9-B9)/B9*100</f>
        <v>40.284286416107676</v>
      </c>
      <c r="E9" s="126">
        <f t="shared" ref="E9:E22" si="0">C9/C$22*100</f>
        <v>26.918346433726132</v>
      </c>
      <c r="F9" s="124">
        <v>19628251.196249999</v>
      </c>
      <c r="G9" s="124">
        <v>22578327.4518</v>
      </c>
      <c r="H9" s="108">
        <f t="shared" ref="H9:H21" si="1">(G9-F9)/F9*100</f>
        <v>15.029745778440089</v>
      </c>
      <c r="I9" s="110">
        <f t="shared" ref="I9:I22" si="2">G9/G$22*100</f>
        <v>27.198153443476542</v>
      </c>
      <c r="J9" s="124">
        <v>34963008.418559998</v>
      </c>
      <c r="K9" s="124">
        <v>38133817.290590003</v>
      </c>
      <c r="L9" s="108">
        <f t="shared" ref="L9:L22" si="3">(K9-J9)/J9*100</f>
        <v>9.0690390085161869</v>
      </c>
      <c r="M9" s="126">
        <f t="shared" ref="M9:M22" si="4">K9/K$22*100</f>
        <v>27.141476693436111</v>
      </c>
    </row>
    <row r="10" spans="1:13" ht="22.5" customHeight="1" x14ac:dyDescent="0.25">
      <c r="A10" s="94" t="s">
        <v>201</v>
      </c>
      <c r="B10" s="124">
        <v>1786869.74621</v>
      </c>
      <c r="C10" s="124">
        <v>2510669.0024600001</v>
      </c>
      <c r="D10" s="108">
        <f t="shared" ref="D10:D22" si="5">(C10-B10)/B10*100</f>
        <v>40.506548268848263</v>
      </c>
      <c r="E10" s="126">
        <f t="shared" si="0"/>
        <v>21.882027804254243</v>
      </c>
      <c r="F10" s="124">
        <v>13907951.611740001</v>
      </c>
      <c r="G10" s="124">
        <v>17203952.479180001</v>
      </c>
      <c r="H10" s="108">
        <f t="shared" si="1"/>
        <v>23.698679427801395</v>
      </c>
      <c r="I10" s="110">
        <f t="shared" si="2"/>
        <v>20.724109895293104</v>
      </c>
      <c r="J10" s="124">
        <v>23352777.71982</v>
      </c>
      <c r="K10" s="124">
        <v>27819734.930349998</v>
      </c>
      <c r="L10" s="108">
        <f t="shared" si="3"/>
        <v>19.128162243152754</v>
      </c>
      <c r="M10" s="126">
        <f t="shared" si="4"/>
        <v>19.800500995634334</v>
      </c>
    </row>
    <row r="11" spans="1:13" ht="22.5" customHeight="1" x14ac:dyDescent="0.25">
      <c r="A11" s="94" t="s">
        <v>202</v>
      </c>
      <c r="B11" s="124">
        <v>1333956.8906099999</v>
      </c>
      <c r="C11" s="124">
        <v>1564295.35213</v>
      </c>
      <c r="D11" s="108">
        <f t="shared" si="5"/>
        <v>17.267309246753062</v>
      </c>
      <c r="E11" s="126">
        <f t="shared" si="0"/>
        <v>13.6337981453689</v>
      </c>
      <c r="F11" s="124">
        <v>10729533.622500001</v>
      </c>
      <c r="G11" s="124">
        <v>10543214.249600001</v>
      </c>
      <c r="H11" s="108">
        <f t="shared" si="1"/>
        <v>-1.7365095208731645</v>
      </c>
      <c r="I11" s="110">
        <f t="shared" si="2"/>
        <v>12.700496064654617</v>
      </c>
      <c r="J11" s="124">
        <v>18512106.769359998</v>
      </c>
      <c r="K11" s="124">
        <v>18205009.23765</v>
      </c>
      <c r="L11" s="108">
        <f t="shared" si="3"/>
        <v>-1.6589010399307234</v>
      </c>
      <c r="M11" s="126">
        <f t="shared" si="4"/>
        <v>12.957287495301307</v>
      </c>
    </row>
    <row r="12" spans="1:13" ht="22.5" customHeight="1" x14ac:dyDescent="0.25">
      <c r="A12" s="94" t="s">
        <v>203</v>
      </c>
      <c r="B12" s="124">
        <v>717672.37364999996</v>
      </c>
      <c r="C12" s="124">
        <v>915628.84118999995</v>
      </c>
      <c r="D12" s="108">
        <f t="shared" si="5"/>
        <v>27.583124947838794</v>
      </c>
      <c r="E12" s="126">
        <f t="shared" si="0"/>
        <v>7.9802696977041592</v>
      </c>
      <c r="F12" s="124">
        <v>6236316.8839499997</v>
      </c>
      <c r="G12" s="124">
        <v>6558436.6644000001</v>
      </c>
      <c r="H12" s="108">
        <f t="shared" si="1"/>
        <v>5.1652247062528041</v>
      </c>
      <c r="I12" s="110">
        <f t="shared" si="2"/>
        <v>7.9003800050500645</v>
      </c>
      <c r="J12" s="124">
        <v>10986225.54721</v>
      </c>
      <c r="K12" s="124">
        <v>11352388.378830001</v>
      </c>
      <c r="L12" s="108">
        <f t="shared" si="3"/>
        <v>3.3329265819869223</v>
      </c>
      <c r="M12" s="126">
        <f t="shared" si="4"/>
        <v>8.0799827158893436</v>
      </c>
    </row>
    <row r="13" spans="1:13" ht="22.5" customHeight="1" x14ac:dyDescent="0.25">
      <c r="A13" s="95" t="s">
        <v>204</v>
      </c>
      <c r="B13" s="124">
        <v>662127.80325999996</v>
      </c>
      <c r="C13" s="124">
        <v>776664.41402999999</v>
      </c>
      <c r="D13" s="108">
        <f t="shared" si="5"/>
        <v>17.298263296915888</v>
      </c>
      <c r="E13" s="126">
        <f t="shared" si="0"/>
        <v>6.7691090644474743</v>
      </c>
      <c r="F13" s="124">
        <v>5584784.5402699998</v>
      </c>
      <c r="G13" s="124">
        <v>6889056.1144500002</v>
      </c>
      <c r="H13" s="108">
        <f t="shared" si="1"/>
        <v>23.35401777410279</v>
      </c>
      <c r="I13" s="110">
        <f t="shared" si="2"/>
        <v>8.2986485904027329</v>
      </c>
      <c r="J13" s="124">
        <v>10083418.29596</v>
      </c>
      <c r="K13" s="124">
        <v>11313457.35101</v>
      </c>
      <c r="L13" s="108">
        <f t="shared" si="3"/>
        <v>12.198631644021207</v>
      </c>
      <c r="M13" s="126">
        <f t="shared" si="4"/>
        <v>8.0522738301993506</v>
      </c>
    </row>
    <row r="14" spans="1:13" ht="22.5" customHeight="1" x14ac:dyDescent="0.25">
      <c r="A14" s="94" t="s">
        <v>205</v>
      </c>
      <c r="B14" s="124">
        <v>763735.41159000003</v>
      </c>
      <c r="C14" s="124">
        <v>928535.50866000005</v>
      </c>
      <c r="D14" s="108">
        <f t="shared" si="5"/>
        <v>21.578166282339478</v>
      </c>
      <c r="E14" s="126">
        <f t="shared" si="0"/>
        <v>8.0927592597141587</v>
      </c>
      <c r="F14" s="124">
        <v>6226849.1595000001</v>
      </c>
      <c r="G14" s="124">
        <v>6470494.0584100001</v>
      </c>
      <c r="H14" s="108">
        <f t="shared" si="1"/>
        <v>3.9128119642706114</v>
      </c>
      <c r="I14" s="110">
        <f t="shared" si="2"/>
        <v>7.794443172614562</v>
      </c>
      <c r="J14" s="124">
        <v>10606733.28992</v>
      </c>
      <c r="K14" s="124">
        <v>11145246.80607</v>
      </c>
      <c r="L14" s="108">
        <f t="shared" si="3"/>
        <v>5.0770911404152148</v>
      </c>
      <c r="M14" s="126">
        <f t="shared" si="4"/>
        <v>7.9325511559575093</v>
      </c>
    </row>
    <row r="15" spans="1:13" ht="22.5" customHeight="1" x14ac:dyDescent="0.25">
      <c r="A15" s="94" t="s">
        <v>206</v>
      </c>
      <c r="B15" s="124">
        <v>467231.10048000002</v>
      </c>
      <c r="C15" s="124">
        <v>592802.44790999999</v>
      </c>
      <c r="D15" s="108">
        <f t="shared" si="5"/>
        <v>26.875639763919157</v>
      </c>
      <c r="E15" s="126">
        <f t="shared" si="0"/>
        <v>5.1666387066103354</v>
      </c>
      <c r="F15" s="124">
        <v>4393663.3580200002</v>
      </c>
      <c r="G15" s="124">
        <v>4525755.92074</v>
      </c>
      <c r="H15" s="108">
        <f t="shared" si="1"/>
        <v>3.0064334009314542</v>
      </c>
      <c r="I15" s="110">
        <f t="shared" si="2"/>
        <v>5.4517857552905573</v>
      </c>
      <c r="J15" s="124">
        <v>8054969.5992999999</v>
      </c>
      <c r="K15" s="124">
        <v>7903830.59246</v>
      </c>
      <c r="L15" s="108">
        <f t="shared" si="3"/>
        <v>-1.8763448449654527</v>
      </c>
      <c r="M15" s="126">
        <f t="shared" si="4"/>
        <v>5.625495926080716</v>
      </c>
    </row>
    <row r="16" spans="1:13" ht="22.5" customHeight="1" x14ac:dyDescent="0.25">
      <c r="A16" s="94" t="s">
        <v>207</v>
      </c>
      <c r="B16" s="124">
        <v>351562.25141999999</v>
      </c>
      <c r="C16" s="124">
        <v>480613.85868</v>
      </c>
      <c r="D16" s="108">
        <f t="shared" si="5"/>
        <v>36.708038686959668</v>
      </c>
      <c r="E16" s="126">
        <f t="shared" si="0"/>
        <v>4.1888460041690552</v>
      </c>
      <c r="F16" s="124">
        <v>3209092.4190500001</v>
      </c>
      <c r="G16" s="124">
        <v>3673694.0043100002</v>
      </c>
      <c r="H16" s="108">
        <f t="shared" si="1"/>
        <v>14.477662983527843</v>
      </c>
      <c r="I16" s="110">
        <f t="shared" si="2"/>
        <v>4.425380641985396</v>
      </c>
      <c r="J16" s="124">
        <v>5899975.2808400001</v>
      </c>
      <c r="K16" s="124">
        <v>6654063.7659799997</v>
      </c>
      <c r="L16" s="108">
        <f t="shared" si="3"/>
        <v>12.781214314386711</v>
      </c>
      <c r="M16" s="126">
        <f t="shared" si="4"/>
        <v>4.7359831627857902</v>
      </c>
    </row>
    <row r="17" spans="1:13" ht="22.5" customHeight="1" x14ac:dyDescent="0.25">
      <c r="A17" s="94" t="s">
        <v>208</v>
      </c>
      <c r="B17" s="124">
        <v>142854.5441</v>
      </c>
      <c r="C17" s="124">
        <v>198616.00208999999</v>
      </c>
      <c r="D17" s="108">
        <f t="shared" si="5"/>
        <v>39.033730667304681</v>
      </c>
      <c r="E17" s="126">
        <f t="shared" si="0"/>
        <v>1.7310608749479872</v>
      </c>
      <c r="F17" s="124">
        <v>1207284.11527</v>
      </c>
      <c r="G17" s="124">
        <v>1372587.7590099999</v>
      </c>
      <c r="H17" s="108">
        <f t="shared" si="1"/>
        <v>13.692190732007688</v>
      </c>
      <c r="I17" s="110">
        <f t="shared" si="2"/>
        <v>1.6534374640410041</v>
      </c>
      <c r="J17" s="124">
        <v>2111836.0121300002</v>
      </c>
      <c r="K17" s="124">
        <v>2313180.17026</v>
      </c>
      <c r="L17" s="108">
        <f t="shared" si="3"/>
        <v>9.5340811016345874</v>
      </c>
      <c r="M17" s="126">
        <f t="shared" si="4"/>
        <v>1.6463897437910811</v>
      </c>
    </row>
    <row r="18" spans="1:13" ht="22.5" customHeight="1" x14ac:dyDescent="0.25">
      <c r="A18" s="94" t="s">
        <v>209</v>
      </c>
      <c r="B18" s="124">
        <v>112686.55633000001</v>
      </c>
      <c r="C18" s="124">
        <v>140668.64694999999</v>
      </c>
      <c r="D18" s="108">
        <f t="shared" si="5"/>
        <v>24.83179141445682</v>
      </c>
      <c r="E18" s="126">
        <f t="shared" si="0"/>
        <v>1.2260139591203496</v>
      </c>
      <c r="F18" s="124">
        <v>1057766.53199</v>
      </c>
      <c r="G18" s="124">
        <v>1046243.78283</v>
      </c>
      <c r="H18" s="108">
        <f t="shared" si="1"/>
        <v>-1.0893471112497763</v>
      </c>
      <c r="I18" s="110">
        <f t="shared" si="2"/>
        <v>1.2603191713576249</v>
      </c>
      <c r="J18" s="124">
        <v>1874178.2051899999</v>
      </c>
      <c r="K18" s="124">
        <v>1865327.75694</v>
      </c>
      <c r="L18" s="108">
        <f t="shared" si="3"/>
        <v>-0.47223088100646549</v>
      </c>
      <c r="M18" s="126">
        <f t="shared" si="4"/>
        <v>1.3276339332831362</v>
      </c>
    </row>
    <row r="19" spans="1:13" ht="22.5" customHeight="1" x14ac:dyDescent="0.25">
      <c r="A19" s="94" t="s">
        <v>210</v>
      </c>
      <c r="B19" s="124">
        <v>89721.321790000002</v>
      </c>
      <c r="C19" s="124">
        <v>123083.30619</v>
      </c>
      <c r="D19" s="108">
        <f t="shared" si="5"/>
        <v>37.184009034203065</v>
      </c>
      <c r="E19" s="126">
        <f t="shared" si="0"/>
        <v>1.0727468756933554</v>
      </c>
      <c r="F19" s="124">
        <v>790043.28722000006</v>
      </c>
      <c r="G19" s="124">
        <v>968168.06675</v>
      </c>
      <c r="H19" s="108">
        <f t="shared" si="1"/>
        <v>22.546205051217438</v>
      </c>
      <c r="I19" s="110">
        <f t="shared" si="2"/>
        <v>1.1662681256950791</v>
      </c>
      <c r="J19" s="124">
        <v>1373215.39928</v>
      </c>
      <c r="K19" s="124">
        <v>1607808.26575</v>
      </c>
      <c r="L19" s="108">
        <f t="shared" si="3"/>
        <v>17.083471871419516</v>
      </c>
      <c r="M19" s="126">
        <f t="shared" si="4"/>
        <v>1.1443462436459477</v>
      </c>
    </row>
    <row r="20" spans="1:13" ht="22.5" customHeight="1" x14ac:dyDescent="0.25">
      <c r="A20" s="94" t="s">
        <v>211</v>
      </c>
      <c r="B20" s="124">
        <v>66234.80515</v>
      </c>
      <c r="C20" s="124">
        <v>93348.446119999993</v>
      </c>
      <c r="D20" s="108">
        <f t="shared" si="5"/>
        <v>40.935639364525244</v>
      </c>
      <c r="E20" s="126">
        <f t="shared" si="0"/>
        <v>0.81358924313811931</v>
      </c>
      <c r="F20" s="124">
        <v>756541.47635999997</v>
      </c>
      <c r="G20" s="124">
        <v>691695.22710000002</v>
      </c>
      <c r="H20" s="108">
        <f t="shared" si="1"/>
        <v>-8.5714070260891937</v>
      </c>
      <c r="I20" s="110">
        <f t="shared" si="2"/>
        <v>0.83322526714822498</v>
      </c>
      <c r="J20" s="124">
        <v>1679574.20255</v>
      </c>
      <c r="K20" s="124">
        <v>1266456.9369699999</v>
      </c>
      <c r="L20" s="108">
        <f t="shared" si="3"/>
        <v>-24.59654744355969</v>
      </c>
      <c r="M20" s="126">
        <f t="shared" si="4"/>
        <v>0.90139183224370867</v>
      </c>
    </row>
    <row r="21" spans="1:13" ht="22.5" customHeight="1" x14ac:dyDescent="0.25">
      <c r="A21" s="94" t="s">
        <v>212</v>
      </c>
      <c r="B21" s="124">
        <v>46059.760119999999</v>
      </c>
      <c r="C21" s="124">
        <v>60213.060109999999</v>
      </c>
      <c r="D21" s="108">
        <f t="shared" si="5"/>
        <v>30.728123535872204</v>
      </c>
      <c r="E21" s="126">
        <f t="shared" si="0"/>
        <v>0.5247939311057167</v>
      </c>
      <c r="F21" s="124">
        <v>388500.84616999998</v>
      </c>
      <c r="G21" s="124">
        <v>492566.70593</v>
      </c>
      <c r="H21" s="108">
        <f t="shared" si="1"/>
        <v>26.786520746588781</v>
      </c>
      <c r="I21" s="110">
        <f t="shared" si="2"/>
        <v>0.59335240299050107</v>
      </c>
      <c r="J21" s="124">
        <v>767285.63208999997</v>
      </c>
      <c r="K21" s="124">
        <v>919835.23783999996</v>
      </c>
      <c r="L21" s="108">
        <f t="shared" si="3"/>
        <v>19.881723229258441</v>
      </c>
      <c r="M21" s="126">
        <f t="shared" si="4"/>
        <v>0.65468627175166694</v>
      </c>
    </row>
    <row r="22" spans="1:13" ht="24" customHeight="1" x14ac:dyDescent="0.2">
      <c r="A22" s="113" t="s">
        <v>42</v>
      </c>
      <c r="B22" s="125">
        <f>SUM(B9:B21)</f>
        <v>8742326.9076300021</v>
      </c>
      <c r="C22" s="125">
        <f>SUM(C9:C21)</f>
        <v>11473657.857120002</v>
      </c>
      <c r="D22" s="123">
        <f t="shared" si="5"/>
        <v>31.242608270644602</v>
      </c>
      <c r="E22" s="127">
        <f t="shared" si="0"/>
        <v>100</v>
      </c>
      <c r="F22" s="111">
        <f>SUM(F9:F21)</f>
        <v>74116579.048289999</v>
      </c>
      <c r="G22" s="111">
        <f>SUM(G9:G21)</f>
        <v>83014192.48450999</v>
      </c>
      <c r="H22" s="123">
        <f>(G22-F22)/F22*100</f>
        <v>12.004889527379332</v>
      </c>
      <c r="I22" s="115">
        <f t="shared" si="2"/>
        <v>100</v>
      </c>
      <c r="J22" s="125">
        <f>SUM(J9:J21)</f>
        <v>130265304.37221</v>
      </c>
      <c r="K22" s="125">
        <f>SUM(K9:K21)</f>
        <v>140500156.7207</v>
      </c>
      <c r="L22" s="123">
        <f t="shared" si="3"/>
        <v>7.8569289019935233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25" sqref="N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111</v>
      </c>
    </row>
    <row r="22" spans="3:14" x14ac:dyDescent="0.2">
      <c r="C22" s="109" t="s">
        <v>118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4"/>
      <c r="I26" s="164"/>
      <c r="N26" t="s">
        <v>43</v>
      </c>
    </row>
    <row r="27" spans="3:14" x14ac:dyDescent="0.2">
      <c r="H27" s="164"/>
      <c r="I27" s="16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4"/>
      <c r="I39" s="164"/>
    </row>
    <row r="40" spans="8:9" x14ac:dyDescent="0.2">
      <c r="H40" s="164"/>
      <c r="I40" s="16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4"/>
      <c r="I51" s="164"/>
    </row>
    <row r="52" spans="3:9" x14ac:dyDescent="0.2">
      <c r="H52" s="164"/>
      <c r="I52" s="16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Q31" sqref="Q31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5.28515625" customWidth="1"/>
    <col min="16" max="16" width="8.7109375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171</v>
      </c>
      <c r="C5" s="128">
        <v>1104706.7680800001</v>
      </c>
      <c r="D5" s="128">
        <v>1100622.0715999999</v>
      </c>
      <c r="E5" s="128">
        <v>1300970.41628</v>
      </c>
      <c r="F5" s="128">
        <v>1092324.01131</v>
      </c>
      <c r="G5" s="128">
        <v>1221722.12311</v>
      </c>
      <c r="H5" s="128">
        <v>1267121.3692000001</v>
      </c>
      <c r="I5" s="98">
        <v>1205655.9072400001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8">
        <v>8293122.6668199999</v>
      </c>
      <c r="P5" s="99">
        <f t="shared" ref="P5:P24" si="0">O5/O$26*100</f>
        <v>9.9900058274583028</v>
      </c>
    </row>
    <row r="6" spans="1:16" x14ac:dyDescent="0.2">
      <c r="A6" s="96" t="s">
        <v>100</v>
      </c>
      <c r="B6" s="97" t="s">
        <v>172</v>
      </c>
      <c r="C6" s="128">
        <v>666253.34178000002</v>
      </c>
      <c r="D6" s="128">
        <v>695646.38214999996</v>
      </c>
      <c r="E6" s="128">
        <v>865384.72435999999</v>
      </c>
      <c r="F6" s="128">
        <v>727306.97337999998</v>
      </c>
      <c r="G6" s="128">
        <v>765969.24847999995</v>
      </c>
      <c r="H6" s="128">
        <v>795961.70819999999</v>
      </c>
      <c r="I6" s="98">
        <v>775405.06790999998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8">
        <v>5291927.4462599996</v>
      </c>
      <c r="P6" s="99">
        <f t="shared" si="0"/>
        <v>6.3747261617312549</v>
      </c>
    </row>
    <row r="7" spans="1:16" x14ac:dyDescent="0.2">
      <c r="A7" s="96" t="s">
        <v>99</v>
      </c>
      <c r="B7" s="97" t="s">
        <v>173</v>
      </c>
      <c r="C7" s="128">
        <v>610300.08713999996</v>
      </c>
      <c r="D7" s="128">
        <v>662393.87540999998</v>
      </c>
      <c r="E7" s="128">
        <v>810188.95256999996</v>
      </c>
      <c r="F7" s="128">
        <v>684484.05429999996</v>
      </c>
      <c r="G7" s="128">
        <v>696141.88907000003</v>
      </c>
      <c r="H7" s="128">
        <v>729169.43128000002</v>
      </c>
      <c r="I7" s="98">
        <v>651171.54778000002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8">
        <v>4843849.8375500003</v>
      </c>
      <c r="P7" s="99">
        <f t="shared" si="0"/>
        <v>5.834965916766385</v>
      </c>
    </row>
    <row r="8" spans="1:16" x14ac:dyDescent="0.2">
      <c r="A8" s="96" t="s">
        <v>98</v>
      </c>
      <c r="B8" s="97" t="s">
        <v>174</v>
      </c>
      <c r="C8" s="128">
        <v>622151.05573000002</v>
      </c>
      <c r="D8" s="128">
        <v>694365.72167</v>
      </c>
      <c r="E8" s="128">
        <v>840498.32492000004</v>
      </c>
      <c r="F8" s="128">
        <v>670437.52038</v>
      </c>
      <c r="G8" s="128">
        <v>740330.19377999997</v>
      </c>
      <c r="H8" s="128">
        <v>592058.05405000004</v>
      </c>
      <c r="I8" s="98">
        <v>634363.21551000001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8">
        <v>4794204.0860400004</v>
      </c>
      <c r="P8" s="99">
        <f t="shared" si="0"/>
        <v>5.775161984421608</v>
      </c>
    </row>
    <row r="9" spans="1:16" x14ac:dyDescent="0.2">
      <c r="A9" s="96" t="s">
        <v>97</v>
      </c>
      <c r="B9" s="97" t="s">
        <v>175</v>
      </c>
      <c r="C9" s="128">
        <v>508287.65678000002</v>
      </c>
      <c r="D9" s="128">
        <v>604175.97484000004</v>
      </c>
      <c r="E9" s="128">
        <v>710683.28865</v>
      </c>
      <c r="F9" s="128">
        <v>714448.42943999998</v>
      </c>
      <c r="G9" s="128">
        <v>686202.73941000004</v>
      </c>
      <c r="H9" s="128">
        <v>721278.57553999999</v>
      </c>
      <c r="I9" s="98">
        <v>623569.37811000005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8">
        <v>4568646.0427700002</v>
      </c>
      <c r="P9" s="99">
        <f t="shared" si="0"/>
        <v>5.5034517665427938</v>
      </c>
    </row>
    <row r="10" spans="1:16" x14ac:dyDescent="0.2">
      <c r="A10" s="96" t="s">
        <v>96</v>
      </c>
      <c r="B10" s="97" t="s">
        <v>177</v>
      </c>
      <c r="C10" s="128">
        <v>497995.80291999999</v>
      </c>
      <c r="D10" s="128">
        <v>507560.82500999997</v>
      </c>
      <c r="E10" s="128">
        <v>592694.46175000002</v>
      </c>
      <c r="F10" s="128">
        <v>488889.20494999998</v>
      </c>
      <c r="G10" s="128">
        <v>562193.87728000002</v>
      </c>
      <c r="H10" s="128">
        <v>545582.33785999997</v>
      </c>
      <c r="I10" s="98">
        <v>524022.64392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8">
        <v>3718939.1536900001</v>
      </c>
      <c r="P10" s="99">
        <f t="shared" si="0"/>
        <v>4.4798835504952175</v>
      </c>
    </row>
    <row r="11" spans="1:16" x14ac:dyDescent="0.2">
      <c r="A11" s="96" t="s">
        <v>95</v>
      </c>
      <c r="B11" s="97" t="s">
        <v>176</v>
      </c>
      <c r="C11" s="128">
        <v>446609.90175999998</v>
      </c>
      <c r="D11" s="128">
        <v>434878.39981999999</v>
      </c>
      <c r="E11" s="128">
        <v>575782.98852999997</v>
      </c>
      <c r="F11" s="128">
        <v>514382.55530000001</v>
      </c>
      <c r="G11" s="128">
        <v>499129.53711999999</v>
      </c>
      <c r="H11" s="128">
        <v>508540.06475000002</v>
      </c>
      <c r="I11" s="98">
        <v>561815.69836000004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8">
        <v>3541139.1456399998</v>
      </c>
      <c r="P11" s="99">
        <f t="shared" si="0"/>
        <v>4.2657032968197068</v>
      </c>
    </row>
    <row r="12" spans="1:16" x14ac:dyDescent="0.2">
      <c r="A12" s="96" t="s">
        <v>94</v>
      </c>
      <c r="B12" s="97" t="s">
        <v>179</v>
      </c>
      <c r="C12" s="128">
        <v>246240.49528999999</v>
      </c>
      <c r="D12" s="128">
        <v>274317.74229000002</v>
      </c>
      <c r="E12" s="128">
        <v>319482.07264999999</v>
      </c>
      <c r="F12" s="128">
        <v>419275.21427</v>
      </c>
      <c r="G12" s="128">
        <v>316918.82854000002</v>
      </c>
      <c r="H12" s="128">
        <v>234015.95704000001</v>
      </c>
      <c r="I12" s="98">
        <v>279908.24312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8">
        <v>2090158.5532</v>
      </c>
      <c r="P12" s="99">
        <f t="shared" si="0"/>
        <v>2.5178327833400447</v>
      </c>
    </row>
    <row r="13" spans="1:16" x14ac:dyDescent="0.2">
      <c r="A13" s="96" t="s">
        <v>93</v>
      </c>
      <c r="B13" s="97" t="s">
        <v>178</v>
      </c>
      <c r="C13" s="128">
        <v>276034.56452999997</v>
      </c>
      <c r="D13" s="128">
        <v>269100.23534999997</v>
      </c>
      <c r="E13" s="128">
        <v>333702.47506999999</v>
      </c>
      <c r="F13" s="128">
        <v>275614.50633</v>
      </c>
      <c r="G13" s="128">
        <v>296439.57104000001</v>
      </c>
      <c r="H13" s="128">
        <v>304783.53482</v>
      </c>
      <c r="I13" s="98">
        <v>302763.43563999998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8">
        <v>2058438.32278</v>
      </c>
      <c r="P13" s="99">
        <f t="shared" si="0"/>
        <v>2.4796221720329252</v>
      </c>
    </row>
    <row r="14" spans="1:16" x14ac:dyDescent="0.2">
      <c r="A14" s="96" t="s">
        <v>92</v>
      </c>
      <c r="B14" s="97" t="s">
        <v>180</v>
      </c>
      <c r="C14" s="128">
        <v>218383.22792</v>
      </c>
      <c r="D14" s="128">
        <v>253807.59216999999</v>
      </c>
      <c r="E14" s="128">
        <v>326385.11489999999</v>
      </c>
      <c r="F14" s="128">
        <v>249950.52926000001</v>
      </c>
      <c r="G14" s="128">
        <v>289750.65025000001</v>
      </c>
      <c r="H14" s="128">
        <v>284781.98666</v>
      </c>
      <c r="I14" s="98">
        <v>255491.50122000001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8">
        <v>1878550.6023800001</v>
      </c>
      <c r="P14" s="99">
        <f t="shared" si="0"/>
        <v>2.2629270323029735</v>
      </c>
    </row>
    <row r="15" spans="1:16" x14ac:dyDescent="0.2">
      <c r="A15" s="96" t="s">
        <v>91</v>
      </c>
      <c r="B15" s="97" t="s">
        <v>213</v>
      </c>
      <c r="C15" s="128">
        <v>272017.78395999997</v>
      </c>
      <c r="D15" s="128">
        <v>284586.62637999997</v>
      </c>
      <c r="E15" s="128">
        <v>232712.33454000001</v>
      </c>
      <c r="F15" s="128">
        <v>248321.63365</v>
      </c>
      <c r="G15" s="128">
        <v>233753.57133000001</v>
      </c>
      <c r="H15" s="128">
        <v>249694.1832</v>
      </c>
      <c r="I15" s="98">
        <v>254847.4259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8">
        <v>1775933.5589600001</v>
      </c>
      <c r="P15" s="99">
        <f t="shared" si="0"/>
        <v>2.1393131774321361</v>
      </c>
    </row>
    <row r="16" spans="1:16" x14ac:dyDescent="0.2">
      <c r="A16" s="96" t="s">
        <v>90</v>
      </c>
      <c r="B16" s="97" t="s">
        <v>214</v>
      </c>
      <c r="C16" s="128">
        <v>223189.75894</v>
      </c>
      <c r="D16" s="128">
        <v>243989.64197</v>
      </c>
      <c r="E16" s="128">
        <v>321136.03226000001</v>
      </c>
      <c r="F16" s="128">
        <v>241092.77173000001</v>
      </c>
      <c r="G16" s="128">
        <v>265786.82675000001</v>
      </c>
      <c r="H16" s="128">
        <v>244260.48657000001</v>
      </c>
      <c r="I16" s="98">
        <v>213202.75132000001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8">
        <v>1752658.26954</v>
      </c>
      <c r="P16" s="99">
        <f t="shared" si="0"/>
        <v>2.1112754543351571</v>
      </c>
    </row>
    <row r="17" spans="1:16" x14ac:dyDescent="0.2">
      <c r="A17" s="96" t="s">
        <v>89</v>
      </c>
      <c r="B17" s="97" t="s">
        <v>215</v>
      </c>
      <c r="C17" s="128">
        <v>217933.66897</v>
      </c>
      <c r="D17" s="128">
        <v>211741.20626000001</v>
      </c>
      <c r="E17" s="128">
        <v>313758.47086</v>
      </c>
      <c r="F17" s="128">
        <v>240653.66373999999</v>
      </c>
      <c r="G17" s="128">
        <v>252252.46978000001</v>
      </c>
      <c r="H17" s="128">
        <v>233682.60073000001</v>
      </c>
      <c r="I17" s="98">
        <v>251562.22154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8">
        <v>1721584.3018799999</v>
      </c>
      <c r="P17" s="99">
        <f t="shared" si="0"/>
        <v>2.0738433397412601</v>
      </c>
    </row>
    <row r="18" spans="1:16" x14ac:dyDescent="0.2">
      <c r="A18" s="96" t="s">
        <v>88</v>
      </c>
      <c r="B18" s="97" t="s">
        <v>216</v>
      </c>
      <c r="C18" s="128">
        <v>193395.95845999999</v>
      </c>
      <c r="D18" s="128">
        <v>226878.95947999999</v>
      </c>
      <c r="E18" s="128">
        <v>286230.0943</v>
      </c>
      <c r="F18" s="128">
        <v>237394.48537000001</v>
      </c>
      <c r="G18" s="128">
        <v>266786.4694</v>
      </c>
      <c r="H18" s="128">
        <v>259038.56807000001</v>
      </c>
      <c r="I18" s="98">
        <v>249037.04868000001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8">
        <v>1718761.5837600001</v>
      </c>
      <c r="P18" s="99">
        <f t="shared" si="0"/>
        <v>2.0704430559638483</v>
      </c>
    </row>
    <row r="19" spans="1:16" x14ac:dyDescent="0.2">
      <c r="A19" s="96" t="s">
        <v>87</v>
      </c>
      <c r="B19" s="97" t="s">
        <v>217</v>
      </c>
      <c r="C19" s="128">
        <v>205116.38467</v>
      </c>
      <c r="D19" s="128">
        <v>236738.1525</v>
      </c>
      <c r="E19" s="128">
        <v>274437.80771000002</v>
      </c>
      <c r="F19" s="128">
        <v>290758.24871000001</v>
      </c>
      <c r="G19" s="128">
        <v>277789.17648999998</v>
      </c>
      <c r="H19" s="128">
        <v>188461.03784999999</v>
      </c>
      <c r="I19" s="98">
        <v>185659.79626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8">
        <v>1658960.6041900001</v>
      </c>
      <c r="P19" s="99">
        <f t="shared" si="0"/>
        <v>1.9984060008769626</v>
      </c>
    </row>
    <row r="20" spans="1:16" x14ac:dyDescent="0.2">
      <c r="A20" s="96" t="s">
        <v>86</v>
      </c>
      <c r="B20" s="97" t="s">
        <v>218</v>
      </c>
      <c r="C20" s="128">
        <v>218017.50833000001</v>
      </c>
      <c r="D20" s="128">
        <v>179570.82884</v>
      </c>
      <c r="E20" s="128">
        <v>245270.14597000001</v>
      </c>
      <c r="F20" s="128">
        <v>252656.62302999999</v>
      </c>
      <c r="G20" s="128">
        <v>236052.78034</v>
      </c>
      <c r="H20" s="128">
        <v>201255.1973</v>
      </c>
      <c r="I20" s="98">
        <v>221928.20271000001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8">
        <v>1554751.2865200001</v>
      </c>
      <c r="P20" s="99">
        <f t="shared" si="0"/>
        <v>1.8728740712741481</v>
      </c>
    </row>
    <row r="21" spans="1:16" x14ac:dyDescent="0.2">
      <c r="A21" s="96" t="s">
        <v>85</v>
      </c>
      <c r="B21" s="97" t="s">
        <v>219</v>
      </c>
      <c r="C21" s="128">
        <v>165285.23206000001</v>
      </c>
      <c r="D21" s="128">
        <v>197705.31224</v>
      </c>
      <c r="E21" s="128">
        <v>240871.64535000001</v>
      </c>
      <c r="F21" s="128">
        <v>217585.25922000001</v>
      </c>
      <c r="G21" s="128">
        <v>250458.79493999999</v>
      </c>
      <c r="H21" s="128">
        <v>220014.89723</v>
      </c>
      <c r="I21" s="98">
        <v>235281.53227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8">
        <v>1527202.67331</v>
      </c>
      <c r="P21" s="99">
        <f t="shared" si="0"/>
        <v>1.8396886455228338</v>
      </c>
    </row>
    <row r="22" spans="1:16" x14ac:dyDescent="0.2">
      <c r="A22" s="96" t="s">
        <v>84</v>
      </c>
      <c r="B22" s="97" t="s">
        <v>220</v>
      </c>
      <c r="C22" s="128">
        <v>149234.41308999999</v>
      </c>
      <c r="D22" s="128">
        <v>170865.63433</v>
      </c>
      <c r="E22" s="128">
        <v>186751.00471000001</v>
      </c>
      <c r="F22" s="128">
        <v>167045.0693</v>
      </c>
      <c r="G22" s="128">
        <v>199493.71862999999</v>
      </c>
      <c r="H22" s="128">
        <v>236059.88368999999</v>
      </c>
      <c r="I22" s="98">
        <v>210589.93963000001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8">
        <v>1320039.66338</v>
      </c>
      <c r="P22" s="99">
        <f t="shared" si="0"/>
        <v>1.5901373293805303</v>
      </c>
    </row>
    <row r="23" spans="1:16" x14ac:dyDescent="0.2">
      <c r="A23" s="96" t="s">
        <v>83</v>
      </c>
      <c r="B23" s="97" t="s">
        <v>221</v>
      </c>
      <c r="C23" s="128">
        <v>156368.11121999999</v>
      </c>
      <c r="D23" s="128">
        <v>201610.38222999999</v>
      </c>
      <c r="E23" s="128">
        <v>216195.44003</v>
      </c>
      <c r="F23" s="128">
        <v>153216.20876000001</v>
      </c>
      <c r="G23" s="128">
        <v>162350.58981</v>
      </c>
      <c r="H23" s="128">
        <v>198405.91743999999</v>
      </c>
      <c r="I23" s="98">
        <v>148008.78349999999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8">
        <v>1236155.4329899999</v>
      </c>
      <c r="P23" s="99">
        <f t="shared" si="0"/>
        <v>1.4890892701517995</v>
      </c>
    </row>
    <row r="24" spans="1:16" x14ac:dyDescent="0.2">
      <c r="A24" s="96" t="s">
        <v>82</v>
      </c>
      <c r="B24" s="97" t="s">
        <v>222</v>
      </c>
      <c r="C24" s="128">
        <v>121451.12727</v>
      </c>
      <c r="D24" s="128">
        <v>147234.65865999999</v>
      </c>
      <c r="E24" s="128">
        <v>181609.62834</v>
      </c>
      <c r="F24" s="128">
        <v>182068.96818</v>
      </c>
      <c r="G24" s="128">
        <v>155485.28288000001</v>
      </c>
      <c r="H24" s="128">
        <v>131181.45253000001</v>
      </c>
      <c r="I24" s="98">
        <v>112475.03287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8">
        <v>1031506.15073</v>
      </c>
      <c r="P24" s="99">
        <f t="shared" si="0"/>
        <v>1.2425660237825882</v>
      </c>
    </row>
    <row r="25" spans="1:16" x14ac:dyDescent="0.2">
      <c r="A25" s="100"/>
      <c r="B25" s="165" t="s">
        <v>81</v>
      </c>
      <c r="C25" s="165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8">
        <f>SUM(O5:O24)</f>
        <v>56376529.382389978</v>
      </c>
      <c r="P25" s="102">
        <f>SUM(P5:P24)</f>
        <v>67.911916860372472</v>
      </c>
    </row>
    <row r="26" spans="1:16" ht="13.5" customHeight="1" x14ac:dyDescent="0.2">
      <c r="A26" s="100"/>
      <c r="B26" s="166" t="s">
        <v>80</v>
      </c>
      <c r="C26" s="166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8">
        <v>83014192.48450999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30" sqref="N30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>
      <selection activeCell="J11" sqref="J11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2017</v>
      </c>
      <c r="B2" s="38" t="s">
        <v>2</v>
      </c>
      <c r="C2" s="129">
        <f>C4+C6+C8+C10+C12+C14+C16+C18+C20+C22</f>
        <v>1652449.2299299999</v>
      </c>
      <c r="D2" s="129">
        <f t="shared" ref="D2:O2" si="0">D4+D6+D8+D10+D12+D14+D16+D18+D20+D22</f>
        <v>1663067.4426399998</v>
      </c>
      <c r="E2" s="129">
        <f t="shared" si="0"/>
        <v>1866784.10014</v>
      </c>
      <c r="F2" s="129">
        <f t="shared" si="0"/>
        <v>1609647.4518300002</v>
      </c>
      <c r="G2" s="129">
        <f t="shared" si="0"/>
        <v>1676188.5687999998</v>
      </c>
      <c r="H2" s="129">
        <f t="shared" si="0"/>
        <v>1597965.9143400001</v>
      </c>
      <c r="I2" s="129">
        <f t="shared" si="0"/>
        <v>1473312.4299099999</v>
      </c>
      <c r="J2" s="129"/>
      <c r="K2" s="129"/>
      <c r="L2" s="129"/>
      <c r="M2" s="129"/>
      <c r="N2" s="129"/>
      <c r="O2" s="169">
        <f t="shared" si="0"/>
        <v>11539415.137589999</v>
      </c>
    </row>
    <row r="3" spans="1:15" ht="15.75" thickTop="1" x14ac:dyDescent="0.25">
      <c r="A3" s="39">
        <v>2016</v>
      </c>
      <c r="B3" s="38" t="s">
        <v>2</v>
      </c>
      <c r="C3" s="129">
        <f>C5+C7+C9+C11+C13+C15+C17+C19+C21+C23</f>
        <v>1452230.2365300001</v>
      </c>
      <c r="D3" s="129">
        <f t="shared" ref="D3:O3" si="1">D5+D7+D9+D11+D13+D15+D17+D19+D21+D23</f>
        <v>1713742.3471000001</v>
      </c>
      <c r="E3" s="129">
        <f t="shared" si="1"/>
        <v>1749757.3763099997</v>
      </c>
      <c r="F3" s="129">
        <f t="shared" si="1"/>
        <v>1635750.9739400002</v>
      </c>
      <c r="G3" s="129">
        <f t="shared" si="1"/>
        <v>1600458.29057</v>
      </c>
      <c r="H3" s="129">
        <f t="shared" si="1"/>
        <v>1703009.1706099999</v>
      </c>
      <c r="I3" s="129">
        <f t="shared" si="1"/>
        <v>1204892.8197200003</v>
      </c>
      <c r="J3" s="129">
        <f t="shared" si="1"/>
        <v>1627157.1311000001</v>
      </c>
      <c r="K3" s="129">
        <f t="shared" si="1"/>
        <v>1545980.3569499999</v>
      </c>
      <c r="L3" s="129">
        <f t="shared" si="1"/>
        <v>1938842.3562</v>
      </c>
      <c r="M3" s="129">
        <f t="shared" si="1"/>
        <v>2043674.0053900005</v>
      </c>
      <c r="N3" s="129">
        <f t="shared" si="1"/>
        <v>1997020.5424700002</v>
      </c>
      <c r="O3" s="169">
        <f t="shared" si="1"/>
        <v>20212515.60689</v>
      </c>
    </row>
    <row r="4" spans="1:15" s="67" customFormat="1" ht="15" x14ac:dyDescent="0.25">
      <c r="A4" s="37">
        <v>2017</v>
      </c>
      <c r="B4" s="40" t="s">
        <v>132</v>
      </c>
      <c r="C4" s="130">
        <v>523438.33273999998</v>
      </c>
      <c r="D4" s="130">
        <v>556281.61133999994</v>
      </c>
      <c r="E4" s="130">
        <v>622362.86259999999</v>
      </c>
      <c r="F4" s="130">
        <v>523539.47343999997</v>
      </c>
      <c r="G4" s="130">
        <v>528450.79133000004</v>
      </c>
      <c r="H4" s="130">
        <v>466386.37725000002</v>
      </c>
      <c r="I4" s="130">
        <v>430764.07102999999</v>
      </c>
      <c r="J4" s="130"/>
      <c r="K4" s="130"/>
      <c r="L4" s="130"/>
      <c r="M4" s="130"/>
      <c r="N4" s="130"/>
      <c r="O4" s="131">
        <v>3651223.5197299998</v>
      </c>
    </row>
    <row r="5" spans="1:15" ht="15" x14ac:dyDescent="0.25">
      <c r="A5" s="39">
        <v>2016</v>
      </c>
      <c r="B5" s="40" t="s">
        <v>132</v>
      </c>
      <c r="C5" s="130">
        <v>460617.42556</v>
      </c>
      <c r="D5" s="130">
        <v>562234.92995000002</v>
      </c>
      <c r="E5" s="130">
        <v>569482.75214999996</v>
      </c>
      <c r="F5" s="130">
        <v>532964.35138999997</v>
      </c>
      <c r="G5" s="130">
        <v>511399.68602999998</v>
      </c>
      <c r="H5" s="130">
        <v>532804.50525000005</v>
      </c>
      <c r="I5" s="130">
        <v>385329.33100000001</v>
      </c>
      <c r="J5" s="130">
        <v>540411.59606000001</v>
      </c>
      <c r="K5" s="130">
        <v>477843.75881999999</v>
      </c>
      <c r="L5" s="130">
        <v>569525.50392000005</v>
      </c>
      <c r="M5" s="130">
        <v>602068.51049000002</v>
      </c>
      <c r="N5" s="130">
        <v>614296.99025999999</v>
      </c>
      <c r="O5" s="131">
        <v>6358979.34088</v>
      </c>
    </row>
    <row r="6" spans="1:15" s="67" customFormat="1" ht="15" x14ac:dyDescent="0.25">
      <c r="A6" s="37">
        <v>2017</v>
      </c>
      <c r="B6" s="40" t="s">
        <v>133</v>
      </c>
      <c r="C6" s="130">
        <v>193175.66076</v>
      </c>
      <c r="D6" s="130">
        <v>168162.27752</v>
      </c>
      <c r="E6" s="130">
        <v>154562.85655</v>
      </c>
      <c r="F6" s="130">
        <v>119348.57182</v>
      </c>
      <c r="G6" s="130">
        <v>128839.84235000001</v>
      </c>
      <c r="H6" s="130">
        <v>190425.83058000001</v>
      </c>
      <c r="I6" s="130">
        <v>120804.96289</v>
      </c>
      <c r="J6" s="130"/>
      <c r="K6" s="130"/>
      <c r="L6" s="130"/>
      <c r="M6" s="130"/>
      <c r="N6" s="130"/>
      <c r="O6" s="131">
        <v>1075320.0024699999</v>
      </c>
    </row>
    <row r="7" spans="1:15" ht="15" x14ac:dyDescent="0.25">
      <c r="A7" s="39">
        <v>2016</v>
      </c>
      <c r="B7" s="40" t="s">
        <v>133</v>
      </c>
      <c r="C7" s="130">
        <v>133429.35513000001</v>
      </c>
      <c r="D7" s="130">
        <v>159285.92468</v>
      </c>
      <c r="E7" s="130">
        <v>147173.71935999999</v>
      </c>
      <c r="F7" s="130">
        <v>137714.88571999999</v>
      </c>
      <c r="G7" s="130">
        <v>140656.67981</v>
      </c>
      <c r="H7" s="130">
        <v>170139.92357000001</v>
      </c>
      <c r="I7" s="130">
        <v>86562.877980000005</v>
      </c>
      <c r="J7" s="130">
        <v>84454.955669999996</v>
      </c>
      <c r="K7" s="130">
        <v>116633.14692</v>
      </c>
      <c r="L7" s="130">
        <v>215700.20228</v>
      </c>
      <c r="M7" s="130">
        <v>302958.46841999999</v>
      </c>
      <c r="N7" s="130">
        <v>278434.99176</v>
      </c>
      <c r="O7" s="131">
        <v>1973145.1313</v>
      </c>
    </row>
    <row r="8" spans="1:15" s="67" customFormat="1" ht="15" x14ac:dyDescent="0.25">
      <c r="A8" s="37">
        <v>2017</v>
      </c>
      <c r="B8" s="40" t="s">
        <v>134</v>
      </c>
      <c r="C8" s="130">
        <v>98614.026859999998</v>
      </c>
      <c r="D8" s="130">
        <v>100791.01846000001</v>
      </c>
      <c r="E8" s="130">
        <v>123925.27827</v>
      </c>
      <c r="F8" s="130">
        <v>106774.60662000001</v>
      </c>
      <c r="G8" s="130">
        <v>113878.43811</v>
      </c>
      <c r="H8" s="130">
        <v>111036.30334</v>
      </c>
      <c r="I8" s="130">
        <v>114110.01295</v>
      </c>
      <c r="J8" s="130"/>
      <c r="K8" s="130"/>
      <c r="L8" s="130"/>
      <c r="M8" s="130"/>
      <c r="N8" s="130"/>
      <c r="O8" s="131">
        <v>769129.68461</v>
      </c>
    </row>
    <row r="9" spans="1:15" ht="15" x14ac:dyDescent="0.25">
      <c r="A9" s="39">
        <v>2016</v>
      </c>
      <c r="B9" s="40" t="s">
        <v>134</v>
      </c>
      <c r="C9" s="130">
        <v>82622.645980000001</v>
      </c>
      <c r="D9" s="130">
        <v>106492.30809999999</v>
      </c>
      <c r="E9" s="130">
        <v>115798.31797</v>
      </c>
      <c r="F9" s="130">
        <v>101382.8031</v>
      </c>
      <c r="G9" s="130">
        <v>99962.766449999996</v>
      </c>
      <c r="H9" s="130">
        <v>118828.08306</v>
      </c>
      <c r="I9" s="130">
        <v>86424.849230000007</v>
      </c>
      <c r="J9" s="130">
        <v>125928.92105</v>
      </c>
      <c r="K9" s="130">
        <v>119612.67842</v>
      </c>
      <c r="L9" s="130">
        <v>128962.44279</v>
      </c>
      <c r="M9" s="130">
        <v>127900.31873</v>
      </c>
      <c r="N9" s="130">
        <v>112050.02466</v>
      </c>
      <c r="O9" s="131">
        <v>1325966.1595399999</v>
      </c>
    </row>
    <row r="10" spans="1:15" s="67" customFormat="1" ht="15" x14ac:dyDescent="0.25">
      <c r="A10" s="37">
        <v>2017</v>
      </c>
      <c r="B10" s="40" t="s">
        <v>135</v>
      </c>
      <c r="C10" s="130">
        <v>96371.368740000005</v>
      </c>
      <c r="D10" s="130">
        <v>90465.204830000002</v>
      </c>
      <c r="E10" s="130">
        <v>114507.19144</v>
      </c>
      <c r="F10" s="130">
        <v>97322.268979999993</v>
      </c>
      <c r="G10" s="130">
        <v>96648.830149999994</v>
      </c>
      <c r="H10" s="130">
        <v>75862.528869999995</v>
      </c>
      <c r="I10" s="130">
        <v>62945.297380000004</v>
      </c>
      <c r="J10" s="130"/>
      <c r="K10" s="130"/>
      <c r="L10" s="130"/>
      <c r="M10" s="130"/>
      <c r="N10" s="130"/>
      <c r="O10" s="131">
        <v>634122.69039</v>
      </c>
    </row>
    <row r="11" spans="1:15" ht="15" x14ac:dyDescent="0.25">
      <c r="A11" s="39">
        <v>2016</v>
      </c>
      <c r="B11" s="40" t="s">
        <v>135</v>
      </c>
      <c r="C11" s="130">
        <v>89731.465129999997</v>
      </c>
      <c r="D11" s="130">
        <v>105702.40222</v>
      </c>
      <c r="E11" s="130">
        <v>108063.88145</v>
      </c>
      <c r="F11" s="130">
        <v>96465.707190000001</v>
      </c>
      <c r="G11" s="130">
        <v>96136.855660000001</v>
      </c>
      <c r="H11" s="130">
        <v>99356.71286</v>
      </c>
      <c r="I11" s="130">
        <v>54463.913520000002</v>
      </c>
      <c r="J11" s="130">
        <v>88499.630420000001</v>
      </c>
      <c r="K11" s="130">
        <v>133309.95624</v>
      </c>
      <c r="L11" s="130">
        <v>164843.58181999999</v>
      </c>
      <c r="M11" s="130">
        <v>145067.49145</v>
      </c>
      <c r="N11" s="130">
        <v>115269.88946000001</v>
      </c>
      <c r="O11" s="131">
        <v>1296911.4874199999</v>
      </c>
    </row>
    <row r="12" spans="1:15" s="67" customFormat="1" ht="15" x14ac:dyDescent="0.25">
      <c r="A12" s="37">
        <v>2017</v>
      </c>
      <c r="B12" s="40" t="s">
        <v>136</v>
      </c>
      <c r="C12" s="130">
        <v>153887.46127</v>
      </c>
      <c r="D12" s="130">
        <v>152086.03034999999</v>
      </c>
      <c r="E12" s="130">
        <v>166560.41161000001</v>
      </c>
      <c r="F12" s="130">
        <v>137118.96799</v>
      </c>
      <c r="G12" s="130">
        <v>122757.97902</v>
      </c>
      <c r="H12" s="130">
        <v>112796.52637000001</v>
      </c>
      <c r="I12" s="130">
        <v>125941.90046</v>
      </c>
      <c r="J12" s="130"/>
      <c r="K12" s="130"/>
      <c r="L12" s="130"/>
      <c r="M12" s="130"/>
      <c r="N12" s="130"/>
      <c r="O12" s="131">
        <v>971149.27706999995</v>
      </c>
    </row>
    <row r="13" spans="1:15" ht="15" x14ac:dyDescent="0.25">
      <c r="A13" s="39">
        <v>2016</v>
      </c>
      <c r="B13" s="40" t="s">
        <v>136</v>
      </c>
      <c r="C13" s="130">
        <v>178413.55434</v>
      </c>
      <c r="D13" s="130">
        <v>169593.44938000001</v>
      </c>
      <c r="E13" s="130">
        <v>138571.21487</v>
      </c>
      <c r="F13" s="130">
        <v>141600.09865</v>
      </c>
      <c r="G13" s="130">
        <v>140964.30918000001</v>
      </c>
      <c r="H13" s="130">
        <v>154724.56434000001</v>
      </c>
      <c r="I13" s="130">
        <v>112831.10505</v>
      </c>
      <c r="J13" s="130">
        <v>122766.21102</v>
      </c>
      <c r="K13" s="130">
        <v>137872.99599</v>
      </c>
      <c r="L13" s="130">
        <v>250831.77413000001</v>
      </c>
      <c r="M13" s="130">
        <v>231839.25833000001</v>
      </c>
      <c r="N13" s="130">
        <v>203852.04095</v>
      </c>
      <c r="O13" s="131">
        <v>1983860.57623</v>
      </c>
    </row>
    <row r="14" spans="1:15" s="67" customFormat="1" ht="15" x14ac:dyDescent="0.25">
      <c r="A14" s="37">
        <v>2017</v>
      </c>
      <c r="B14" s="40" t="s">
        <v>137</v>
      </c>
      <c r="C14" s="130">
        <v>25053.806250000001</v>
      </c>
      <c r="D14" s="130">
        <v>28959.574209999999</v>
      </c>
      <c r="E14" s="130">
        <v>31758.512920000001</v>
      </c>
      <c r="F14" s="130">
        <v>27550.555660000002</v>
      </c>
      <c r="G14" s="130">
        <v>25553.172859999999</v>
      </c>
      <c r="H14" s="130">
        <v>25930.344700000001</v>
      </c>
      <c r="I14" s="130">
        <v>18018.112130000001</v>
      </c>
      <c r="J14" s="130"/>
      <c r="K14" s="130"/>
      <c r="L14" s="130"/>
      <c r="M14" s="130"/>
      <c r="N14" s="130"/>
      <c r="O14" s="131">
        <v>182824.07873000001</v>
      </c>
    </row>
    <row r="15" spans="1:15" ht="15" x14ac:dyDescent="0.25">
      <c r="A15" s="39">
        <v>2016</v>
      </c>
      <c r="B15" s="40" t="s">
        <v>137</v>
      </c>
      <c r="C15" s="130">
        <v>10191.507659999999</v>
      </c>
      <c r="D15" s="130">
        <v>15895.20304</v>
      </c>
      <c r="E15" s="130">
        <v>18612.352360000001</v>
      </c>
      <c r="F15" s="130">
        <v>16074.062110000001</v>
      </c>
      <c r="G15" s="130">
        <v>13709.48552</v>
      </c>
      <c r="H15" s="130">
        <v>15906.68377</v>
      </c>
      <c r="I15" s="130">
        <v>7864.1694500000003</v>
      </c>
      <c r="J15" s="130">
        <v>14110.55587</v>
      </c>
      <c r="K15" s="130">
        <v>16903.757259999998</v>
      </c>
      <c r="L15" s="130">
        <v>16057.673000000001</v>
      </c>
      <c r="M15" s="130">
        <v>19860.462739999999</v>
      </c>
      <c r="N15" s="130">
        <v>25643.104299999999</v>
      </c>
      <c r="O15" s="131">
        <v>190829.01707999999</v>
      </c>
    </row>
    <row r="16" spans="1:15" ht="15" x14ac:dyDescent="0.25">
      <c r="A16" s="37">
        <v>2017</v>
      </c>
      <c r="B16" s="40" t="s">
        <v>138</v>
      </c>
      <c r="C16" s="130">
        <v>72553.879400000005</v>
      </c>
      <c r="D16" s="130">
        <v>56698.544040000001</v>
      </c>
      <c r="E16" s="130">
        <v>62550.802020000003</v>
      </c>
      <c r="F16" s="130">
        <v>54475.132640000003</v>
      </c>
      <c r="G16" s="130">
        <v>98506.515249999997</v>
      </c>
      <c r="H16" s="130">
        <v>72979.066900000005</v>
      </c>
      <c r="I16" s="130">
        <v>63702.421490000001</v>
      </c>
      <c r="J16" s="130"/>
      <c r="K16" s="130"/>
      <c r="L16" s="130"/>
      <c r="M16" s="130"/>
      <c r="N16" s="130"/>
      <c r="O16" s="131">
        <v>481466.36174000002</v>
      </c>
    </row>
    <row r="17" spans="1:15" ht="15" x14ac:dyDescent="0.25">
      <c r="A17" s="39">
        <v>2016</v>
      </c>
      <c r="B17" s="40" t="s">
        <v>138</v>
      </c>
      <c r="C17" s="130">
        <v>84511.730519999997</v>
      </c>
      <c r="D17" s="130">
        <v>95207.148939999999</v>
      </c>
      <c r="E17" s="130">
        <v>120666.01637</v>
      </c>
      <c r="F17" s="130">
        <v>106168.6369</v>
      </c>
      <c r="G17" s="130">
        <v>77918.443740000002</v>
      </c>
      <c r="H17" s="130">
        <v>73102.883369999996</v>
      </c>
      <c r="I17" s="130">
        <v>63427.968549999998</v>
      </c>
      <c r="J17" s="130">
        <v>105204.74516999999</v>
      </c>
      <c r="K17" s="130">
        <v>70332.889139999999</v>
      </c>
      <c r="L17" s="130">
        <v>74471.286319999999</v>
      </c>
      <c r="M17" s="130">
        <v>63456.790180000004</v>
      </c>
      <c r="N17" s="130">
        <v>75289.751940000002</v>
      </c>
      <c r="O17" s="131">
        <v>1009758.29114</v>
      </c>
    </row>
    <row r="18" spans="1:15" ht="15" x14ac:dyDescent="0.25">
      <c r="A18" s="37">
        <v>2017</v>
      </c>
      <c r="B18" s="40" t="s">
        <v>139</v>
      </c>
      <c r="C18" s="130">
        <v>7065.8872499999998</v>
      </c>
      <c r="D18" s="130">
        <v>8665.6867299999994</v>
      </c>
      <c r="E18" s="130">
        <v>14852.07654</v>
      </c>
      <c r="F18" s="130">
        <v>10092.47442</v>
      </c>
      <c r="G18" s="130">
        <v>6489.4700499999999</v>
      </c>
      <c r="H18" s="130">
        <v>3619.6122599999999</v>
      </c>
      <c r="I18" s="130">
        <v>3584.4595899999999</v>
      </c>
      <c r="J18" s="130"/>
      <c r="K18" s="130"/>
      <c r="L18" s="130"/>
      <c r="M18" s="130"/>
      <c r="N18" s="130"/>
      <c r="O18" s="131">
        <v>54369.666839999998</v>
      </c>
    </row>
    <row r="19" spans="1:15" ht="15" x14ac:dyDescent="0.25">
      <c r="A19" s="39">
        <v>2016</v>
      </c>
      <c r="B19" s="40" t="s">
        <v>139</v>
      </c>
      <c r="C19" s="130">
        <v>6380.1968100000004</v>
      </c>
      <c r="D19" s="130">
        <v>10943.8946</v>
      </c>
      <c r="E19" s="130">
        <v>11918.69154</v>
      </c>
      <c r="F19" s="130">
        <v>14289.86443</v>
      </c>
      <c r="G19" s="130">
        <v>5571.9104900000002</v>
      </c>
      <c r="H19" s="130">
        <v>3156.9027799999999</v>
      </c>
      <c r="I19" s="130">
        <v>3344.2157099999999</v>
      </c>
      <c r="J19" s="130">
        <v>4817.8857399999997</v>
      </c>
      <c r="K19" s="130">
        <v>5467.3721800000003</v>
      </c>
      <c r="L19" s="130">
        <v>3457.1936799999999</v>
      </c>
      <c r="M19" s="130">
        <v>5491.6414599999998</v>
      </c>
      <c r="N19" s="130">
        <v>6517.1455100000003</v>
      </c>
      <c r="O19" s="131">
        <v>81356.914929999999</v>
      </c>
    </row>
    <row r="20" spans="1:15" ht="15" x14ac:dyDescent="0.25">
      <c r="A20" s="37">
        <v>2017</v>
      </c>
      <c r="B20" s="40" t="s">
        <v>140</v>
      </c>
      <c r="C20" s="132">
        <v>170643.20071</v>
      </c>
      <c r="D20" s="132">
        <v>170754.34839</v>
      </c>
      <c r="E20" s="132">
        <v>185513.32574999999</v>
      </c>
      <c r="F20" s="132">
        <v>163433.15669</v>
      </c>
      <c r="G20" s="132">
        <v>172493.50797999999</v>
      </c>
      <c r="H20" s="130">
        <v>185797.64958</v>
      </c>
      <c r="I20" s="130">
        <v>183270.49428000001</v>
      </c>
      <c r="J20" s="130"/>
      <c r="K20" s="130"/>
      <c r="L20" s="130"/>
      <c r="M20" s="130"/>
      <c r="N20" s="130"/>
      <c r="O20" s="131">
        <v>1231905.6833800001</v>
      </c>
    </row>
    <row r="21" spans="1:15" ht="15" x14ac:dyDescent="0.25">
      <c r="A21" s="39">
        <v>2016</v>
      </c>
      <c r="B21" s="40" t="s">
        <v>140</v>
      </c>
      <c r="C21" s="130">
        <v>134162.91104000001</v>
      </c>
      <c r="D21" s="130">
        <v>143119.48126</v>
      </c>
      <c r="E21" s="130">
        <v>150086.95507</v>
      </c>
      <c r="F21" s="130">
        <v>144289.19433999999</v>
      </c>
      <c r="G21" s="130">
        <v>154677.59112</v>
      </c>
      <c r="H21" s="130">
        <v>155034.36575999999</v>
      </c>
      <c r="I21" s="130">
        <v>131760.60505000001</v>
      </c>
      <c r="J21" s="130">
        <v>174431.12315</v>
      </c>
      <c r="K21" s="130">
        <v>149466.84672</v>
      </c>
      <c r="L21" s="130">
        <v>166819.5215</v>
      </c>
      <c r="M21" s="130">
        <v>175058.29003</v>
      </c>
      <c r="N21" s="130">
        <v>211832.53851000001</v>
      </c>
      <c r="O21" s="131">
        <v>1890739.4235499999</v>
      </c>
    </row>
    <row r="22" spans="1:15" ht="15" x14ac:dyDescent="0.25">
      <c r="A22" s="37">
        <v>2017</v>
      </c>
      <c r="B22" s="40" t="s">
        <v>141</v>
      </c>
      <c r="C22" s="132">
        <v>311645.60595</v>
      </c>
      <c r="D22" s="132">
        <v>330203.14676999999</v>
      </c>
      <c r="E22" s="132">
        <v>390190.78243999998</v>
      </c>
      <c r="F22" s="132">
        <v>369992.24356999999</v>
      </c>
      <c r="G22" s="132">
        <v>382570.02169999998</v>
      </c>
      <c r="H22" s="130">
        <v>353131.67449</v>
      </c>
      <c r="I22" s="130">
        <v>350170.69770999998</v>
      </c>
      <c r="J22" s="130"/>
      <c r="K22" s="130"/>
      <c r="L22" s="130"/>
      <c r="M22" s="130"/>
      <c r="N22" s="130"/>
      <c r="O22" s="131">
        <v>2487904.1726299999</v>
      </c>
    </row>
    <row r="23" spans="1:15" ht="15" x14ac:dyDescent="0.25">
      <c r="A23" s="39">
        <v>2016</v>
      </c>
      <c r="B23" s="40" t="s">
        <v>141</v>
      </c>
      <c r="C23" s="130">
        <v>272169.44436000002</v>
      </c>
      <c r="D23" s="132">
        <v>345267.60492999997</v>
      </c>
      <c r="E23" s="130">
        <v>369383.47516999999</v>
      </c>
      <c r="F23" s="130">
        <v>344801.37011000002</v>
      </c>
      <c r="G23" s="130">
        <v>359460.56257000001</v>
      </c>
      <c r="H23" s="130">
        <v>379954.54584999999</v>
      </c>
      <c r="I23" s="130">
        <v>272883.78418000002</v>
      </c>
      <c r="J23" s="130">
        <v>366531.50695000001</v>
      </c>
      <c r="K23" s="130">
        <v>318536.95526000002</v>
      </c>
      <c r="L23" s="130">
        <v>348173.17676</v>
      </c>
      <c r="M23" s="130">
        <v>369972.77356</v>
      </c>
      <c r="N23" s="130">
        <v>353834.06511999998</v>
      </c>
      <c r="O23" s="131">
        <v>4100969.2648200002</v>
      </c>
    </row>
    <row r="24" spans="1:15" ht="15" x14ac:dyDescent="0.25">
      <c r="A24" s="37">
        <v>2017</v>
      </c>
      <c r="B24" s="38" t="s">
        <v>14</v>
      </c>
      <c r="C24" s="133">
        <f>C26+C28+C30+C32+C34+C36+C38+C40+C42+C44+C46+C48+C50+C52+C54+C56</f>
        <v>8504159.3027100004</v>
      </c>
      <c r="D24" s="133">
        <f t="shared" ref="D24:O24" si="2">D26+D28+D30+D32+D34+D36+D38+D40+D42+D44+D46+D48+D50+D52+D54+D56</f>
        <v>9255737.6128599998</v>
      </c>
      <c r="E24" s="133">
        <f t="shared" si="2"/>
        <v>11308374.713850001</v>
      </c>
      <c r="F24" s="133">
        <f t="shared" si="2"/>
        <v>9725793.8366600014</v>
      </c>
      <c r="G24" s="133">
        <f t="shared" si="2"/>
        <v>10324876.478629999</v>
      </c>
      <c r="H24" s="133">
        <f t="shared" si="2"/>
        <v>10076449.014820002</v>
      </c>
      <c r="I24" s="133">
        <f t="shared" si="2"/>
        <v>9613895.5912100002</v>
      </c>
      <c r="J24" s="133"/>
      <c r="K24" s="133"/>
      <c r="L24" s="133"/>
      <c r="M24" s="133"/>
      <c r="N24" s="133"/>
      <c r="O24" s="131">
        <f t="shared" si="2"/>
        <v>68809286.550740004</v>
      </c>
    </row>
    <row r="25" spans="1:15" ht="15" x14ac:dyDescent="0.25">
      <c r="A25" s="39">
        <v>2016</v>
      </c>
      <c r="B25" s="38" t="s">
        <v>14</v>
      </c>
      <c r="C25" s="133">
        <f>C27+C29+C31+C33+C35+C37+C39+C41+C43+C45+C47+C49+C51+C53+C55+C57</f>
        <v>7469202.0118899988</v>
      </c>
      <c r="D25" s="133">
        <f t="shared" ref="D25:O25" si="3">D27+D29+D31+D33+D35+D37+D39+D41+D43+D45+D47+D49+D51+D53+D55+D57</f>
        <v>8788265.3796699997</v>
      </c>
      <c r="E25" s="133">
        <f t="shared" si="3"/>
        <v>9425292.3756899983</v>
      </c>
      <c r="F25" s="133">
        <f t="shared" si="3"/>
        <v>9435972.040810002</v>
      </c>
      <c r="G25" s="133">
        <f t="shared" si="3"/>
        <v>8852638.0889400002</v>
      </c>
      <c r="H25" s="133">
        <f t="shared" si="3"/>
        <v>9788432.3100300003</v>
      </c>
      <c r="I25" s="133">
        <f t="shared" si="3"/>
        <v>7266071.2885699999</v>
      </c>
      <c r="J25" s="133">
        <f t="shared" si="3"/>
        <v>9145975.6726600006</v>
      </c>
      <c r="K25" s="133">
        <f t="shared" si="3"/>
        <v>8542729.0240899995</v>
      </c>
      <c r="L25" s="133">
        <f t="shared" si="3"/>
        <v>9411507.4093699995</v>
      </c>
      <c r="M25" s="133">
        <f t="shared" si="3"/>
        <v>9507280.6717299987</v>
      </c>
      <c r="N25" s="133">
        <f t="shared" si="3"/>
        <v>9969417.1346899997</v>
      </c>
      <c r="O25" s="131">
        <f t="shared" si="3"/>
        <v>107602783.40814</v>
      </c>
    </row>
    <row r="26" spans="1:15" ht="15" x14ac:dyDescent="0.25">
      <c r="A26" s="37">
        <v>2017</v>
      </c>
      <c r="B26" s="40" t="s">
        <v>142</v>
      </c>
      <c r="C26" s="130">
        <v>613430.94420999999</v>
      </c>
      <c r="D26" s="130">
        <v>636077.66206</v>
      </c>
      <c r="E26" s="130">
        <v>755567.08383000002</v>
      </c>
      <c r="F26" s="130">
        <v>658055.33060999995</v>
      </c>
      <c r="G26" s="130">
        <v>671742.24468</v>
      </c>
      <c r="H26" s="130">
        <v>647355.16070000001</v>
      </c>
      <c r="I26" s="130">
        <v>604871.31414000003</v>
      </c>
      <c r="J26" s="130"/>
      <c r="K26" s="130"/>
      <c r="L26" s="130"/>
      <c r="M26" s="130"/>
      <c r="N26" s="130"/>
      <c r="O26" s="131">
        <v>4587099.7402299996</v>
      </c>
    </row>
    <row r="27" spans="1:15" ht="15" x14ac:dyDescent="0.25">
      <c r="A27" s="39">
        <v>2016</v>
      </c>
      <c r="B27" s="40" t="s">
        <v>142</v>
      </c>
      <c r="C27" s="130">
        <v>596350.63049000001</v>
      </c>
      <c r="D27" s="130">
        <v>632879.71793000004</v>
      </c>
      <c r="E27" s="130">
        <v>703237.22566</v>
      </c>
      <c r="F27" s="130">
        <v>689706.80267999996</v>
      </c>
      <c r="G27" s="130">
        <v>667568.44640000002</v>
      </c>
      <c r="H27" s="130">
        <v>713438.75364999997</v>
      </c>
      <c r="I27" s="130">
        <v>517401.23694999999</v>
      </c>
      <c r="J27" s="130">
        <v>661290.12170000002</v>
      </c>
      <c r="K27" s="130">
        <v>654896.91166999994</v>
      </c>
      <c r="L27" s="130">
        <v>691261.42431999999</v>
      </c>
      <c r="M27" s="130">
        <v>693770.64098999999</v>
      </c>
      <c r="N27" s="130">
        <v>645381.67059999995</v>
      </c>
      <c r="O27" s="131">
        <v>7867183.5830399999</v>
      </c>
    </row>
    <row r="28" spans="1:15" ht="15" x14ac:dyDescent="0.25">
      <c r="A28" s="37">
        <v>2017</v>
      </c>
      <c r="B28" s="40" t="s">
        <v>143</v>
      </c>
      <c r="C28" s="130">
        <v>90877.574959999998</v>
      </c>
      <c r="D28" s="130">
        <v>115906.98779</v>
      </c>
      <c r="E28" s="130">
        <v>158458.07553999999</v>
      </c>
      <c r="F28" s="130">
        <v>120219.2675</v>
      </c>
      <c r="G28" s="130">
        <v>130233.2341</v>
      </c>
      <c r="H28" s="130">
        <v>116544.48797</v>
      </c>
      <c r="I28" s="130">
        <v>126147.71163999999</v>
      </c>
      <c r="J28" s="130"/>
      <c r="K28" s="130"/>
      <c r="L28" s="130"/>
      <c r="M28" s="130"/>
      <c r="N28" s="130"/>
      <c r="O28" s="131">
        <v>858387.3395</v>
      </c>
    </row>
    <row r="29" spans="1:15" ht="15" x14ac:dyDescent="0.25">
      <c r="A29" s="39">
        <v>2016</v>
      </c>
      <c r="B29" s="40" t="s">
        <v>143</v>
      </c>
      <c r="C29" s="130">
        <v>88262.762650000004</v>
      </c>
      <c r="D29" s="130">
        <v>108392.23509</v>
      </c>
      <c r="E29" s="130">
        <v>126201.02546</v>
      </c>
      <c r="F29" s="130">
        <v>132900.34782</v>
      </c>
      <c r="G29" s="130">
        <v>121148.57137000001</v>
      </c>
      <c r="H29" s="130">
        <v>124400.44001000001</v>
      </c>
      <c r="I29" s="130">
        <v>100638.91873</v>
      </c>
      <c r="J29" s="130">
        <v>143046.63172999999</v>
      </c>
      <c r="K29" s="130">
        <v>110393.70888999999</v>
      </c>
      <c r="L29" s="130">
        <v>120204.98553000001</v>
      </c>
      <c r="M29" s="130">
        <v>103173.97596</v>
      </c>
      <c r="N29" s="130">
        <v>115633.3578</v>
      </c>
      <c r="O29" s="131">
        <v>1394396.96104</v>
      </c>
    </row>
    <row r="30" spans="1:15" s="67" customFormat="1" ht="15" x14ac:dyDescent="0.25">
      <c r="A30" s="37">
        <v>2017</v>
      </c>
      <c r="B30" s="40" t="s">
        <v>144</v>
      </c>
      <c r="C30" s="130">
        <v>145552.8713</v>
      </c>
      <c r="D30" s="130">
        <v>155167.77798000001</v>
      </c>
      <c r="E30" s="130">
        <v>188983.32214</v>
      </c>
      <c r="F30" s="130">
        <v>176139.84469</v>
      </c>
      <c r="G30" s="130">
        <v>183438.17765</v>
      </c>
      <c r="H30" s="130">
        <v>163164.82827999999</v>
      </c>
      <c r="I30" s="130">
        <v>158384.63324</v>
      </c>
      <c r="J30" s="130"/>
      <c r="K30" s="130"/>
      <c r="L30" s="130"/>
      <c r="M30" s="130"/>
      <c r="N30" s="130"/>
      <c r="O30" s="131">
        <v>1170831.4552800001</v>
      </c>
    </row>
    <row r="31" spans="1:15" ht="15" x14ac:dyDescent="0.25">
      <c r="A31" s="39">
        <v>2016</v>
      </c>
      <c r="B31" s="40" t="s">
        <v>144</v>
      </c>
      <c r="C31" s="130">
        <v>129495.75634000001</v>
      </c>
      <c r="D31" s="130">
        <v>155035.06388</v>
      </c>
      <c r="E31" s="130">
        <v>178923.85326</v>
      </c>
      <c r="F31" s="130">
        <v>170895.45955</v>
      </c>
      <c r="G31" s="130">
        <v>164493.13253999999</v>
      </c>
      <c r="H31" s="130">
        <v>172579.00075000001</v>
      </c>
      <c r="I31" s="130">
        <v>103247.80958</v>
      </c>
      <c r="J31" s="130">
        <v>166134.79951000001</v>
      </c>
      <c r="K31" s="130">
        <v>155502.63203000001</v>
      </c>
      <c r="L31" s="130">
        <v>177825.40615</v>
      </c>
      <c r="M31" s="130">
        <v>176412.99838999999</v>
      </c>
      <c r="N31" s="130">
        <v>168412.97764999999</v>
      </c>
      <c r="O31" s="131">
        <v>1918958.8896300001</v>
      </c>
    </row>
    <row r="32" spans="1:15" ht="15" x14ac:dyDescent="0.25">
      <c r="A32" s="37">
        <v>2017</v>
      </c>
      <c r="B32" s="40" t="s">
        <v>145</v>
      </c>
      <c r="C32" s="132">
        <v>1228281.00183</v>
      </c>
      <c r="D32" s="132">
        <v>1343059.6695300001</v>
      </c>
      <c r="E32" s="132">
        <v>1521667.81281</v>
      </c>
      <c r="F32" s="132">
        <v>1216383.0500700001</v>
      </c>
      <c r="G32" s="132">
        <v>1321414.3485699999</v>
      </c>
      <c r="H32" s="132">
        <v>1283896.17949</v>
      </c>
      <c r="I32" s="132">
        <v>1190293.2613900001</v>
      </c>
      <c r="J32" s="132"/>
      <c r="K32" s="132"/>
      <c r="L32" s="132"/>
      <c r="M32" s="132"/>
      <c r="N32" s="132"/>
      <c r="O32" s="131">
        <v>9104995.3236900009</v>
      </c>
    </row>
    <row r="33" spans="1:15" ht="15" x14ac:dyDescent="0.25">
      <c r="A33" s="39">
        <v>2016</v>
      </c>
      <c r="B33" s="40" t="s">
        <v>145</v>
      </c>
      <c r="C33" s="130">
        <v>997796.81114000001</v>
      </c>
      <c r="D33" s="130">
        <v>1136925.6484099999</v>
      </c>
      <c r="E33" s="130">
        <v>1189668.26416</v>
      </c>
      <c r="F33" s="132">
        <v>1231392.70747</v>
      </c>
      <c r="G33" s="132">
        <v>1126967.23529</v>
      </c>
      <c r="H33" s="132">
        <v>1316135.5207700001</v>
      </c>
      <c r="I33" s="132">
        <v>960854.42127000005</v>
      </c>
      <c r="J33" s="132">
        <v>1208489.8978800001</v>
      </c>
      <c r="K33" s="132">
        <v>1095818.3611300001</v>
      </c>
      <c r="L33" s="132">
        <v>1229141.9860499999</v>
      </c>
      <c r="M33" s="132">
        <v>1154578.3641900001</v>
      </c>
      <c r="N33" s="132">
        <v>1289640.5828</v>
      </c>
      <c r="O33" s="131">
        <v>13937409.800559999</v>
      </c>
    </row>
    <row r="34" spans="1:15" ht="15" x14ac:dyDescent="0.25">
      <c r="A34" s="37">
        <v>2017</v>
      </c>
      <c r="B34" s="40" t="s">
        <v>146</v>
      </c>
      <c r="C34" s="130">
        <v>1245727.3031899999</v>
      </c>
      <c r="D34" s="130">
        <v>1281993.7324399999</v>
      </c>
      <c r="E34" s="130">
        <v>1530621.51006</v>
      </c>
      <c r="F34" s="130">
        <v>1346634.71425</v>
      </c>
      <c r="G34" s="130">
        <v>1400260.1985800001</v>
      </c>
      <c r="H34" s="130">
        <v>1391907.2011299999</v>
      </c>
      <c r="I34" s="130">
        <v>1482980.7333800001</v>
      </c>
      <c r="J34" s="130"/>
      <c r="K34" s="130"/>
      <c r="L34" s="130"/>
      <c r="M34" s="130"/>
      <c r="N34" s="130"/>
      <c r="O34" s="131">
        <v>9680125.3930300009</v>
      </c>
    </row>
    <row r="35" spans="1:15" ht="15" x14ac:dyDescent="0.25">
      <c r="A35" s="39">
        <v>2016</v>
      </c>
      <c r="B35" s="40" t="s">
        <v>146</v>
      </c>
      <c r="C35" s="130">
        <v>1317716.2781499999</v>
      </c>
      <c r="D35" s="130">
        <v>1417238.2253399999</v>
      </c>
      <c r="E35" s="130">
        <v>1509672.3329700001</v>
      </c>
      <c r="F35" s="130">
        <v>1522646.90173</v>
      </c>
      <c r="G35" s="130">
        <v>1417799.9846999999</v>
      </c>
      <c r="H35" s="130">
        <v>1526216.2764999999</v>
      </c>
      <c r="I35" s="130">
        <v>1246140.72003</v>
      </c>
      <c r="J35" s="130">
        <v>1605470.05623</v>
      </c>
      <c r="K35" s="130">
        <v>1318866.26297</v>
      </c>
      <c r="L35" s="130">
        <v>1424990.75193</v>
      </c>
      <c r="M35" s="130">
        <v>1312671.6921699999</v>
      </c>
      <c r="N35" s="130">
        <v>1337132.7557600001</v>
      </c>
      <c r="O35" s="131">
        <v>16956562.238480002</v>
      </c>
    </row>
    <row r="36" spans="1:15" ht="15" x14ac:dyDescent="0.25">
      <c r="A36" s="37">
        <v>2017</v>
      </c>
      <c r="B36" s="40" t="s">
        <v>147</v>
      </c>
      <c r="C36" s="130">
        <v>2064283.7128399999</v>
      </c>
      <c r="D36" s="130">
        <v>2227246.7827499998</v>
      </c>
      <c r="E36" s="130">
        <v>2708928.2927999999</v>
      </c>
      <c r="F36" s="130">
        <v>2293693.1376100001</v>
      </c>
      <c r="G36" s="130">
        <v>2564442.9662500001</v>
      </c>
      <c r="H36" s="130">
        <v>2497005.4087</v>
      </c>
      <c r="I36" s="130">
        <v>2433837.7073300001</v>
      </c>
      <c r="J36" s="130"/>
      <c r="K36" s="130"/>
      <c r="L36" s="130"/>
      <c r="M36" s="130"/>
      <c r="N36" s="130"/>
      <c r="O36" s="131">
        <v>16789438.008280002</v>
      </c>
    </row>
    <row r="37" spans="1:15" ht="15" x14ac:dyDescent="0.25">
      <c r="A37" s="39">
        <v>2016</v>
      </c>
      <c r="B37" s="40" t="s">
        <v>147</v>
      </c>
      <c r="C37" s="130">
        <v>1512283.8370399999</v>
      </c>
      <c r="D37" s="130">
        <v>1983150.7717299999</v>
      </c>
      <c r="E37" s="130">
        <v>2046625.30602</v>
      </c>
      <c r="F37" s="130">
        <v>2045825.8626900001</v>
      </c>
      <c r="G37" s="130">
        <v>1998421.5523600001</v>
      </c>
      <c r="H37" s="130">
        <v>2147765.0719300001</v>
      </c>
      <c r="I37" s="130">
        <v>1724587.2621200001</v>
      </c>
      <c r="J37" s="130">
        <v>1677701.8428799999</v>
      </c>
      <c r="K37" s="130">
        <v>1940449.7278400001</v>
      </c>
      <c r="L37" s="130">
        <v>2210886.45426</v>
      </c>
      <c r="M37" s="130">
        <v>2253216.38552</v>
      </c>
      <c r="N37" s="130">
        <v>2346452.1129000001</v>
      </c>
      <c r="O37" s="131">
        <v>23887366.187290002</v>
      </c>
    </row>
    <row r="38" spans="1:15" ht="15" x14ac:dyDescent="0.25">
      <c r="A38" s="37">
        <v>2017</v>
      </c>
      <c r="B38" s="40" t="s">
        <v>148</v>
      </c>
      <c r="C38" s="130">
        <v>65125.639880000002</v>
      </c>
      <c r="D38" s="130">
        <v>84700.491330000004</v>
      </c>
      <c r="E38" s="130">
        <v>148505.58248000001</v>
      </c>
      <c r="F38" s="130">
        <v>72460.498909999995</v>
      </c>
      <c r="G38" s="130">
        <v>114131.60739</v>
      </c>
      <c r="H38" s="130">
        <v>158069.96716999999</v>
      </c>
      <c r="I38" s="130">
        <v>90804.685630000007</v>
      </c>
      <c r="J38" s="130"/>
      <c r="K38" s="130"/>
      <c r="L38" s="130"/>
      <c r="M38" s="130"/>
      <c r="N38" s="130"/>
      <c r="O38" s="131">
        <v>733798.47279000003</v>
      </c>
    </row>
    <row r="39" spans="1:15" ht="15" x14ac:dyDescent="0.25">
      <c r="A39" s="39">
        <v>2016</v>
      </c>
      <c r="B39" s="40" t="s">
        <v>148</v>
      </c>
      <c r="C39" s="130">
        <v>41417.644560000001</v>
      </c>
      <c r="D39" s="130">
        <v>60218.646050000003</v>
      </c>
      <c r="E39" s="130">
        <v>79474.406210000001</v>
      </c>
      <c r="F39" s="130">
        <v>93023.938320000001</v>
      </c>
      <c r="G39" s="130">
        <v>33871.65148</v>
      </c>
      <c r="H39" s="130">
        <v>58325.262360000001</v>
      </c>
      <c r="I39" s="130">
        <v>22687.391009999999</v>
      </c>
      <c r="J39" s="130">
        <v>60940.400569999998</v>
      </c>
      <c r="K39" s="130">
        <v>19930.44469</v>
      </c>
      <c r="L39" s="130">
        <v>74293.334279999995</v>
      </c>
      <c r="M39" s="130">
        <v>272260.00621999998</v>
      </c>
      <c r="N39" s="130">
        <v>156426.67077</v>
      </c>
      <c r="O39" s="131">
        <v>972869.79651999997</v>
      </c>
    </row>
    <row r="40" spans="1:15" ht="15" x14ac:dyDescent="0.25">
      <c r="A40" s="37">
        <v>2017</v>
      </c>
      <c r="B40" s="40" t="s">
        <v>149</v>
      </c>
      <c r="C40" s="130">
        <v>603358.98592999997</v>
      </c>
      <c r="D40" s="130">
        <v>695489.65228000004</v>
      </c>
      <c r="E40" s="130">
        <v>907692.01327</v>
      </c>
      <c r="F40" s="130">
        <v>787999.26468000002</v>
      </c>
      <c r="G40" s="130">
        <v>879393.55422000005</v>
      </c>
      <c r="H40" s="130">
        <v>873721.49413000001</v>
      </c>
      <c r="I40" s="130">
        <v>809881.42952999996</v>
      </c>
      <c r="J40" s="130"/>
      <c r="K40" s="130"/>
      <c r="L40" s="130"/>
      <c r="M40" s="130"/>
      <c r="N40" s="130"/>
      <c r="O40" s="131">
        <v>5557536.3940399997</v>
      </c>
    </row>
    <row r="41" spans="1:15" ht="15" x14ac:dyDescent="0.25">
      <c r="A41" s="39">
        <v>2016</v>
      </c>
      <c r="B41" s="40" t="s">
        <v>149</v>
      </c>
      <c r="C41" s="130">
        <v>626730.54361000005</v>
      </c>
      <c r="D41" s="130">
        <v>803524.47337000002</v>
      </c>
      <c r="E41" s="130">
        <v>897889.82172999997</v>
      </c>
      <c r="F41" s="130">
        <v>885217.74317999999</v>
      </c>
      <c r="G41" s="130">
        <v>806704.51710000006</v>
      </c>
      <c r="H41" s="130">
        <v>925618.92559</v>
      </c>
      <c r="I41" s="130">
        <v>627924.96225999994</v>
      </c>
      <c r="J41" s="130">
        <v>854775.97335999995</v>
      </c>
      <c r="K41" s="130">
        <v>803395.23647</v>
      </c>
      <c r="L41" s="130">
        <v>896048.23997999995</v>
      </c>
      <c r="M41" s="130">
        <v>898009.48987000005</v>
      </c>
      <c r="N41" s="130">
        <v>947128.27563000005</v>
      </c>
      <c r="O41" s="131">
        <v>9972968.2021500003</v>
      </c>
    </row>
    <row r="42" spans="1:15" ht="15" x14ac:dyDescent="0.25">
      <c r="A42" s="37">
        <v>2017</v>
      </c>
      <c r="B42" s="40" t="s">
        <v>150</v>
      </c>
      <c r="C42" s="130">
        <v>388792.40402000002</v>
      </c>
      <c r="D42" s="130">
        <v>432831.10746999999</v>
      </c>
      <c r="E42" s="130">
        <v>517166.02769999998</v>
      </c>
      <c r="F42" s="130">
        <v>484851.67601</v>
      </c>
      <c r="G42" s="130">
        <v>509904.02466</v>
      </c>
      <c r="H42" s="130">
        <v>506428.98729999998</v>
      </c>
      <c r="I42" s="130">
        <v>475702.57598999998</v>
      </c>
      <c r="J42" s="130"/>
      <c r="K42" s="130"/>
      <c r="L42" s="130"/>
      <c r="M42" s="130"/>
      <c r="N42" s="130"/>
      <c r="O42" s="131">
        <v>3315676.8031500001</v>
      </c>
    </row>
    <row r="43" spans="1:15" ht="15" x14ac:dyDescent="0.25">
      <c r="A43" s="39">
        <v>2016</v>
      </c>
      <c r="B43" s="40" t="s">
        <v>150</v>
      </c>
      <c r="C43" s="130">
        <v>375918.05167999998</v>
      </c>
      <c r="D43" s="130">
        <v>439468.14053999999</v>
      </c>
      <c r="E43" s="130">
        <v>469290.16256999999</v>
      </c>
      <c r="F43" s="130">
        <v>493246.72258</v>
      </c>
      <c r="G43" s="130">
        <v>455987.73937000002</v>
      </c>
      <c r="H43" s="130">
        <v>474822.42969000002</v>
      </c>
      <c r="I43" s="130">
        <v>351487.93702999997</v>
      </c>
      <c r="J43" s="130">
        <v>450441.87657000002</v>
      </c>
      <c r="K43" s="130">
        <v>403975.42975000001</v>
      </c>
      <c r="L43" s="130">
        <v>441761.31595999998</v>
      </c>
      <c r="M43" s="130">
        <v>454996.85512000002</v>
      </c>
      <c r="N43" s="130">
        <v>491265.07462000003</v>
      </c>
      <c r="O43" s="131">
        <v>5302661.7354800003</v>
      </c>
    </row>
    <row r="44" spans="1:15" ht="15" x14ac:dyDescent="0.25">
      <c r="A44" s="37">
        <v>2017</v>
      </c>
      <c r="B44" s="40" t="s">
        <v>151</v>
      </c>
      <c r="C44" s="130">
        <v>465097.56237</v>
      </c>
      <c r="D44" s="130">
        <v>500591.97363000002</v>
      </c>
      <c r="E44" s="130">
        <v>611774.73352000001</v>
      </c>
      <c r="F44" s="130">
        <v>546776.11302000005</v>
      </c>
      <c r="G44" s="130">
        <v>570420.13723999995</v>
      </c>
      <c r="H44" s="130">
        <v>561063.15763000003</v>
      </c>
      <c r="I44" s="130">
        <v>533439.51575000002</v>
      </c>
      <c r="J44" s="130"/>
      <c r="K44" s="130"/>
      <c r="L44" s="130"/>
      <c r="M44" s="130"/>
      <c r="N44" s="130"/>
      <c r="O44" s="131">
        <v>3789163.1931599998</v>
      </c>
    </row>
    <row r="45" spans="1:15" ht="15" x14ac:dyDescent="0.25">
      <c r="A45" s="39">
        <v>2016</v>
      </c>
      <c r="B45" s="40" t="s">
        <v>151</v>
      </c>
      <c r="C45" s="130">
        <v>423834.37780999998</v>
      </c>
      <c r="D45" s="130">
        <v>502325.66833999997</v>
      </c>
      <c r="E45" s="130">
        <v>536208.23216999997</v>
      </c>
      <c r="F45" s="130">
        <v>515692.98424000002</v>
      </c>
      <c r="G45" s="130">
        <v>503328.08214999997</v>
      </c>
      <c r="H45" s="130">
        <v>538464.43365000002</v>
      </c>
      <c r="I45" s="130">
        <v>408611.73881000001</v>
      </c>
      <c r="J45" s="130">
        <v>517502.68495000002</v>
      </c>
      <c r="K45" s="130">
        <v>483422.27635</v>
      </c>
      <c r="L45" s="130">
        <v>507978.11835</v>
      </c>
      <c r="M45" s="130">
        <v>517721.38851000002</v>
      </c>
      <c r="N45" s="130">
        <v>490788.52825999999</v>
      </c>
      <c r="O45" s="131">
        <v>5945878.5135899996</v>
      </c>
    </row>
    <row r="46" spans="1:15" ht="15" x14ac:dyDescent="0.25">
      <c r="A46" s="37">
        <v>2017</v>
      </c>
      <c r="B46" s="40" t="s">
        <v>152</v>
      </c>
      <c r="C46" s="130">
        <v>850633.10140000004</v>
      </c>
      <c r="D46" s="130">
        <v>928853.38199999998</v>
      </c>
      <c r="E46" s="130">
        <v>1169662.9009499999</v>
      </c>
      <c r="F46" s="130">
        <v>995789.98970000003</v>
      </c>
      <c r="G46" s="130">
        <v>965465.15067</v>
      </c>
      <c r="H46" s="130">
        <v>903498.00699999998</v>
      </c>
      <c r="I46" s="130">
        <v>799372.67790000001</v>
      </c>
      <c r="J46" s="130"/>
      <c r="K46" s="130"/>
      <c r="L46" s="130"/>
      <c r="M46" s="130"/>
      <c r="N46" s="130"/>
      <c r="O46" s="131">
        <v>6613275.2096199999</v>
      </c>
    </row>
    <row r="47" spans="1:15" ht="15" x14ac:dyDescent="0.25">
      <c r="A47" s="39">
        <v>2016</v>
      </c>
      <c r="B47" s="40" t="s">
        <v>152</v>
      </c>
      <c r="C47" s="130">
        <v>626923.53431999998</v>
      </c>
      <c r="D47" s="130">
        <v>744873.26393999998</v>
      </c>
      <c r="E47" s="130">
        <v>731676.11054999998</v>
      </c>
      <c r="F47" s="130">
        <v>695900.65306000004</v>
      </c>
      <c r="G47" s="130">
        <v>748298.24387000001</v>
      </c>
      <c r="H47" s="130">
        <v>903306.15466999996</v>
      </c>
      <c r="I47" s="130">
        <v>603972.51031000004</v>
      </c>
      <c r="J47" s="130">
        <v>880299.90758</v>
      </c>
      <c r="K47" s="130">
        <v>716701.93223000003</v>
      </c>
      <c r="L47" s="130">
        <v>757720.88332999998</v>
      </c>
      <c r="M47" s="130">
        <v>739255.74702000001</v>
      </c>
      <c r="N47" s="130">
        <v>924330.98190000001</v>
      </c>
      <c r="O47" s="131">
        <v>9073259.9227799997</v>
      </c>
    </row>
    <row r="48" spans="1:15" ht="15" x14ac:dyDescent="0.25">
      <c r="A48" s="37">
        <v>2017</v>
      </c>
      <c r="B48" s="40" t="s">
        <v>153</v>
      </c>
      <c r="C48" s="130">
        <v>180947.00404</v>
      </c>
      <c r="D48" s="130">
        <v>202320.78313</v>
      </c>
      <c r="E48" s="130">
        <v>256921.58710999999</v>
      </c>
      <c r="F48" s="130">
        <v>222388.65734000001</v>
      </c>
      <c r="G48" s="130">
        <v>240136.40661999999</v>
      </c>
      <c r="H48" s="130">
        <v>231980.21982</v>
      </c>
      <c r="I48" s="130">
        <v>218421.50837</v>
      </c>
      <c r="J48" s="130"/>
      <c r="K48" s="130"/>
      <c r="L48" s="130"/>
      <c r="M48" s="130"/>
      <c r="N48" s="130"/>
      <c r="O48" s="131">
        <v>1553116.16643</v>
      </c>
    </row>
    <row r="49" spans="1:15" ht="15" x14ac:dyDescent="0.25">
      <c r="A49" s="39">
        <v>2016</v>
      </c>
      <c r="B49" s="40" t="s">
        <v>153</v>
      </c>
      <c r="C49" s="130">
        <v>184458.32011999999</v>
      </c>
      <c r="D49" s="130">
        <v>224268.11603999999</v>
      </c>
      <c r="E49" s="130">
        <v>273740.46263000002</v>
      </c>
      <c r="F49" s="130">
        <v>251577.99100000001</v>
      </c>
      <c r="G49" s="130">
        <v>233936.51415999999</v>
      </c>
      <c r="H49" s="130">
        <v>239411.14504</v>
      </c>
      <c r="I49" s="130">
        <v>180023.77429</v>
      </c>
      <c r="J49" s="130">
        <v>226448.7561</v>
      </c>
      <c r="K49" s="130">
        <v>215706.09072000001</v>
      </c>
      <c r="L49" s="130">
        <v>206936.04796</v>
      </c>
      <c r="M49" s="130">
        <v>212186.10467999999</v>
      </c>
      <c r="N49" s="130">
        <v>202294.28679000001</v>
      </c>
      <c r="O49" s="131">
        <v>2650987.60953</v>
      </c>
    </row>
    <row r="50" spans="1:15" ht="15" x14ac:dyDescent="0.25">
      <c r="A50" s="37">
        <v>2017</v>
      </c>
      <c r="B50" s="40" t="s">
        <v>154</v>
      </c>
      <c r="C50" s="130">
        <v>198560.51811</v>
      </c>
      <c r="D50" s="130">
        <v>252658.18319000001</v>
      </c>
      <c r="E50" s="130">
        <v>341248.6042</v>
      </c>
      <c r="F50" s="130">
        <v>346683.56556999998</v>
      </c>
      <c r="G50" s="130">
        <v>303139.47269999998</v>
      </c>
      <c r="H50" s="130">
        <v>252854.40891999999</v>
      </c>
      <c r="I50" s="130">
        <v>265868.80820999999</v>
      </c>
      <c r="J50" s="130"/>
      <c r="K50" s="130"/>
      <c r="L50" s="130"/>
      <c r="M50" s="130"/>
      <c r="N50" s="130"/>
      <c r="O50" s="131">
        <v>1961013.5608999999</v>
      </c>
    </row>
    <row r="51" spans="1:15" ht="15" x14ac:dyDescent="0.25">
      <c r="A51" s="39">
        <v>2016</v>
      </c>
      <c r="B51" s="40" t="s">
        <v>154</v>
      </c>
      <c r="C51" s="130">
        <v>170447.06148999999</v>
      </c>
      <c r="D51" s="130">
        <v>155557.30212000001</v>
      </c>
      <c r="E51" s="130">
        <v>194886.80061999999</v>
      </c>
      <c r="F51" s="130">
        <v>247962.09906000001</v>
      </c>
      <c r="G51" s="130">
        <v>172098.34568</v>
      </c>
      <c r="H51" s="130">
        <v>156340.66411000001</v>
      </c>
      <c r="I51" s="130">
        <v>90793.000419999997</v>
      </c>
      <c r="J51" s="130">
        <v>232009.08877</v>
      </c>
      <c r="K51" s="130">
        <v>195280.45224000001</v>
      </c>
      <c r="L51" s="130">
        <v>227207.30911999999</v>
      </c>
      <c r="M51" s="130">
        <v>254860.02015</v>
      </c>
      <c r="N51" s="130">
        <v>344145.12232000002</v>
      </c>
      <c r="O51" s="131">
        <v>2441587.2661000001</v>
      </c>
    </row>
    <row r="52" spans="1:15" ht="15" x14ac:dyDescent="0.25">
      <c r="A52" s="37">
        <v>2017</v>
      </c>
      <c r="B52" s="40" t="s">
        <v>155</v>
      </c>
      <c r="C52" s="130">
        <v>99964.754350000003</v>
      </c>
      <c r="D52" s="130">
        <v>122117.96556</v>
      </c>
      <c r="E52" s="130">
        <v>147396.47138</v>
      </c>
      <c r="F52" s="130">
        <v>137743.37059000001</v>
      </c>
      <c r="G52" s="130">
        <v>131960.78599</v>
      </c>
      <c r="H52" s="130">
        <v>156546.92847000001</v>
      </c>
      <c r="I52" s="130">
        <v>111633.83837</v>
      </c>
      <c r="J52" s="130"/>
      <c r="K52" s="130"/>
      <c r="L52" s="130"/>
      <c r="M52" s="130"/>
      <c r="N52" s="130"/>
      <c r="O52" s="131">
        <v>907364.11470999999</v>
      </c>
    </row>
    <row r="53" spans="1:15" ht="15" x14ac:dyDescent="0.25">
      <c r="A53" s="39">
        <v>2016</v>
      </c>
      <c r="B53" s="40" t="s">
        <v>155</v>
      </c>
      <c r="C53" s="130">
        <v>118636.14177</v>
      </c>
      <c r="D53" s="130">
        <v>136586.82457999999</v>
      </c>
      <c r="E53" s="130">
        <v>164167.68768999999</v>
      </c>
      <c r="F53" s="130">
        <v>146799.34344</v>
      </c>
      <c r="G53" s="130">
        <v>106338.51489999999</v>
      </c>
      <c r="H53" s="130">
        <v>143121.23869999999</v>
      </c>
      <c r="I53" s="130">
        <v>97285.00662</v>
      </c>
      <c r="J53" s="130">
        <v>151570.55338999999</v>
      </c>
      <c r="K53" s="130">
        <v>140241.91118</v>
      </c>
      <c r="L53" s="130">
        <v>124349.49412</v>
      </c>
      <c r="M53" s="130">
        <v>135521.15710000001</v>
      </c>
      <c r="N53" s="130">
        <v>212501.04013000001</v>
      </c>
      <c r="O53" s="131">
        <v>1677118.91362</v>
      </c>
    </row>
    <row r="54" spans="1:15" ht="15" x14ac:dyDescent="0.25">
      <c r="A54" s="37">
        <v>2017</v>
      </c>
      <c r="B54" s="40" t="s">
        <v>156</v>
      </c>
      <c r="C54" s="130">
        <v>257701.44957999999</v>
      </c>
      <c r="D54" s="130">
        <v>269349.10970999999</v>
      </c>
      <c r="E54" s="130">
        <v>329569.82156999997</v>
      </c>
      <c r="F54" s="130">
        <v>309951.29204999999</v>
      </c>
      <c r="G54" s="130">
        <v>327888.67392999999</v>
      </c>
      <c r="H54" s="130">
        <v>324251.31565</v>
      </c>
      <c r="I54" s="130">
        <v>304827.0981</v>
      </c>
      <c r="J54" s="130"/>
      <c r="K54" s="130"/>
      <c r="L54" s="130"/>
      <c r="M54" s="130"/>
      <c r="N54" s="130"/>
      <c r="O54" s="131">
        <v>2123538.7605900001</v>
      </c>
    </row>
    <row r="55" spans="1:15" ht="15" x14ac:dyDescent="0.25">
      <c r="A55" s="39">
        <v>2016</v>
      </c>
      <c r="B55" s="40" t="s">
        <v>156</v>
      </c>
      <c r="C55" s="130">
        <v>254117.76933000001</v>
      </c>
      <c r="D55" s="130">
        <v>280094.70999</v>
      </c>
      <c r="E55" s="130">
        <v>314644.74862999999</v>
      </c>
      <c r="F55" s="130">
        <v>303604.24443000002</v>
      </c>
      <c r="G55" s="130">
        <v>286639.18878999999</v>
      </c>
      <c r="H55" s="130">
        <v>335511.09217000002</v>
      </c>
      <c r="I55" s="130">
        <v>225691.47210000001</v>
      </c>
      <c r="J55" s="130">
        <v>302024.43125999998</v>
      </c>
      <c r="K55" s="130">
        <v>281829.04858</v>
      </c>
      <c r="L55" s="130">
        <v>313789.53726000001</v>
      </c>
      <c r="M55" s="130">
        <v>320435.55858999997</v>
      </c>
      <c r="N55" s="130">
        <v>289508.50641999999</v>
      </c>
      <c r="O55" s="131">
        <v>3507890.30755</v>
      </c>
    </row>
    <row r="56" spans="1:15" ht="15" x14ac:dyDescent="0.25">
      <c r="A56" s="37">
        <v>2017</v>
      </c>
      <c r="B56" s="40" t="s">
        <v>157</v>
      </c>
      <c r="C56" s="130">
        <v>5824.4746999999998</v>
      </c>
      <c r="D56" s="130">
        <v>7372.3520099999996</v>
      </c>
      <c r="E56" s="130">
        <v>14210.87449</v>
      </c>
      <c r="F56" s="130">
        <v>10024.064060000001</v>
      </c>
      <c r="G56" s="130">
        <v>10905.49538</v>
      </c>
      <c r="H56" s="130">
        <v>8161.2624599999999</v>
      </c>
      <c r="I56" s="130">
        <v>7428.0922399999999</v>
      </c>
      <c r="J56" s="130"/>
      <c r="K56" s="130"/>
      <c r="L56" s="130"/>
      <c r="M56" s="130"/>
      <c r="N56" s="130"/>
      <c r="O56" s="131">
        <v>63926.615339999997</v>
      </c>
    </row>
    <row r="57" spans="1:15" ht="15" x14ac:dyDescent="0.25">
      <c r="A57" s="39">
        <v>2016</v>
      </c>
      <c r="B57" s="40" t="s">
        <v>157</v>
      </c>
      <c r="C57" s="130">
        <v>4812.4913900000001</v>
      </c>
      <c r="D57" s="130">
        <v>7726.5723200000002</v>
      </c>
      <c r="E57" s="130">
        <v>8985.9353599999995</v>
      </c>
      <c r="F57" s="130">
        <v>9578.23956</v>
      </c>
      <c r="G57" s="130">
        <v>9036.3687800000007</v>
      </c>
      <c r="H57" s="130">
        <v>12975.900439999999</v>
      </c>
      <c r="I57" s="130">
        <v>4723.1270400000003</v>
      </c>
      <c r="J57" s="130">
        <v>7828.6501799999996</v>
      </c>
      <c r="K57" s="130">
        <v>6318.59735</v>
      </c>
      <c r="L57" s="130">
        <v>7112.1207700000004</v>
      </c>
      <c r="M57" s="130">
        <v>8210.2872499999994</v>
      </c>
      <c r="N57" s="130">
        <v>8375.1903399999992</v>
      </c>
      <c r="O57" s="131">
        <v>95683.480779999998</v>
      </c>
    </row>
    <row r="58" spans="1:15" ht="15" x14ac:dyDescent="0.25">
      <c r="A58" s="37">
        <v>2017</v>
      </c>
      <c r="B58" s="38" t="s">
        <v>31</v>
      </c>
      <c r="C58" s="133">
        <f>C60</f>
        <v>327636.03240000003</v>
      </c>
      <c r="D58" s="133">
        <f t="shared" ref="D58:O58" si="4">D60</f>
        <v>309155.17703999998</v>
      </c>
      <c r="E58" s="133">
        <f t="shared" si="4"/>
        <v>382568.91473999998</v>
      </c>
      <c r="F58" s="133">
        <f t="shared" si="4"/>
        <v>447146.94410000002</v>
      </c>
      <c r="G58" s="133">
        <f t="shared" si="4"/>
        <v>445541.13689999998</v>
      </c>
      <c r="H58" s="133">
        <f t="shared" si="4"/>
        <v>366992.755</v>
      </c>
      <c r="I58" s="133">
        <f t="shared" si="4"/>
        <v>386449.83600000001</v>
      </c>
      <c r="J58" s="133"/>
      <c r="K58" s="133"/>
      <c r="L58" s="133"/>
      <c r="M58" s="133"/>
      <c r="N58" s="133"/>
      <c r="O58" s="131">
        <f t="shared" si="4"/>
        <v>2665490.7961800001</v>
      </c>
    </row>
    <row r="59" spans="1:15" ht="15" x14ac:dyDescent="0.25">
      <c r="A59" s="39">
        <v>2016</v>
      </c>
      <c r="B59" s="38" t="s">
        <v>31</v>
      </c>
      <c r="C59" s="133">
        <f>C61</f>
        <v>236204.63557000001</v>
      </c>
      <c r="D59" s="133">
        <f t="shared" ref="D59:O59" si="5">D61</f>
        <v>244178.06928</v>
      </c>
      <c r="E59" s="133">
        <f t="shared" si="5"/>
        <v>265568.22891000001</v>
      </c>
      <c r="F59" s="133">
        <f t="shared" si="5"/>
        <v>337034.79820000002</v>
      </c>
      <c r="G59" s="133">
        <f t="shared" si="5"/>
        <v>315280.87226999999</v>
      </c>
      <c r="H59" s="133">
        <f t="shared" si="5"/>
        <v>361234.93433999998</v>
      </c>
      <c r="I59" s="133">
        <f t="shared" si="5"/>
        <v>271362.79934000003</v>
      </c>
      <c r="J59" s="133">
        <f t="shared" si="5"/>
        <v>344705.85963999998</v>
      </c>
      <c r="K59" s="133">
        <f t="shared" si="5"/>
        <v>322012.03495</v>
      </c>
      <c r="L59" s="133">
        <f t="shared" si="5"/>
        <v>351089.66720000003</v>
      </c>
      <c r="M59" s="133">
        <f t="shared" si="5"/>
        <v>384469.13858999999</v>
      </c>
      <c r="N59" s="133">
        <f t="shared" si="5"/>
        <v>354103.23116000002</v>
      </c>
      <c r="O59" s="131">
        <f t="shared" si="5"/>
        <v>3787244.26945</v>
      </c>
    </row>
    <row r="60" spans="1:15" ht="15" x14ac:dyDescent="0.25">
      <c r="A60" s="37">
        <v>2017</v>
      </c>
      <c r="B60" s="40" t="s">
        <v>158</v>
      </c>
      <c r="C60" s="130">
        <v>327636.03240000003</v>
      </c>
      <c r="D60" s="130">
        <v>309155.17703999998</v>
      </c>
      <c r="E60" s="130">
        <v>382568.91473999998</v>
      </c>
      <c r="F60" s="130">
        <v>447146.94410000002</v>
      </c>
      <c r="G60" s="130">
        <v>445541.13689999998</v>
      </c>
      <c r="H60" s="130">
        <v>366992.755</v>
      </c>
      <c r="I60" s="130">
        <v>386449.83600000001</v>
      </c>
      <c r="J60" s="130"/>
      <c r="K60" s="130"/>
      <c r="L60" s="130"/>
      <c r="M60" s="130"/>
      <c r="N60" s="130"/>
      <c r="O60" s="131">
        <v>2665490.7961800001</v>
      </c>
    </row>
    <row r="61" spans="1:15" ht="15.75" thickBot="1" x14ac:dyDescent="0.3">
      <c r="A61" s="39">
        <v>2016</v>
      </c>
      <c r="B61" s="40" t="s">
        <v>158</v>
      </c>
      <c r="C61" s="130">
        <v>236204.63557000001</v>
      </c>
      <c r="D61" s="130">
        <v>244178.06928</v>
      </c>
      <c r="E61" s="130">
        <v>265568.22891000001</v>
      </c>
      <c r="F61" s="130">
        <v>337034.79820000002</v>
      </c>
      <c r="G61" s="130">
        <v>315280.87226999999</v>
      </c>
      <c r="H61" s="130">
        <v>361234.93433999998</v>
      </c>
      <c r="I61" s="130">
        <v>271362.79934000003</v>
      </c>
      <c r="J61" s="130">
        <v>344705.85963999998</v>
      </c>
      <c r="K61" s="130">
        <v>322012.03495</v>
      </c>
      <c r="L61" s="130">
        <v>351089.66720000003</v>
      </c>
      <c r="M61" s="130">
        <v>384469.13858999999</v>
      </c>
      <c r="N61" s="130">
        <v>354103.23116000002</v>
      </c>
      <c r="O61" s="131">
        <v>3787244.26945</v>
      </c>
    </row>
    <row r="62" spans="1:15" s="43" customFormat="1" ht="19.5" customHeight="1" thickBot="1" x14ac:dyDescent="0.25">
      <c r="A62" s="41">
        <v>2002</v>
      </c>
      <c r="B62" s="42" t="s">
        <v>40</v>
      </c>
      <c r="C62" s="134">
        <v>2607319.6609999998</v>
      </c>
      <c r="D62" s="134">
        <v>2383772.9539999999</v>
      </c>
      <c r="E62" s="134">
        <v>2918943.5210000002</v>
      </c>
      <c r="F62" s="134">
        <v>2742857.9219999998</v>
      </c>
      <c r="G62" s="134">
        <v>3000325.2429999998</v>
      </c>
      <c r="H62" s="134">
        <v>2770693.8810000001</v>
      </c>
      <c r="I62" s="134">
        <v>3103851.8620000002</v>
      </c>
      <c r="J62" s="134">
        <v>2975888.9739999999</v>
      </c>
      <c r="K62" s="134">
        <v>3218206.861</v>
      </c>
      <c r="L62" s="134">
        <v>3501128.02</v>
      </c>
      <c r="M62" s="134">
        <v>3593604.8960000002</v>
      </c>
      <c r="N62" s="134">
        <v>3242495.2340000002</v>
      </c>
      <c r="O62" s="135">
        <f>SUM(C62:N62)</f>
        <v>36059089.028999999</v>
      </c>
    </row>
    <row r="63" spans="1:15" s="43" customFormat="1" ht="19.5" customHeight="1" thickBot="1" x14ac:dyDescent="0.25">
      <c r="A63" s="41">
        <v>2003</v>
      </c>
      <c r="B63" s="42" t="s">
        <v>40</v>
      </c>
      <c r="C63" s="134">
        <v>3533705.5819999999</v>
      </c>
      <c r="D63" s="134">
        <v>2923460.39</v>
      </c>
      <c r="E63" s="134">
        <v>3908255.9909999999</v>
      </c>
      <c r="F63" s="134">
        <v>3662183.449</v>
      </c>
      <c r="G63" s="134">
        <v>3860471.3</v>
      </c>
      <c r="H63" s="134">
        <v>3796113.5219999999</v>
      </c>
      <c r="I63" s="134">
        <v>4236114.2640000004</v>
      </c>
      <c r="J63" s="134">
        <v>3828726.17</v>
      </c>
      <c r="K63" s="134">
        <v>4114677.523</v>
      </c>
      <c r="L63" s="134">
        <v>4824388.2589999996</v>
      </c>
      <c r="M63" s="134">
        <v>3969697.4580000001</v>
      </c>
      <c r="N63" s="134">
        <v>4595042.3940000003</v>
      </c>
      <c r="O63" s="135">
        <f t="shared" ref="O63:O77" si="6">SUM(C63:N63)</f>
        <v>47252836.302000001</v>
      </c>
    </row>
    <row r="64" spans="1:15" s="43" customFormat="1" ht="19.5" customHeight="1" thickBot="1" x14ac:dyDescent="0.25">
      <c r="A64" s="41">
        <v>2004</v>
      </c>
      <c r="B64" s="42" t="s">
        <v>40</v>
      </c>
      <c r="C64" s="134">
        <v>4619660.84</v>
      </c>
      <c r="D64" s="134">
        <v>3664503.0430000001</v>
      </c>
      <c r="E64" s="134">
        <v>5218042.1770000001</v>
      </c>
      <c r="F64" s="134">
        <v>5072462.9939999999</v>
      </c>
      <c r="G64" s="134">
        <v>5170061.6050000004</v>
      </c>
      <c r="H64" s="134">
        <v>5284383.2860000003</v>
      </c>
      <c r="I64" s="134">
        <v>5632138.7980000004</v>
      </c>
      <c r="J64" s="134">
        <v>4707491.284</v>
      </c>
      <c r="K64" s="134">
        <v>5656283.5209999997</v>
      </c>
      <c r="L64" s="134">
        <v>5867342.1210000003</v>
      </c>
      <c r="M64" s="134">
        <v>5733908.9759999998</v>
      </c>
      <c r="N64" s="134">
        <v>6540874.1749999998</v>
      </c>
      <c r="O64" s="135">
        <f t="shared" si="6"/>
        <v>63167152.819999993</v>
      </c>
    </row>
    <row r="65" spans="1:15" s="43" customFormat="1" ht="19.5" customHeight="1" thickBot="1" x14ac:dyDescent="0.25">
      <c r="A65" s="41">
        <v>2005</v>
      </c>
      <c r="B65" s="42" t="s">
        <v>40</v>
      </c>
      <c r="C65" s="134">
        <v>4997279.7240000004</v>
      </c>
      <c r="D65" s="134">
        <v>5651741.2520000003</v>
      </c>
      <c r="E65" s="134">
        <v>6591859.2180000003</v>
      </c>
      <c r="F65" s="134">
        <v>6128131.8779999996</v>
      </c>
      <c r="G65" s="134">
        <v>5977226.2170000002</v>
      </c>
      <c r="H65" s="134">
        <v>6038534.3669999996</v>
      </c>
      <c r="I65" s="134">
        <v>5763466.3530000001</v>
      </c>
      <c r="J65" s="134">
        <v>5552867.2120000003</v>
      </c>
      <c r="K65" s="134">
        <v>6814268.9409999996</v>
      </c>
      <c r="L65" s="134">
        <v>6772178.5690000001</v>
      </c>
      <c r="M65" s="134">
        <v>5942575.7819999997</v>
      </c>
      <c r="N65" s="134">
        <v>7246278.6299999999</v>
      </c>
      <c r="O65" s="135">
        <f t="shared" si="6"/>
        <v>73476408.142999992</v>
      </c>
    </row>
    <row r="66" spans="1:15" s="43" customFormat="1" ht="19.5" customHeight="1" thickBot="1" x14ac:dyDescent="0.25">
      <c r="A66" s="41">
        <v>2006</v>
      </c>
      <c r="B66" s="42" t="s">
        <v>40</v>
      </c>
      <c r="C66" s="134">
        <v>5133048.8810000001</v>
      </c>
      <c r="D66" s="134">
        <v>6058251.2790000001</v>
      </c>
      <c r="E66" s="134">
        <v>7411101.659</v>
      </c>
      <c r="F66" s="134">
        <v>6456090.2609999999</v>
      </c>
      <c r="G66" s="134">
        <v>7041543.2470000004</v>
      </c>
      <c r="H66" s="134">
        <v>7815434.6220000004</v>
      </c>
      <c r="I66" s="134">
        <v>7067411.4790000003</v>
      </c>
      <c r="J66" s="134">
        <v>6811202.4100000001</v>
      </c>
      <c r="K66" s="134">
        <v>7606551.0949999997</v>
      </c>
      <c r="L66" s="134">
        <v>6888812.5489999996</v>
      </c>
      <c r="M66" s="134">
        <v>8641474.5559999999</v>
      </c>
      <c r="N66" s="134">
        <v>8603753.4800000004</v>
      </c>
      <c r="O66" s="135">
        <f t="shared" si="6"/>
        <v>85534675.517999992</v>
      </c>
    </row>
    <row r="67" spans="1:15" s="43" customFormat="1" ht="19.5" customHeight="1" thickBot="1" x14ac:dyDescent="0.25">
      <c r="A67" s="41">
        <v>2007</v>
      </c>
      <c r="B67" s="42" t="s">
        <v>40</v>
      </c>
      <c r="C67" s="134">
        <v>6564559.7929999996</v>
      </c>
      <c r="D67" s="134">
        <v>7656951.608</v>
      </c>
      <c r="E67" s="134">
        <v>8957851.6209999993</v>
      </c>
      <c r="F67" s="134">
        <v>8313312.0049999999</v>
      </c>
      <c r="G67" s="134">
        <v>9147620.0419999994</v>
      </c>
      <c r="H67" s="134">
        <v>8980247.4370000008</v>
      </c>
      <c r="I67" s="134">
        <v>8937741.591</v>
      </c>
      <c r="J67" s="134">
        <v>8736689.0920000002</v>
      </c>
      <c r="K67" s="134">
        <v>9038743.8959999997</v>
      </c>
      <c r="L67" s="134">
        <v>9895216.6219999995</v>
      </c>
      <c r="M67" s="134">
        <v>11318798.220000001</v>
      </c>
      <c r="N67" s="134">
        <v>9724017.977</v>
      </c>
      <c r="O67" s="135">
        <f t="shared" si="6"/>
        <v>107271749.90399998</v>
      </c>
    </row>
    <row r="68" spans="1:15" s="43" customFormat="1" ht="19.5" customHeight="1" thickBot="1" x14ac:dyDescent="0.25">
      <c r="A68" s="41">
        <v>2008</v>
      </c>
      <c r="B68" s="42" t="s">
        <v>40</v>
      </c>
      <c r="C68" s="134">
        <v>10632207.040999999</v>
      </c>
      <c r="D68" s="134">
        <v>11077899.119999999</v>
      </c>
      <c r="E68" s="134">
        <v>11428587.233999999</v>
      </c>
      <c r="F68" s="134">
        <v>11363963.503</v>
      </c>
      <c r="G68" s="134">
        <v>12477968.699999999</v>
      </c>
      <c r="H68" s="134">
        <v>11770634.384</v>
      </c>
      <c r="I68" s="134">
        <v>12595426.863</v>
      </c>
      <c r="J68" s="134">
        <v>11046830.085999999</v>
      </c>
      <c r="K68" s="134">
        <v>12793148.034</v>
      </c>
      <c r="L68" s="134">
        <v>9722708.7899999991</v>
      </c>
      <c r="M68" s="134">
        <v>9395872.8969999999</v>
      </c>
      <c r="N68" s="134">
        <v>7721948.9740000004</v>
      </c>
      <c r="O68" s="135">
        <f t="shared" si="6"/>
        <v>132027195.626</v>
      </c>
    </row>
    <row r="69" spans="1:15" s="43" customFormat="1" ht="19.5" customHeight="1" thickBot="1" x14ac:dyDescent="0.25">
      <c r="A69" s="41">
        <v>2009</v>
      </c>
      <c r="B69" s="42" t="s">
        <v>40</v>
      </c>
      <c r="C69" s="134">
        <v>7884493.5240000002</v>
      </c>
      <c r="D69" s="134">
        <v>8435115.8340000007</v>
      </c>
      <c r="E69" s="134">
        <v>8155485.0810000002</v>
      </c>
      <c r="F69" s="134">
        <v>7561696.2829999998</v>
      </c>
      <c r="G69" s="134">
        <v>7346407.5279999999</v>
      </c>
      <c r="H69" s="134">
        <v>8329692.7829999998</v>
      </c>
      <c r="I69" s="134">
        <v>9055733.6710000001</v>
      </c>
      <c r="J69" s="134">
        <v>7839908.8420000002</v>
      </c>
      <c r="K69" s="134">
        <v>8480708.3870000001</v>
      </c>
      <c r="L69" s="134">
        <v>10095768.029999999</v>
      </c>
      <c r="M69" s="134">
        <v>8903010.773</v>
      </c>
      <c r="N69" s="134">
        <v>10054591.867000001</v>
      </c>
      <c r="O69" s="135">
        <f t="shared" si="6"/>
        <v>102142612.603</v>
      </c>
    </row>
    <row r="70" spans="1:15" s="43" customFormat="1" ht="19.5" customHeight="1" thickBot="1" x14ac:dyDescent="0.25">
      <c r="A70" s="41">
        <v>2010</v>
      </c>
      <c r="B70" s="42" t="s">
        <v>40</v>
      </c>
      <c r="C70" s="134">
        <v>7828748.0580000002</v>
      </c>
      <c r="D70" s="134">
        <v>8263237.8140000002</v>
      </c>
      <c r="E70" s="134">
        <v>9886488.1710000001</v>
      </c>
      <c r="F70" s="134">
        <v>9396006.6539999992</v>
      </c>
      <c r="G70" s="134">
        <v>9799958.1170000006</v>
      </c>
      <c r="H70" s="134">
        <v>9542907.6439999994</v>
      </c>
      <c r="I70" s="134">
        <v>9564682.5449999999</v>
      </c>
      <c r="J70" s="134">
        <v>8523451.9729999993</v>
      </c>
      <c r="K70" s="134">
        <v>8909230.5209999997</v>
      </c>
      <c r="L70" s="134">
        <v>10963586.27</v>
      </c>
      <c r="M70" s="134">
        <v>9382369.7180000003</v>
      </c>
      <c r="N70" s="134">
        <v>11822551.698999999</v>
      </c>
      <c r="O70" s="135">
        <f t="shared" si="6"/>
        <v>113883219.18399999</v>
      </c>
    </row>
    <row r="71" spans="1:15" s="43" customFormat="1" ht="19.5" customHeight="1" thickBot="1" x14ac:dyDescent="0.25">
      <c r="A71" s="41">
        <v>2011</v>
      </c>
      <c r="B71" s="42" t="s">
        <v>40</v>
      </c>
      <c r="C71" s="134">
        <v>9551084.6390000004</v>
      </c>
      <c r="D71" s="134">
        <v>10059126.307</v>
      </c>
      <c r="E71" s="134">
        <v>11811085.16</v>
      </c>
      <c r="F71" s="134">
        <v>11873269.447000001</v>
      </c>
      <c r="G71" s="134">
        <v>10943364.372</v>
      </c>
      <c r="H71" s="134">
        <v>11349953.558</v>
      </c>
      <c r="I71" s="134">
        <v>11860004.271</v>
      </c>
      <c r="J71" s="134">
        <v>11245124.657</v>
      </c>
      <c r="K71" s="134">
        <v>10750626.098999999</v>
      </c>
      <c r="L71" s="134">
        <v>11907219.297</v>
      </c>
      <c r="M71" s="134">
        <v>11078524.743000001</v>
      </c>
      <c r="N71" s="134">
        <v>12477486.279999999</v>
      </c>
      <c r="O71" s="135">
        <f t="shared" si="6"/>
        <v>134906868.83000001</v>
      </c>
    </row>
    <row r="72" spans="1:15" ht="19.5" customHeight="1" thickBot="1" x14ac:dyDescent="0.25">
      <c r="A72" s="41">
        <v>2012</v>
      </c>
      <c r="B72" s="42" t="s">
        <v>40</v>
      </c>
      <c r="C72" s="134">
        <v>10348187.165999999</v>
      </c>
      <c r="D72" s="134">
        <v>11748000.124</v>
      </c>
      <c r="E72" s="134">
        <v>13208572.977</v>
      </c>
      <c r="F72" s="134">
        <v>12630226.718</v>
      </c>
      <c r="G72" s="134">
        <v>13131530.960999999</v>
      </c>
      <c r="H72" s="134">
        <v>13231198.687999999</v>
      </c>
      <c r="I72" s="134">
        <v>12830675.307</v>
      </c>
      <c r="J72" s="134">
        <v>12831394.572000001</v>
      </c>
      <c r="K72" s="134">
        <v>12952651.721999999</v>
      </c>
      <c r="L72" s="134">
        <v>13190769.654999999</v>
      </c>
      <c r="M72" s="134">
        <v>13753052.493000001</v>
      </c>
      <c r="N72" s="134">
        <v>12605476.173</v>
      </c>
      <c r="O72" s="135">
        <f t="shared" si="6"/>
        <v>152461736.55599999</v>
      </c>
    </row>
    <row r="73" spans="1:15" ht="19.5" customHeight="1" thickBot="1" x14ac:dyDescent="0.25">
      <c r="A73" s="41">
        <v>2013</v>
      </c>
      <c r="B73" s="42" t="s">
        <v>40</v>
      </c>
      <c r="C73" s="134">
        <v>11481521.079</v>
      </c>
      <c r="D73" s="134">
        <v>12385690.909</v>
      </c>
      <c r="E73" s="134">
        <v>13122058.141000001</v>
      </c>
      <c r="F73" s="134">
        <v>12468202.903000001</v>
      </c>
      <c r="G73" s="134">
        <v>13277209.017000001</v>
      </c>
      <c r="H73" s="134">
        <v>12399973.961999999</v>
      </c>
      <c r="I73" s="134">
        <v>13059519.685000001</v>
      </c>
      <c r="J73" s="134">
        <v>11118300.903000001</v>
      </c>
      <c r="K73" s="134">
        <v>13060371.039000001</v>
      </c>
      <c r="L73" s="134">
        <v>12053704.638</v>
      </c>
      <c r="M73" s="134">
        <v>14201227.351</v>
      </c>
      <c r="N73" s="134">
        <v>13174857.460000001</v>
      </c>
      <c r="O73" s="135">
        <f t="shared" si="6"/>
        <v>151802637.08700001</v>
      </c>
    </row>
    <row r="74" spans="1:15" ht="19.5" customHeight="1" thickBot="1" x14ac:dyDescent="0.25">
      <c r="A74" s="41">
        <v>2014</v>
      </c>
      <c r="B74" s="42" t="s">
        <v>40</v>
      </c>
      <c r="C74" s="134">
        <v>12399761.948000001</v>
      </c>
      <c r="D74" s="134">
        <v>13053292.493000001</v>
      </c>
      <c r="E74" s="134">
        <v>14680110.779999999</v>
      </c>
      <c r="F74" s="134">
        <v>13371185.664000001</v>
      </c>
      <c r="G74" s="134">
        <v>13681906.159</v>
      </c>
      <c r="H74" s="134">
        <v>12880924.245999999</v>
      </c>
      <c r="I74" s="134">
        <v>13344776.958000001</v>
      </c>
      <c r="J74" s="134">
        <v>11386828.925000001</v>
      </c>
      <c r="K74" s="134">
        <v>13583120.905999999</v>
      </c>
      <c r="L74" s="134">
        <v>12891630.102</v>
      </c>
      <c r="M74" s="134">
        <v>13067348.107000001</v>
      </c>
      <c r="N74" s="134">
        <v>13269271.402000001</v>
      </c>
      <c r="O74" s="135">
        <f t="shared" si="6"/>
        <v>157610157.69</v>
      </c>
    </row>
    <row r="75" spans="1:15" ht="19.5" customHeight="1" thickBot="1" x14ac:dyDescent="0.25">
      <c r="A75" s="41">
        <v>2015</v>
      </c>
      <c r="B75" s="42" t="s">
        <v>40</v>
      </c>
      <c r="C75" s="134">
        <v>12301766.75</v>
      </c>
      <c r="D75" s="134">
        <v>12231860.140000001</v>
      </c>
      <c r="E75" s="134">
        <v>12519910.437999999</v>
      </c>
      <c r="F75" s="134">
        <v>13349346.866</v>
      </c>
      <c r="G75" s="134">
        <v>11080385.127</v>
      </c>
      <c r="H75" s="134">
        <v>11949647.085999999</v>
      </c>
      <c r="I75" s="134">
        <v>11129358.973999999</v>
      </c>
      <c r="J75" s="134">
        <v>11022045.344000001</v>
      </c>
      <c r="K75" s="134">
        <v>11581703.842</v>
      </c>
      <c r="L75" s="134">
        <v>13240039.088</v>
      </c>
      <c r="M75" s="134">
        <v>11681989.013</v>
      </c>
      <c r="N75" s="134">
        <v>11750818.76</v>
      </c>
      <c r="O75" s="135">
        <f t="shared" si="6"/>
        <v>143838871.428</v>
      </c>
    </row>
    <row r="76" spans="1:15" ht="19.5" customHeight="1" thickBot="1" x14ac:dyDescent="0.25">
      <c r="A76" s="41">
        <v>2016</v>
      </c>
      <c r="B76" s="42" t="s">
        <v>40</v>
      </c>
      <c r="C76" s="134">
        <v>9546115.4000000004</v>
      </c>
      <c r="D76" s="134">
        <v>12366388.057</v>
      </c>
      <c r="E76" s="134">
        <v>12757672.093</v>
      </c>
      <c r="F76" s="134">
        <v>11950497.685000001</v>
      </c>
      <c r="G76" s="134">
        <v>12098611.067</v>
      </c>
      <c r="H76" s="134">
        <v>12864154.060000001</v>
      </c>
      <c r="I76" s="134">
        <v>9850124.8719999995</v>
      </c>
      <c r="J76" s="134">
        <v>11830762.82</v>
      </c>
      <c r="K76" s="134">
        <v>10901638.452</v>
      </c>
      <c r="L76" s="134">
        <v>12796159.91</v>
      </c>
      <c r="M76" s="134">
        <v>12786936.247</v>
      </c>
      <c r="N76" s="134">
        <v>12780523.145</v>
      </c>
      <c r="O76" s="135">
        <f t="shared" si="6"/>
        <v>142529583.80799997</v>
      </c>
    </row>
    <row r="77" spans="1:15" ht="19.5" customHeight="1" x14ac:dyDescent="0.2">
      <c r="A77" s="41">
        <v>2017</v>
      </c>
      <c r="B77" s="170" t="s">
        <v>40</v>
      </c>
      <c r="C77" s="171">
        <v>11251722.676000001</v>
      </c>
      <c r="D77" s="171">
        <v>12094241.823000001</v>
      </c>
      <c r="E77" s="171">
        <v>14477333.732000001</v>
      </c>
      <c r="F77" s="171">
        <v>12866990.414000001</v>
      </c>
      <c r="G77" s="171">
        <v>13596566.024</v>
      </c>
      <c r="H77" s="171">
        <v>13165737.054</v>
      </c>
      <c r="I77" s="172">
        <v>11473657.857120002</v>
      </c>
      <c r="J77" s="171"/>
      <c r="K77" s="171"/>
      <c r="L77" s="171"/>
      <c r="M77" s="171"/>
      <c r="N77" s="171"/>
      <c r="O77" s="173">
        <f t="shared" si="6"/>
        <v>88926249.580120027</v>
      </c>
    </row>
    <row r="78" spans="1:15" x14ac:dyDescent="0.2">
      <c r="B78" s="44" t="s">
        <v>62</v>
      </c>
    </row>
    <row r="80" spans="1:15" x14ac:dyDescent="0.2">
      <c r="C80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2017-08-01T03:03:53Z</dcterms:modified>
</cp:coreProperties>
</file>