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Desktop\Yeni klasör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8_AYLIK_IHR" sheetId="22" r:id="rId14"/>
  </sheets>
  <calcPr calcId="152511"/>
</workbook>
</file>

<file path=xl/calcChain.xml><?xml version="1.0" encoding="utf-8"?>
<calcChain xmlns="http://schemas.openxmlformats.org/spreadsheetml/2006/main">
  <c r="M46" i="1" l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6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L46" i="1" l="1"/>
  <c r="H46" i="1"/>
  <c r="D46" i="1"/>
  <c r="C45" i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K22" i="1" s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G22" i="1" l="1"/>
  <c r="J22" i="1"/>
  <c r="J22" i="2" s="1"/>
  <c r="K8" i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8" i="2"/>
  <c r="K22" i="2"/>
  <c r="K29" i="2"/>
  <c r="K18" i="2"/>
  <c r="C8" i="1"/>
  <c r="G23" i="2"/>
  <c r="K27" i="2"/>
  <c r="C22" i="1"/>
  <c r="C22" i="2" s="1"/>
  <c r="G42" i="2"/>
  <c r="K44" i="1"/>
  <c r="J46" i="2"/>
  <c r="J44" i="1" l="1"/>
  <c r="J44" i="2" s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J45" i="1" l="1"/>
  <c r="F44" i="2"/>
  <c r="F45" i="1"/>
  <c r="B44" i="2"/>
  <c r="B45" i="1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B45" i="2" l="1"/>
  <c r="D45" i="1"/>
  <c r="K46" i="2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L45" i="1" l="1"/>
  <c r="M45" i="1"/>
  <c r="H45" i="1"/>
  <c r="I45" i="1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D44" i="1"/>
  <c r="B44" i="3" s="1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<sst xmlns="http://schemas.openxmlformats.org/spreadsheetml/2006/main" count="422" uniqueCount="232">
  <si>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</si>
  <si>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</si>
  <si>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</si>
  <si>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</si>
  <si>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</si>
  <si>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</si>
  <si>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</si>
  <si>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</si>
  <si>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</si>
  <si>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</si>
  <si>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</si>
  <si>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</si>
  <si>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</si>
  <si>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</si>
  <si>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</si>
  <si>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</si>
  <si>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</si>
  <si>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</si>
  <si>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</si>
  <si>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</si>
  <si>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</si>
  <si>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</si>
  <si>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</si>
  <si>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</si>
  <si>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</si>
  <si>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</si>
  <si>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</si>
  <si>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</si>
  <si>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</si>
  <si>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</si>
  <si>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</si>
  <si>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</si>
  <si>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</si>
  <si>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</si>
  <si>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</si>
  <si>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</si>
  <si>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</si>
  <si>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</si>
  <si>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</si>
  <si>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</si>
  <si>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</si>
  <si>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</si>
  <si>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</si>
  <si>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</si>
  <si>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</si>
  <si>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</si>
  <si>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</si>
  <si>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</si>
  <si>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</si>
  <si>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</si>
  <si>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</si>
  <si>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</si>
  <si>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</si>
  <si>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</si>
  <si>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</si>
  <si>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</si>
  <si>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</si>
  <si>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</si>
  <si>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</si>
  <si>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</si>
  <si>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</si>
  <si>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</si>
  <si>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</si>
  <si>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</si>
  <si>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</si>
  <si>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</si>
  <si>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</si>
  <si>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</si>
  <si>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</si>
  <si>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</si>
  <si>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</si>
  <si>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</si>
  <si>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</si>
  <si>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</si>
  <si>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</si>
  <si>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</si>
  <si>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</si>
  <si>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</si>
  <si>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</si>
  <si>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</si>
  <si>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</si>
  <si>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</si>
  <si>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</si>
  <si>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</si>
  <si>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</si>
  <si>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</si>
  <si>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</si>
  <si>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</si>
  <si>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</si>
  <si>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</si>
  <si>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</si>
  <si>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</si>
  <si>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</si>
  <si>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</si>
  <si>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</si>
  <si>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</si>
  <si>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</si>
  <si>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</si>
  <si>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</si>
  <si>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</si>
  <si>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</si>
  <si>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</si>
  <si>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</si>
  <si>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</si>
  <si>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</si>
  <si>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</si>
  <si>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</si>
  <si>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</si>
  <si>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</si>
  <si>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</si>
  <si>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</si>
  <si>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</si>
  <si>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</si>
  <si>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</si>
  <si>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</si>
  <si>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</si>
  <si>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</si>
  <si>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</si>
  <si>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2017 İHRACAT RAKAMLARI - TL</t>
  </si>
  <si>
    <t>Değişim    ('18/'17)</t>
  </si>
  <si>
    <t xml:space="preserve"> Pay(18)  (%)</t>
  </si>
  <si>
    <t>SON 12 AYLIK
(2018/2017)</t>
  </si>
  <si>
    <t>EKİM  (2018/2017)</t>
  </si>
  <si>
    <t>OCAK - EKİM (2018/2017)</t>
  </si>
  <si>
    <t>1 - 31 EKIM İHRACAT RAKAMLARI</t>
  </si>
  <si>
    <t xml:space="preserve">SEKTÖREL BAZDA İHRACAT RAKAMLARI -1.000 $ </t>
  </si>
  <si>
    <t>1 - 31 EKIM</t>
  </si>
  <si>
    <t>1 OCAK  -  31 EKIM</t>
  </si>
  <si>
    <t>2016 - 2017</t>
  </si>
  <si>
    <t>2017 - 2018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</si>
  <si>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</si>
  <si>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</si>
  <si>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</si>
  <si>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</si>
  <si>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</si>
  <si>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</si>
  <si>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</si>
  <si>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</si>
  <si>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</si>
  <si>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</si>
  <si>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</si>
  <si>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</si>
  <si>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</si>
  <si>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</si>
  <si>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</si>
  <si>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</si>
  <si>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</si>
  <si>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</si>
  <si>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</si>
  <si>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</si>
  <si>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</si>
  <si>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</si>
  <si>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</si>
  <si>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</si>
  <si>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</si>
  <si>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</si>
  <si>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</si>
  <si>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2017  1 - 31 EKIM</t>
  </si>
  <si>
    <t>2018  1 - 31 EKIM</t>
  </si>
  <si>
    <t xml:space="preserve">CAD </t>
  </si>
  <si>
    <t>DUBAİ</t>
  </si>
  <si>
    <t xml:space="preserve">MYANMAR (BURMA) </t>
  </si>
  <si>
    <t xml:space="preserve">SRI LANKA </t>
  </si>
  <si>
    <t xml:space="preserve">MALTA </t>
  </si>
  <si>
    <t>CIBUTI</t>
  </si>
  <si>
    <t>FILIPINLER</t>
  </si>
  <si>
    <t>VENEZUELLA</t>
  </si>
  <si>
    <t>TAYVAN</t>
  </si>
  <si>
    <t>İSVİÇRE</t>
  </si>
  <si>
    <t xml:space="preserve">ALMANYA </t>
  </si>
  <si>
    <t>BİRLEŞİK KRALLIK</t>
  </si>
  <si>
    <t>İTALYA</t>
  </si>
  <si>
    <t>BİRLEŞİK DEVLETLER</t>
  </si>
  <si>
    <t>İSPANYA</t>
  </si>
  <si>
    <t>IRAK</t>
  </si>
  <si>
    <t>FRANSA</t>
  </si>
  <si>
    <t>HOLLANDA</t>
  </si>
  <si>
    <t xml:space="preserve">ROMANYA </t>
  </si>
  <si>
    <t>BELÇİKA</t>
  </si>
  <si>
    <t>İSTANBUL</t>
  </si>
  <si>
    <t>KOCAELI</t>
  </si>
  <si>
    <t>BURSA</t>
  </si>
  <si>
    <t>İZMIR</t>
  </si>
  <si>
    <t>ANKARA</t>
  </si>
  <si>
    <t>GAZIANTEP</t>
  </si>
  <si>
    <t>SAKARYA</t>
  </si>
  <si>
    <t>MANISA</t>
  </si>
  <si>
    <t>DENIZLI</t>
  </si>
  <si>
    <t>HATAY</t>
  </si>
  <si>
    <t>KASTAMONU</t>
  </si>
  <si>
    <t>OSMANIYE</t>
  </si>
  <si>
    <t>RIZE</t>
  </si>
  <si>
    <t>ZONGULDAK</t>
  </si>
  <si>
    <t>SIIRT</t>
  </si>
  <si>
    <t>SINOP</t>
  </si>
  <si>
    <t>BITLIS</t>
  </si>
  <si>
    <t>BARTIN</t>
  </si>
  <si>
    <t>YOZGAT</t>
  </si>
  <si>
    <t>ÇORUM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</si>
  <si>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</si>
  <si>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</si>
  <si>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</si>
  <si>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</si>
  <si>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</si>
  <si>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</si>
  <si>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</si>
  <si>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</si>
  <si>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</si>
  <si>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BAİB</t>
  </si>
  <si>
    <t>DAİB</t>
  </si>
  <si>
    <t>KİB</t>
  </si>
  <si>
    <t>DKİB</t>
  </si>
  <si>
    <t>İSRAİL</t>
  </si>
  <si>
    <t xml:space="preserve">RUSYA FEDERASYONU </t>
  </si>
  <si>
    <t xml:space="preserve">POLONYA </t>
  </si>
  <si>
    <t xml:space="preserve">MISIR </t>
  </si>
  <si>
    <t>ÇİN HALK CUMHURİYETİ</t>
  </si>
  <si>
    <t>BULGARİSTAN</t>
  </si>
  <si>
    <t xml:space="preserve">SUUDİ ARABİSTAN </t>
  </si>
  <si>
    <t>İRAN (İSLAM CUM.)</t>
  </si>
  <si>
    <t>YUNANİSTAN</t>
  </si>
  <si>
    <t>CEZAYİR</t>
  </si>
  <si>
    <t>1 Ekim - 31 Ekim</t>
  </si>
  <si>
    <t>1 Ocak - 31 Ekim</t>
  </si>
  <si>
    <t>1 Kasım - 31 Ekim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</si>
  <si>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2017 yılı için TUİK rakamları kullanılmıştır. </t>
    </r>
  </si>
  <si>
    <t xml:space="preserve">* Ekim ayı için Ticaret Bakanlığı rakamı kullanılmıştır. </t>
  </si>
  <si>
    <t>*Ocak - Ekim dönemi için ilk 9 ay TUİK, son ay TB rakamı kullanılmıştır.</t>
  </si>
  <si>
    <t xml:space="preserve">Son 12 aylık dönem için ilk 11 ay TUİK, son ay TB rakamı kullanılmıştır. </t>
  </si>
  <si>
    <t>T O P L A M (TB+TUİK*)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</si>
  <si>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=2017 Yılında 0 fobusd üzerindeki İller baz alınmıştır.</t>
    </r>
  </si>
  <si>
    <t>2018 YILI İHRACATIMIZDA İLK 20 ÜLKE (1.000 $)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</si>
</sst>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8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68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50" fillId="0" borderId="0" xfId="0" applyFont="1"/>
    <xf numFmtId="0" fontId="51" fillId="26" borderId="20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0" fontId="23" fillId="24" borderId="9" xfId="2" applyFont="1" applyFill="1" applyBorder="1"/>
    <xf numFmtId="3" fontId="21" fillId="24" borderId="9" xfId="2" applyNumberFormat="1" applyFont="1" applyFill="1" applyBorder="1" applyAlignment="1">
      <alignment horizontal="center"/>
    </xf>
    <xf numFmtId="0" fontId="21" fillId="24" borderId="9" xfId="2" applyFont="1" applyFill="1" applyBorder="1"/>
    <xf numFmtId="0" fontId="22" fillId="24" borderId="9" xfId="2" applyFont="1" applyFill="1" applyBorder="1"/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3" fontId="29" fillId="24" borderId="9" xfId="2" applyNumberFormat="1" applyFont="1" applyFill="1" applyBorder="1" applyAlignment="1">
      <alignment horizontal="center"/>
    </xf>
    <xf numFmtId="166" fontId="29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3" fontId="75" fillId="24" borderId="9" xfId="2" applyNumberFormat="1" applyFont="1" applyFill="1" applyBorder="1" applyAlignment="1">
      <alignment horizontal="center"/>
    </xf>
    <xf numFmtId="166" fontId="75" fillId="24" borderId="9" xfId="2" applyNumberFormat="1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51" fillId="26" borderId="22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166" fontId="17" fillId="0" borderId="0" xfId="2" applyNumberFormat="1" applyFont="1" applyFill="1" applyBorder="1"/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" xfId="1" builtinId="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'2002_2018_AYLIK_IHR'!$A$25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'2002_2018_AYLIK_IHR'!$C$25:$N$25</c:f>
              <c:numCache>
                <c:formatCode>#,##0</c:formatCode>
                <c:ptCount val="12"/>
                <c:pt idx="0">
                  <c:v>8505241.1710599996</c:v>
                </c:pt>
                <c:pt idx="1">
                  <c:v>9254421.2038100008</c:v>
                </c:pt>
                <c:pt idx="2">
                  <c:v>11300820.069669997</c:v>
                </c:pt>
                <c:pt idx="3">
                  <c:v>9719488.2641400006</c:v>
                </c:pt>
                <c:pt idx="4">
                  <c:v>10317171.35764</c:v>
                </c:pt>
                <c:pt idx="5">
                  <c:v>10039460.214319998</c:v>
                </c:pt>
                <c:pt idx="6">
                  <c:v>9579285.8139199987</c:v>
                </c:pt>
                <c:pt idx="7">
                  <c:v>10282142.409669999</c:v>
                </c:pt>
                <c:pt idx="8">
                  <c:v>9273289.7677600011</c:v>
                </c:pt>
                <c:pt idx="9">
                  <c:v>10984351.191110002</c:v>
                </c:pt>
                <c:pt idx="10">
                  <c:v>11030484.81821</c:v>
                </c:pt>
                <c:pt idx="11">
                  <c:v>10998118.12606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'2002_2018_AYLIK_IHR'!$A$24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'2002_2018_AYLIK_IHR'!$C$24:$N$24</c:f>
              <c:numCache>
                <c:formatCode>#,##0</c:formatCode>
                <c:ptCount val="12"/>
                <c:pt idx="0">
                  <c:v>9887242.4195599984</c:v>
                </c:pt>
                <c:pt idx="1">
                  <c:v>10688795.618720001</c:v>
                </c:pt>
                <c:pt idx="2">
                  <c:v>12707796.853980001</c:v>
                </c:pt>
                <c:pt idx="3">
                  <c:v>11356614.31961</c:v>
                </c:pt>
                <c:pt idx="4">
                  <c:v>11592654.144389998</c:v>
                </c:pt>
                <c:pt idx="5">
                  <c:v>10594337.51585</c:v>
                </c:pt>
                <c:pt idx="6">
                  <c:v>11562415.714890001</c:v>
                </c:pt>
                <c:pt idx="7">
                  <c:v>10117303.308800001</c:v>
                </c:pt>
                <c:pt idx="8">
                  <c:v>11736545.679350002</c:v>
                </c:pt>
                <c:pt idx="9">
                  <c:v>12742130.162870003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23472720"/>
        <c:axId val="-523477072"/>
      </c:lineChart>
      <c:catAx>
        <c:axId val="-52347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347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234770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234727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'2002_2018_AYLIK_IHR'!$C$10:$N$10</c:f>
              <c:numCache>
                <c:formatCode>#,##0</c:formatCode>
                <c:ptCount val="12"/>
                <c:pt idx="0">
                  <c:v>108480.37629</c:v>
                </c:pt>
                <c:pt idx="1">
                  <c:v>107631.09927999999</c:v>
                </c:pt>
                <c:pt idx="2">
                  <c:v>114743.12595</c:v>
                </c:pt>
                <c:pt idx="3">
                  <c:v>103064.18682</c:v>
                </c:pt>
                <c:pt idx="4">
                  <c:v>98804.532489999998</c:v>
                </c:pt>
                <c:pt idx="5">
                  <c:v>72221.281919999994</c:v>
                </c:pt>
                <c:pt idx="6">
                  <c:v>76614.183430000005</c:v>
                </c:pt>
                <c:pt idx="7">
                  <c:v>91165.894759999996</c:v>
                </c:pt>
                <c:pt idx="8">
                  <c:v>154344.58940999999</c:v>
                </c:pt>
                <c:pt idx="9">
                  <c:v>177456.84753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'2002_2018_AYLIK_IHR'!$C$11:$N$11</c:f>
              <c:numCache>
                <c:formatCode>#,##0</c:formatCode>
                <c:ptCount val="12"/>
                <c:pt idx="0">
                  <c:v>96308.269539999994</c:v>
                </c:pt>
                <c:pt idx="1">
                  <c:v>90329.652660000007</c:v>
                </c:pt>
                <c:pt idx="2">
                  <c:v>114439.77606</c:v>
                </c:pt>
                <c:pt idx="3">
                  <c:v>97130.478149999995</c:v>
                </c:pt>
                <c:pt idx="4">
                  <c:v>96648.830149999994</c:v>
                </c:pt>
                <c:pt idx="5">
                  <c:v>75691.72696</c:v>
                </c:pt>
                <c:pt idx="6">
                  <c:v>62661.457069999997</c:v>
                </c:pt>
                <c:pt idx="7">
                  <c:v>83044.944489999994</c:v>
                </c:pt>
                <c:pt idx="8">
                  <c:v>93820.252040000007</c:v>
                </c:pt>
                <c:pt idx="9">
                  <c:v>176140.10607000001</c:v>
                </c:pt>
                <c:pt idx="10">
                  <c:v>162383.61006000001</c:v>
                </c:pt>
                <c:pt idx="11">
                  <c:v>131136.94415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1688336"/>
        <c:axId val="-201687792"/>
      </c:lineChart>
      <c:catAx>
        <c:axId val="-20168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168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1687792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16883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'2002_2018_AYLIK_IHR'!$C$12:$N$12</c:f>
              <c:numCache>
                <c:formatCode>#,##0</c:formatCode>
                <c:ptCount val="12"/>
                <c:pt idx="0">
                  <c:v>153621.37202000001</c:v>
                </c:pt>
                <c:pt idx="1">
                  <c:v>132753.50149</c:v>
                </c:pt>
                <c:pt idx="2">
                  <c:v>124687.47549</c:v>
                </c:pt>
                <c:pt idx="3">
                  <c:v>147757.61514000001</c:v>
                </c:pt>
                <c:pt idx="4">
                  <c:v>140221.84507000001</c:v>
                </c:pt>
                <c:pt idx="5">
                  <c:v>100650.59420000001</c:v>
                </c:pt>
                <c:pt idx="6">
                  <c:v>118676.75440999999</c:v>
                </c:pt>
                <c:pt idx="7">
                  <c:v>64599.421470000001</c:v>
                </c:pt>
                <c:pt idx="8">
                  <c:v>132000.94962999999</c:v>
                </c:pt>
                <c:pt idx="9">
                  <c:v>179436.61545000001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'2002_2018_AYLIK_IHR'!$C$13:$N$13</c:f>
              <c:numCache>
                <c:formatCode>#,##0</c:formatCode>
                <c:ptCount val="12"/>
                <c:pt idx="0">
                  <c:v>153847.91657</c:v>
                </c:pt>
                <c:pt idx="1">
                  <c:v>151901.18035000001</c:v>
                </c:pt>
                <c:pt idx="2">
                  <c:v>166205.42861</c:v>
                </c:pt>
                <c:pt idx="3">
                  <c:v>136966.56799000001</c:v>
                </c:pt>
                <c:pt idx="4">
                  <c:v>122369.90646</c:v>
                </c:pt>
                <c:pt idx="5">
                  <c:v>112166.45758</c:v>
                </c:pt>
                <c:pt idx="6">
                  <c:v>125186.78969999999</c:v>
                </c:pt>
                <c:pt idx="7">
                  <c:v>96913.546650000004</c:v>
                </c:pt>
                <c:pt idx="8">
                  <c:v>180510.32892999999</c:v>
                </c:pt>
                <c:pt idx="9">
                  <c:v>241846.55076000001</c:v>
                </c:pt>
                <c:pt idx="10">
                  <c:v>215916.20973999999</c:v>
                </c:pt>
                <c:pt idx="11">
                  <c:v>159069.47925999999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1686160"/>
        <c:axId val="-201682896"/>
      </c:lineChart>
      <c:catAx>
        <c:axId val="-20168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168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16828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16861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'2002_2018_AYLIK_IHR'!$C$14:$N$14</c:f>
              <c:numCache>
                <c:formatCode>#,##0</c:formatCode>
                <c:ptCount val="12"/>
                <c:pt idx="0">
                  <c:v>63471.14228</c:v>
                </c:pt>
                <c:pt idx="1">
                  <c:v>57999.799489999998</c:v>
                </c:pt>
                <c:pt idx="2">
                  <c:v>47264.551149999999</c:v>
                </c:pt>
                <c:pt idx="3">
                  <c:v>28798.931809999998</c:v>
                </c:pt>
                <c:pt idx="4">
                  <c:v>27552.43924</c:v>
                </c:pt>
                <c:pt idx="5">
                  <c:v>17097.2582</c:v>
                </c:pt>
                <c:pt idx="6">
                  <c:v>17987.946319999999</c:v>
                </c:pt>
                <c:pt idx="7">
                  <c:v>16805.825659999999</c:v>
                </c:pt>
                <c:pt idx="8">
                  <c:v>26288.014019999999</c:v>
                </c:pt>
                <c:pt idx="9">
                  <c:v>28462.614229999999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'2002_2018_AYLIK_IHR'!$C$15:$N$15</c:f>
              <c:numCache>
                <c:formatCode>#,##0</c:formatCode>
                <c:ptCount val="12"/>
                <c:pt idx="0">
                  <c:v>25053.806250000001</c:v>
                </c:pt>
                <c:pt idx="1">
                  <c:v>28959.574209999999</c:v>
                </c:pt>
                <c:pt idx="2">
                  <c:v>31758.512920000001</c:v>
                </c:pt>
                <c:pt idx="3">
                  <c:v>27550.555660000002</c:v>
                </c:pt>
                <c:pt idx="4">
                  <c:v>25553.172859999999</c:v>
                </c:pt>
                <c:pt idx="5">
                  <c:v>25930.344700000001</c:v>
                </c:pt>
                <c:pt idx="6">
                  <c:v>17993.175630000002</c:v>
                </c:pt>
                <c:pt idx="7">
                  <c:v>24031.04003</c:v>
                </c:pt>
                <c:pt idx="8">
                  <c:v>16366.567499999999</c:v>
                </c:pt>
                <c:pt idx="9">
                  <c:v>23613.366549999999</c:v>
                </c:pt>
                <c:pt idx="10">
                  <c:v>32484.806939999999</c:v>
                </c:pt>
                <c:pt idx="11">
                  <c:v>43622.536079999998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1685072"/>
        <c:axId val="-201682352"/>
      </c:lineChart>
      <c:catAx>
        <c:axId val="-20168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168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16823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16850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'2002_2018_AYLIK_IHR'!$C$16:$N$16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83548.081090000007</c:v>
                </c:pt>
                <c:pt idx="2">
                  <c:v>65103.239679999999</c:v>
                </c:pt>
                <c:pt idx="3">
                  <c:v>53878.586889999999</c:v>
                </c:pt>
                <c:pt idx="4">
                  <c:v>72477.135729999995</c:v>
                </c:pt>
                <c:pt idx="5">
                  <c:v>86879.483730000007</c:v>
                </c:pt>
                <c:pt idx="6">
                  <c:v>90289.540089999995</c:v>
                </c:pt>
                <c:pt idx="7">
                  <c:v>66727.425449999995</c:v>
                </c:pt>
                <c:pt idx="8">
                  <c:v>119427.11064</c:v>
                </c:pt>
                <c:pt idx="9">
                  <c:v>122858.87014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'2002_2018_AYLIK_IHR'!$C$17:$N$17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56698.544040000001</c:v>
                </c:pt>
                <c:pt idx="2">
                  <c:v>62550.802020000003</c:v>
                </c:pt>
                <c:pt idx="3">
                  <c:v>54475.132640000003</c:v>
                </c:pt>
                <c:pt idx="4">
                  <c:v>98506.515249999997</c:v>
                </c:pt>
                <c:pt idx="5">
                  <c:v>72979.066900000005</c:v>
                </c:pt>
                <c:pt idx="6">
                  <c:v>63649.258909999997</c:v>
                </c:pt>
                <c:pt idx="7">
                  <c:v>83484.789269999994</c:v>
                </c:pt>
                <c:pt idx="8">
                  <c:v>118488.16482000001</c:v>
                </c:pt>
                <c:pt idx="9">
                  <c:v>92727.963319999995</c:v>
                </c:pt>
                <c:pt idx="10">
                  <c:v>91153.986869999993</c:v>
                </c:pt>
                <c:pt idx="11">
                  <c:v>78543.740479999993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1684528"/>
        <c:axId val="-201681808"/>
      </c:lineChart>
      <c:catAx>
        <c:axId val="-20168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168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1681808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16845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'2002_2018_AYLIK_IHR'!$C$18:$N$18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14888.585730000001</c:v>
                </c:pt>
                <c:pt idx="2">
                  <c:v>18298.776140000002</c:v>
                </c:pt>
                <c:pt idx="3">
                  <c:v>11630.61274</c:v>
                </c:pt>
                <c:pt idx="4">
                  <c:v>6780.3254999999999</c:v>
                </c:pt>
                <c:pt idx="5">
                  <c:v>4806.9034300000003</c:v>
                </c:pt>
                <c:pt idx="6">
                  <c:v>4293.7941899999996</c:v>
                </c:pt>
                <c:pt idx="7">
                  <c:v>4651.7716099999998</c:v>
                </c:pt>
                <c:pt idx="8">
                  <c:v>5349.45957</c:v>
                </c:pt>
                <c:pt idx="9">
                  <c:v>5200.6928900000003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'2002_2018_AYLIK_IHR'!$C$19:$N$19</c:f>
              <c:numCache>
                <c:formatCode>#,##0</c:formatCode>
                <c:ptCount val="12"/>
                <c:pt idx="0">
                  <c:v>7065.8872499999998</c:v>
                </c:pt>
                <c:pt idx="1">
                  <c:v>8665.6867299999994</c:v>
                </c:pt>
                <c:pt idx="2">
                  <c:v>14861.44375</c:v>
                </c:pt>
                <c:pt idx="3">
                  <c:v>10094.820299999999</c:v>
                </c:pt>
                <c:pt idx="4">
                  <c:v>6492.5089099999996</c:v>
                </c:pt>
                <c:pt idx="5">
                  <c:v>3619.6122599999999</c:v>
                </c:pt>
                <c:pt idx="6">
                  <c:v>3592.52639</c:v>
                </c:pt>
                <c:pt idx="7">
                  <c:v>4815.2303599999996</c:v>
                </c:pt>
                <c:pt idx="8">
                  <c:v>3969.2169800000001</c:v>
                </c:pt>
                <c:pt idx="9">
                  <c:v>4347.4588299999996</c:v>
                </c:pt>
                <c:pt idx="10">
                  <c:v>6933.8124500000004</c:v>
                </c:pt>
                <c:pt idx="11">
                  <c:v>10334.590840000001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1676368"/>
        <c:axId val="-201675824"/>
      </c:lineChart>
      <c:catAx>
        <c:axId val="-20167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167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1675824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167636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'2002_2018_AYLIK_IHR'!$C$20:$N$20</c:f>
              <c:numCache>
                <c:formatCode>#,##0</c:formatCode>
                <c:ptCount val="12"/>
                <c:pt idx="0">
                  <c:v>218255.13686</c:v>
                </c:pt>
                <c:pt idx="1">
                  <c:v>177217.98282</c:v>
                </c:pt>
                <c:pt idx="2">
                  <c:v>219741.03091</c:v>
                </c:pt>
                <c:pt idx="3">
                  <c:v>213739.28440999999</c:v>
                </c:pt>
                <c:pt idx="4">
                  <c:v>211995.33829000001</c:v>
                </c:pt>
                <c:pt idx="5">
                  <c:v>189600.86120000001</c:v>
                </c:pt>
                <c:pt idx="6">
                  <c:v>202239.31344</c:v>
                </c:pt>
                <c:pt idx="7">
                  <c:v>192553.46689000001</c:v>
                </c:pt>
                <c:pt idx="8">
                  <c:v>209278.66365</c:v>
                </c:pt>
                <c:pt idx="9">
                  <c:v>222556.35006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'2002_2018_AYLIK_IHR'!$C$21:$N$21</c:f>
              <c:numCache>
                <c:formatCode>#,##0</c:formatCode>
                <c:ptCount val="12"/>
                <c:pt idx="0">
                  <c:v>170613.20470999999</c:v>
                </c:pt>
                <c:pt idx="1">
                  <c:v>170754.34839</c:v>
                </c:pt>
                <c:pt idx="2">
                  <c:v>185513.32574999999</c:v>
                </c:pt>
                <c:pt idx="3">
                  <c:v>163334.72273000001</c:v>
                </c:pt>
                <c:pt idx="4">
                  <c:v>172427.39358999999</c:v>
                </c:pt>
                <c:pt idx="5">
                  <c:v>185578.56244000001</c:v>
                </c:pt>
                <c:pt idx="6">
                  <c:v>182961.53338000001</c:v>
                </c:pt>
                <c:pt idx="7">
                  <c:v>210840.92144000001</c:v>
                </c:pt>
                <c:pt idx="8">
                  <c:v>184818.14866000001</c:v>
                </c:pt>
                <c:pt idx="9">
                  <c:v>193877.41524</c:v>
                </c:pt>
                <c:pt idx="10">
                  <c:v>217663.93703</c:v>
                </c:pt>
                <c:pt idx="11">
                  <c:v>221903.21160000001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1679632"/>
        <c:axId val="-201678544"/>
      </c:lineChart>
      <c:catAx>
        <c:axId val="-20167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167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1678544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167963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'2002_2018_AYLIK_IHR'!$C$22:$N$22</c:f>
              <c:numCache>
                <c:formatCode>#,##0</c:formatCode>
                <c:ptCount val="12"/>
                <c:pt idx="0">
                  <c:v>371396.82053000003</c:v>
                </c:pt>
                <c:pt idx="1">
                  <c:v>397684.81341</c:v>
                </c:pt>
                <c:pt idx="2">
                  <c:v>456331.47395000001</c:v>
                </c:pt>
                <c:pt idx="3">
                  <c:v>412348.27292000002</c:v>
                </c:pt>
                <c:pt idx="4">
                  <c:v>428906.80022999999</c:v>
                </c:pt>
                <c:pt idx="5">
                  <c:v>384874.60301999998</c:v>
                </c:pt>
                <c:pt idx="6">
                  <c:v>405527.25618999999</c:v>
                </c:pt>
                <c:pt idx="7">
                  <c:v>365025.74330999999</c:v>
                </c:pt>
                <c:pt idx="8">
                  <c:v>410158.25939000002</c:v>
                </c:pt>
                <c:pt idx="9">
                  <c:v>440284.40548000002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'2002_2018_AYLIK_IHR'!$C$23:$N$23</c:f>
              <c:numCache>
                <c:formatCode>#,##0</c:formatCode>
                <c:ptCount val="12"/>
                <c:pt idx="0">
                  <c:v>311572.27987999999</c:v>
                </c:pt>
                <c:pt idx="1">
                  <c:v>330041.24852999998</c:v>
                </c:pt>
                <c:pt idx="2">
                  <c:v>390176.60791999998</c:v>
                </c:pt>
                <c:pt idx="3">
                  <c:v>369971.81608999998</c:v>
                </c:pt>
                <c:pt idx="4">
                  <c:v>382423.31511000003</c:v>
                </c:pt>
                <c:pt idx="5">
                  <c:v>352619.87118999998</c:v>
                </c:pt>
                <c:pt idx="6">
                  <c:v>349275.81735000003</c:v>
                </c:pt>
                <c:pt idx="7">
                  <c:v>388922.44870000001</c:v>
                </c:pt>
                <c:pt idx="8">
                  <c:v>309451.01160999999</c:v>
                </c:pt>
                <c:pt idx="9">
                  <c:v>398179.51996000001</c:v>
                </c:pt>
                <c:pt idx="10">
                  <c:v>414375.11687999999</c:v>
                </c:pt>
                <c:pt idx="11">
                  <c:v>447832.23243999999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1674192"/>
        <c:axId val="-201673104"/>
      </c:lineChart>
      <c:catAx>
        <c:axId val="-20167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167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1673104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167419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'2002_2018_AYLIK_IHR'!$C$26:$N$26</c:f>
              <c:numCache>
                <c:formatCode>#,##0</c:formatCode>
                <c:ptCount val="12"/>
                <c:pt idx="0">
                  <c:v>695252.89977000002</c:v>
                </c:pt>
                <c:pt idx="1">
                  <c:v>698473.55333999998</c:v>
                </c:pt>
                <c:pt idx="2">
                  <c:v>791277.35389999999</c:v>
                </c:pt>
                <c:pt idx="3">
                  <c:v>706472.53304000001</c:v>
                </c:pt>
                <c:pt idx="4">
                  <c:v>747321.15891</c:v>
                </c:pt>
                <c:pt idx="5">
                  <c:v>659797.70669000002</c:v>
                </c:pt>
                <c:pt idx="6">
                  <c:v>699940.34487000003</c:v>
                </c:pt>
                <c:pt idx="7">
                  <c:v>616592.55932999996</c:v>
                </c:pt>
                <c:pt idx="8">
                  <c:v>718015.56765999994</c:v>
                </c:pt>
                <c:pt idx="9">
                  <c:v>761514.63681000005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'2002_2018_AYLIK_IHR'!$C$27:$N$27</c:f>
              <c:numCache>
                <c:formatCode>#,##0</c:formatCode>
                <c:ptCount val="12"/>
                <c:pt idx="0">
                  <c:v>613304.71678000002</c:v>
                </c:pt>
                <c:pt idx="1">
                  <c:v>636040.20463000005</c:v>
                </c:pt>
                <c:pt idx="2">
                  <c:v>755211.73319000006</c:v>
                </c:pt>
                <c:pt idx="3">
                  <c:v>657577.77752999996</c:v>
                </c:pt>
                <c:pt idx="4">
                  <c:v>671398.49175000004</c:v>
                </c:pt>
                <c:pt idx="5">
                  <c:v>647072.16252000001</c:v>
                </c:pt>
                <c:pt idx="6">
                  <c:v>602882.05529000005</c:v>
                </c:pt>
                <c:pt idx="7">
                  <c:v>695779.79949</c:v>
                </c:pt>
                <c:pt idx="8">
                  <c:v>663202.04679000005</c:v>
                </c:pt>
                <c:pt idx="9">
                  <c:v>735969.69727</c:v>
                </c:pt>
                <c:pt idx="10">
                  <c:v>727390.02636000002</c:v>
                </c:pt>
                <c:pt idx="11">
                  <c:v>692219.74913000001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157584"/>
        <c:axId val="-206146704"/>
      </c:lineChart>
      <c:catAx>
        <c:axId val="-20615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14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1467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15758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'2002_2018_AYLIK_IHR'!$C$28:$N$28</c:f>
              <c:numCache>
                <c:formatCode>#,##0</c:formatCode>
                <c:ptCount val="12"/>
                <c:pt idx="0">
                  <c:v>129030.68098</c:v>
                </c:pt>
                <c:pt idx="1">
                  <c:v>144563.78336</c:v>
                </c:pt>
                <c:pt idx="2">
                  <c:v>168931.11551</c:v>
                </c:pt>
                <c:pt idx="3">
                  <c:v>149691.78828000001</c:v>
                </c:pt>
                <c:pt idx="4">
                  <c:v>142011.98314999999</c:v>
                </c:pt>
                <c:pt idx="5">
                  <c:v>117949.25900000001</c:v>
                </c:pt>
                <c:pt idx="6">
                  <c:v>149749.23684999999</c:v>
                </c:pt>
                <c:pt idx="7">
                  <c:v>142867.1771</c:v>
                </c:pt>
                <c:pt idx="8">
                  <c:v>138645.10185000001</c:v>
                </c:pt>
                <c:pt idx="9">
                  <c:v>143347.26480999999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'2002_2018_AYLIK_IHR'!$C$29:$N$29</c:f>
              <c:numCache>
                <c:formatCode>#,##0</c:formatCode>
                <c:ptCount val="12"/>
                <c:pt idx="0">
                  <c:v>90876.830560000002</c:v>
                </c:pt>
                <c:pt idx="1">
                  <c:v>115885.84125</c:v>
                </c:pt>
                <c:pt idx="2">
                  <c:v>158449.07969000001</c:v>
                </c:pt>
                <c:pt idx="3">
                  <c:v>120138.99434999999</c:v>
                </c:pt>
                <c:pt idx="4">
                  <c:v>130178.74890999999</c:v>
                </c:pt>
                <c:pt idx="5">
                  <c:v>116498.40233</c:v>
                </c:pt>
                <c:pt idx="6">
                  <c:v>125318.44102</c:v>
                </c:pt>
                <c:pt idx="7">
                  <c:v>177462.74841999999</c:v>
                </c:pt>
                <c:pt idx="8">
                  <c:v>110873.10408999999</c:v>
                </c:pt>
                <c:pt idx="9">
                  <c:v>134654.67141000001</c:v>
                </c:pt>
                <c:pt idx="10">
                  <c:v>119326.32926</c:v>
                </c:pt>
                <c:pt idx="11">
                  <c:v>123400.66881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153776"/>
        <c:axId val="-206154320"/>
      </c:lineChart>
      <c:catAx>
        <c:axId val="-20615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15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1543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1537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'2002_2018_AYLIK_IHR'!$C$30:$N$30</c:f>
              <c:numCache>
                <c:formatCode>#,##0</c:formatCode>
                <c:ptCount val="12"/>
                <c:pt idx="0">
                  <c:v>168765.86126999999</c:v>
                </c:pt>
                <c:pt idx="1">
                  <c:v>173343.37155000001</c:v>
                </c:pt>
                <c:pt idx="2">
                  <c:v>211790.01795000001</c:v>
                </c:pt>
                <c:pt idx="3">
                  <c:v>190638.38509</c:v>
                </c:pt>
                <c:pt idx="4">
                  <c:v>200048.17971</c:v>
                </c:pt>
                <c:pt idx="5">
                  <c:v>152699.56980999999</c:v>
                </c:pt>
                <c:pt idx="6">
                  <c:v>185035.33170000001</c:v>
                </c:pt>
                <c:pt idx="7">
                  <c:v>158821.14124</c:v>
                </c:pt>
                <c:pt idx="8">
                  <c:v>193709.83674</c:v>
                </c:pt>
                <c:pt idx="9">
                  <c:v>213657.09864000001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'2002_2018_AYLIK_IHR'!$C$31:$N$31</c:f>
              <c:numCache>
                <c:formatCode>#,##0</c:formatCode>
                <c:ptCount val="12"/>
                <c:pt idx="0">
                  <c:v>145475.11775</c:v>
                </c:pt>
                <c:pt idx="1">
                  <c:v>155080.07592</c:v>
                </c:pt>
                <c:pt idx="2">
                  <c:v>188918.92254999999</c:v>
                </c:pt>
                <c:pt idx="3">
                  <c:v>176038.90289</c:v>
                </c:pt>
                <c:pt idx="4">
                  <c:v>183391.48592000001</c:v>
                </c:pt>
                <c:pt idx="5">
                  <c:v>163098.79897</c:v>
                </c:pt>
                <c:pt idx="6">
                  <c:v>158118.46898000001</c:v>
                </c:pt>
                <c:pt idx="7">
                  <c:v>201227.19539000001</c:v>
                </c:pt>
                <c:pt idx="8">
                  <c:v>169207.31385999999</c:v>
                </c:pt>
                <c:pt idx="9">
                  <c:v>210889.30992</c:v>
                </c:pt>
                <c:pt idx="10">
                  <c:v>212396.48469000001</c:v>
                </c:pt>
                <c:pt idx="11">
                  <c:v>200297.65317000001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152688"/>
        <c:axId val="-206151056"/>
      </c:lineChart>
      <c:catAx>
        <c:axId val="-20615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15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1510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1526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'2002_2018_AYLIK_IHR'!$A$59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'2002_2018_AYLIK_IHR'!$C$59:$N$59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308981.73379999999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445702.48784999998</c:v>
                </c:pt>
                <c:pt idx="5">
                  <c:v>366947.6202</c:v>
                </c:pt>
                <c:pt idx="6">
                  <c:v>385927.32467</c:v>
                </c:pt>
                <c:pt idx="7">
                  <c:v>445269.32912000001</c:v>
                </c:pt>
                <c:pt idx="8">
                  <c:v>379084.85233999998</c:v>
                </c:pt>
                <c:pt idx="9">
                  <c:v>404376.02325999999</c:v>
                </c:pt>
                <c:pt idx="10">
                  <c:v>382927.93002999999</c:v>
                </c:pt>
                <c:pt idx="11">
                  <c:v>411302.76665000001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'2002_2018_AYLIK_IHR'!$A$58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'2002_2018_AYLIK_IHR'!$C$58:$N$58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334207.77928000002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430283.59836</c:v>
                </c:pt>
                <c:pt idx="5">
                  <c:v>379336.43225999997</c:v>
                </c:pt>
                <c:pt idx="6">
                  <c:v>403270.21289999998</c:v>
                </c:pt>
                <c:pt idx="7">
                  <c:v>325035.55700999999</c:v>
                </c:pt>
                <c:pt idx="8">
                  <c:v>364405.83487999998</c:v>
                </c:pt>
                <c:pt idx="9">
                  <c:v>415503.04460000002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4459184"/>
        <c:axId val="-204468432"/>
      </c:lineChart>
      <c:catAx>
        <c:axId val="-20445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446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44684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44591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'2002_2018_AYLIK_IHR'!$C$32:$N$32</c:f>
              <c:numCache>
                <c:formatCode>#,##0</c:formatCode>
                <c:ptCount val="12"/>
                <c:pt idx="0">
                  <c:v>1349583.8356000001</c:v>
                </c:pt>
                <c:pt idx="1">
                  <c:v>1260289.9731999999</c:v>
                </c:pt>
                <c:pt idx="2">
                  <c:v>1560170.5393600001</c:v>
                </c:pt>
                <c:pt idx="3">
                  <c:v>1348171.6998999999</c:v>
                </c:pt>
                <c:pt idx="4">
                  <c:v>1461360.00342</c:v>
                </c:pt>
                <c:pt idx="5">
                  <c:v>1416358.34479</c:v>
                </c:pt>
                <c:pt idx="6">
                  <c:v>1473267.2945399999</c:v>
                </c:pt>
                <c:pt idx="7">
                  <c:v>1375568.8543199999</c:v>
                </c:pt>
                <c:pt idx="8">
                  <c:v>1527163.0534699999</c:v>
                </c:pt>
                <c:pt idx="9">
                  <c:v>1595243.09778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'2002_2018_AYLIK_IHR'!$C$33:$N$33</c:f>
              <c:numCache>
                <c:formatCode>#,##0</c:formatCode>
                <c:ptCount val="12"/>
                <c:pt idx="0">
                  <c:v>1230414.7293499999</c:v>
                </c:pt>
                <c:pt idx="1">
                  <c:v>1343217.28556</c:v>
                </c:pt>
                <c:pt idx="2">
                  <c:v>1518641.9557699999</c:v>
                </c:pt>
                <c:pt idx="3">
                  <c:v>1214811.2643299999</c:v>
                </c:pt>
                <c:pt idx="4">
                  <c:v>1319316.5334099999</c:v>
                </c:pt>
                <c:pt idx="5">
                  <c:v>1263737.8285699999</c:v>
                </c:pt>
                <c:pt idx="6">
                  <c:v>1188525.17193</c:v>
                </c:pt>
                <c:pt idx="7">
                  <c:v>1461498.0543800001</c:v>
                </c:pt>
                <c:pt idx="8">
                  <c:v>1276162.1475200001</c:v>
                </c:pt>
                <c:pt idx="9">
                  <c:v>1466689.9147999999</c:v>
                </c:pt>
                <c:pt idx="10">
                  <c:v>1385389.7941399999</c:v>
                </c:pt>
                <c:pt idx="11">
                  <c:v>1366768.1081099999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155952"/>
        <c:axId val="-206149968"/>
      </c:lineChart>
      <c:catAx>
        <c:axId val="-20615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14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14996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1559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'2002_2018_AYLIK_IHR'!$C$42:$N$42</c:f>
              <c:numCache>
                <c:formatCode>#,##0</c:formatCode>
                <c:ptCount val="12"/>
                <c:pt idx="0">
                  <c:v>511902.31041999999</c:v>
                </c:pt>
                <c:pt idx="1">
                  <c:v>547438.83953999996</c:v>
                </c:pt>
                <c:pt idx="2">
                  <c:v>635869.47158000001</c:v>
                </c:pt>
                <c:pt idx="3">
                  <c:v>602517.95264000003</c:v>
                </c:pt>
                <c:pt idx="4">
                  <c:v>623041.15928000002</c:v>
                </c:pt>
                <c:pt idx="5">
                  <c:v>551438.82076000003</c:v>
                </c:pt>
                <c:pt idx="6">
                  <c:v>611849.70284000004</c:v>
                </c:pt>
                <c:pt idx="7">
                  <c:v>551226.12251999998</c:v>
                </c:pt>
                <c:pt idx="8">
                  <c:v>618008.62026</c:v>
                </c:pt>
                <c:pt idx="9">
                  <c:v>703208.38549999997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'2002_2018_AYLIK_IHR'!$C$43:$N$43</c:f>
              <c:numCache>
                <c:formatCode>#,##0</c:formatCode>
                <c:ptCount val="12"/>
                <c:pt idx="0">
                  <c:v>388710.50743</c:v>
                </c:pt>
                <c:pt idx="1">
                  <c:v>432312.15464999998</c:v>
                </c:pt>
                <c:pt idx="2">
                  <c:v>516941.45613000001</c:v>
                </c:pt>
                <c:pt idx="3">
                  <c:v>484507.63029</c:v>
                </c:pt>
                <c:pt idx="4">
                  <c:v>508709.39766999998</c:v>
                </c:pt>
                <c:pt idx="5">
                  <c:v>506013.32293000002</c:v>
                </c:pt>
                <c:pt idx="6">
                  <c:v>472926.82644999999</c:v>
                </c:pt>
                <c:pt idx="7">
                  <c:v>564435.62714999996</c:v>
                </c:pt>
                <c:pt idx="8">
                  <c:v>479849.31659</c:v>
                </c:pt>
                <c:pt idx="9">
                  <c:v>542054.69666000002</c:v>
                </c:pt>
                <c:pt idx="10">
                  <c:v>580696.17102000001</c:v>
                </c:pt>
                <c:pt idx="11">
                  <c:v>603671.60034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149424"/>
        <c:axId val="-206147248"/>
      </c:lineChart>
      <c:catAx>
        <c:axId val="-20614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147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14724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14942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'2002_2018_AYLIK_IHR'!$C$36:$N$36</c:f>
              <c:numCache>
                <c:formatCode>#,##0</c:formatCode>
                <c:ptCount val="12"/>
                <c:pt idx="0">
                  <c:v>2285586.5770899998</c:v>
                </c:pt>
                <c:pt idx="1">
                  <c:v>2795909.4327799999</c:v>
                </c:pt>
                <c:pt idx="2">
                  <c:v>3144368.85775</c:v>
                </c:pt>
                <c:pt idx="3">
                  <c:v>2902151.9285300002</c:v>
                </c:pt>
                <c:pt idx="4">
                  <c:v>2764175.2046400001</c:v>
                </c:pt>
                <c:pt idx="5">
                  <c:v>2539981.7493500002</c:v>
                </c:pt>
                <c:pt idx="6">
                  <c:v>2763635.6016299999</c:v>
                </c:pt>
                <c:pt idx="7">
                  <c:v>1607805.4542700001</c:v>
                </c:pt>
                <c:pt idx="8">
                  <c:v>2605787.3870399999</c:v>
                </c:pt>
                <c:pt idx="9">
                  <c:v>2920932.1044899998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'2002_2018_AYLIK_IHR'!$C$37:$N$37</c:f>
              <c:numCache>
                <c:formatCode>#,##0</c:formatCode>
                <c:ptCount val="12"/>
                <c:pt idx="0">
                  <c:v>2064101.66255</c:v>
                </c:pt>
                <c:pt idx="1">
                  <c:v>2227157.1272700001</c:v>
                </c:pt>
                <c:pt idx="2">
                  <c:v>2708818.3197599999</c:v>
                </c:pt>
                <c:pt idx="3">
                  <c:v>2293507.1869800002</c:v>
                </c:pt>
                <c:pt idx="4">
                  <c:v>2563698.7144599999</c:v>
                </c:pt>
                <c:pt idx="5">
                  <c:v>2495008.5561299999</c:v>
                </c:pt>
                <c:pt idx="6">
                  <c:v>2430973.2201999999</c:v>
                </c:pt>
                <c:pt idx="7">
                  <c:v>1833654.21964</c:v>
                </c:pt>
                <c:pt idx="8">
                  <c:v>2149834.1192000001</c:v>
                </c:pt>
                <c:pt idx="9">
                  <c:v>2630083.6725499998</c:v>
                </c:pt>
                <c:pt idx="10">
                  <c:v>2643947.9204000002</c:v>
                </c:pt>
                <c:pt idx="11">
                  <c:v>2487345.2995699998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148880"/>
        <c:axId val="-206145072"/>
      </c:lineChart>
      <c:catAx>
        <c:axId val="-20614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14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145072"/>
        <c:scaling>
          <c:orientation val="minMax"/>
          <c:max val="3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148880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'2002_2018_AYLIK_IHR'!$C$40:$N$40</c:f>
              <c:numCache>
                <c:formatCode>#,##0</c:formatCode>
                <c:ptCount val="12"/>
                <c:pt idx="0">
                  <c:v>767164.57539000001</c:v>
                </c:pt>
                <c:pt idx="1">
                  <c:v>879691.20608000003</c:v>
                </c:pt>
                <c:pt idx="2">
                  <c:v>1028341.26445</c:v>
                </c:pt>
                <c:pt idx="3">
                  <c:v>948811.30611</c:v>
                </c:pt>
                <c:pt idx="4">
                  <c:v>985947.32631999999</c:v>
                </c:pt>
                <c:pt idx="5">
                  <c:v>861879.24584999995</c:v>
                </c:pt>
                <c:pt idx="6">
                  <c:v>872118.52407000004</c:v>
                </c:pt>
                <c:pt idx="7">
                  <c:v>801874.78666999994</c:v>
                </c:pt>
                <c:pt idx="8">
                  <c:v>1001470.23658</c:v>
                </c:pt>
                <c:pt idx="9">
                  <c:v>1115567.8198899999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'2002_2018_AYLIK_IHR'!$C$41:$N$41</c:f>
              <c:numCache>
                <c:formatCode>#,##0</c:formatCode>
                <c:ptCount val="12"/>
                <c:pt idx="0">
                  <c:v>603320.69744999998</c:v>
                </c:pt>
                <c:pt idx="1">
                  <c:v>695421.10091000004</c:v>
                </c:pt>
                <c:pt idx="2">
                  <c:v>907664.79897999996</c:v>
                </c:pt>
                <c:pt idx="3">
                  <c:v>787465.65009999997</c:v>
                </c:pt>
                <c:pt idx="4">
                  <c:v>878995.33582000004</c:v>
                </c:pt>
                <c:pt idx="5">
                  <c:v>873053.68208000006</c:v>
                </c:pt>
                <c:pt idx="6">
                  <c:v>806951.52475999994</c:v>
                </c:pt>
                <c:pt idx="7">
                  <c:v>958583.64651999995</c:v>
                </c:pt>
                <c:pt idx="8">
                  <c:v>864472.82805999997</c:v>
                </c:pt>
                <c:pt idx="9">
                  <c:v>1013748.13949</c:v>
                </c:pt>
                <c:pt idx="10">
                  <c:v>1009851.4548600001</c:v>
                </c:pt>
                <c:pt idx="11">
                  <c:v>1091172.7918199999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158672"/>
        <c:axId val="-206158128"/>
      </c:lineChart>
      <c:catAx>
        <c:axId val="-20615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15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158128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6158672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'2002_2018_AYLIK_IHR'!$C$34:$N$34</c:f>
              <c:numCache>
                <c:formatCode>#,##0</c:formatCode>
                <c:ptCount val="12"/>
                <c:pt idx="0">
                  <c:v>1427609.0637000001</c:v>
                </c:pt>
                <c:pt idx="1">
                  <c:v>1405113.8348699999</c:v>
                </c:pt>
                <c:pt idx="2">
                  <c:v>1678542.94784</c:v>
                </c:pt>
                <c:pt idx="3">
                  <c:v>1465016.7657900001</c:v>
                </c:pt>
                <c:pt idx="4">
                  <c:v>1481902.91674</c:v>
                </c:pt>
                <c:pt idx="5">
                  <c:v>1356071.9896499999</c:v>
                </c:pt>
                <c:pt idx="6">
                  <c:v>1583832.6170399999</c:v>
                </c:pt>
                <c:pt idx="7">
                  <c:v>1387735.6719</c:v>
                </c:pt>
                <c:pt idx="8">
                  <c:v>1464087.9376099999</c:v>
                </c:pt>
                <c:pt idx="9">
                  <c:v>1568197.9987600001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'2002_2018_AYLIK_IHR'!$C$35:$N$35</c:f>
              <c:numCache>
                <c:formatCode>#,##0</c:formatCode>
                <c:ptCount val="12"/>
                <c:pt idx="0">
                  <c:v>1245688.1737299999</c:v>
                </c:pt>
                <c:pt idx="1">
                  <c:v>1282315.5776500001</c:v>
                </c:pt>
                <c:pt idx="2">
                  <c:v>1529906.4652499999</c:v>
                </c:pt>
                <c:pt idx="3">
                  <c:v>1345757.02675</c:v>
                </c:pt>
                <c:pt idx="4">
                  <c:v>1399035.1849400001</c:v>
                </c:pt>
                <c:pt idx="5">
                  <c:v>1387370.6907299999</c:v>
                </c:pt>
                <c:pt idx="6">
                  <c:v>1476034.57712</c:v>
                </c:pt>
                <c:pt idx="7">
                  <c:v>1674106.0351799999</c:v>
                </c:pt>
                <c:pt idx="8">
                  <c:v>1288891.4571700001</c:v>
                </c:pt>
                <c:pt idx="9">
                  <c:v>1531418.3845200001</c:v>
                </c:pt>
                <c:pt idx="10">
                  <c:v>1435010.8107400001</c:v>
                </c:pt>
                <c:pt idx="11">
                  <c:v>1435766.9268199999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34861056"/>
        <c:axId val="-234873024"/>
      </c:lineChart>
      <c:catAx>
        <c:axId val="-23486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3487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3487302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348610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'2002_2018_AYLIK_IHR'!$C$44:$N$44</c:f>
              <c:numCache>
                <c:formatCode>#,##0</c:formatCode>
                <c:ptCount val="12"/>
                <c:pt idx="0">
                  <c:v>597364.50208999997</c:v>
                </c:pt>
                <c:pt idx="1">
                  <c:v>635706.29151999997</c:v>
                </c:pt>
                <c:pt idx="2">
                  <c:v>752678.28590999998</c:v>
                </c:pt>
                <c:pt idx="3">
                  <c:v>698023.05695</c:v>
                </c:pt>
                <c:pt idx="4">
                  <c:v>716163.30955999997</c:v>
                </c:pt>
                <c:pt idx="5">
                  <c:v>657064.26541999995</c:v>
                </c:pt>
                <c:pt idx="6">
                  <c:v>687068.95042000001</c:v>
                </c:pt>
                <c:pt idx="7">
                  <c:v>600996.35153999995</c:v>
                </c:pt>
                <c:pt idx="8">
                  <c:v>664339.67400999996</c:v>
                </c:pt>
                <c:pt idx="9">
                  <c:v>716186.81900000002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'2002_2018_AYLIK_IHR'!$C$45:$N$45</c:f>
              <c:numCache>
                <c:formatCode>#,##0</c:formatCode>
                <c:ptCount val="12"/>
                <c:pt idx="0">
                  <c:v>464679.32507000002</c:v>
                </c:pt>
                <c:pt idx="1">
                  <c:v>500561.75339999999</c:v>
                </c:pt>
                <c:pt idx="2">
                  <c:v>611686.63208000001</c:v>
                </c:pt>
                <c:pt idx="3">
                  <c:v>546671.35161000001</c:v>
                </c:pt>
                <c:pt idx="4">
                  <c:v>570053.03044999996</c:v>
                </c:pt>
                <c:pt idx="5">
                  <c:v>560120.81056999997</c:v>
                </c:pt>
                <c:pt idx="6">
                  <c:v>532006.61095</c:v>
                </c:pt>
                <c:pt idx="7">
                  <c:v>607604.14335000003</c:v>
                </c:pt>
                <c:pt idx="8">
                  <c:v>521158.19201</c:v>
                </c:pt>
                <c:pt idx="9">
                  <c:v>624817.60432000004</c:v>
                </c:pt>
                <c:pt idx="10">
                  <c:v>644808.48560000001</c:v>
                </c:pt>
                <c:pt idx="11">
                  <c:v>625216.98112000001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34864320"/>
        <c:axId val="-234863776"/>
      </c:lineChart>
      <c:catAx>
        <c:axId val="-23486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3486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348637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3486432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'2002_2018_AYLIK_IHR'!$C$48:$N$48</c:f>
              <c:numCache>
                <c:formatCode>#,##0</c:formatCode>
                <c:ptCount val="12"/>
                <c:pt idx="0">
                  <c:v>208341.55322</c:v>
                </c:pt>
                <c:pt idx="1">
                  <c:v>239377.08450999999</c:v>
                </c:pt>
                <c:pt idx="2">
                  <c:v>267416.54732999997</c:v>
                </c:pt>
                <c:pt idx="3">
                  <c:v>258461.28584</c:v>
                </c:pt>
                <c:pt idx="4">
                  <c:v>273635.42443000001</c:v>
                </c:pt>
                <c:pt idx="5">
                  <c:v>254332.66612000001</c:v>
                </c:pt>
                <c:pt idx="6">
                  <c:v>256375.47305</c:v>
                </c:pt>
                <c:pt idx="7">
                  <c:v>220604.73571000001</c:v>
                </c:pt>
                <c:pt idx="8">
                  <c:v>243790.57668999999</c:v>
                </c:pt>
                <c:pt idx="9">
                  <c:v>264089.60728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'2002_2018_AYLIK_IHR'!$C$49:$N$49</c:f>
              <c:numCache>
                <c:formatCode>#,##0</c:formatCode>
                <c:ptCount val="12"/>
                <c:pt idx="0">
                  <c:v>180942.39872</c:v>
                </c:pt>
                <c:pt idx="1">
                  <c:v>202271.86444</c:v>
                </c:pt>
                <c:pt idx="2">
                  <c:v>256830.35075000001</c:v>
                </c:pt>
                <c:pt idx="3">
                  <c:v>222371.25599000001</c:v>
                </c:pt>
                <c:pt idx="4">
                  <c:v>239963.52903000001</c:v>
                </c:pt>
                <c:pt idx="5">
                  <c:v>231400.9319</c:v>
                </c:pt>
                <c:pt idx="6">
                  <c:v>217437.45954000001</c:v>
                </c:pt>
                <c:pt idx="7">
                  <c:v>244923.63052000001</c:v>
                </c:pt>
                <c:pt idx="8">
                  <c:v>205829.61438000001</c:v>
                </c:pt>
                <c:pt idx="9">
                  <c:v>230035.07008</c:v>
                </c:pt>
                <c:pt idx="10">
                  <c:v>237808.23217999999</c:v>
                </c:pt>
                <c:pt idx="11">
                  <c:v>235849.47455000001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34868128"/>
        <c:axId val="-234871392"/>
      </c:lineChart>
      <c:catAx>
        <c:axId val="-23486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3487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348713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34868128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'2002_2018_AYLIK_IHR'!$C$50:$N$50</c:f>
              <c:numCache>
                <c:formatCode>#,##0</c:formatCode>
                <c:ptCount val="12"/>
                <c:pt idx="0">
                  <c:v>141964.32303</c:v>
                </c:pt>
                <c:pt idx="1">
                  <c:v>195500.45146000001</c:v>
                </c:pt>
                <c:pt idx="2">
                  <c:v>522780.52081000002</c:v>
                </c:pt>
                <c:pt idx="3">
                  <c:v>355027.91907</c:v>
                </c:pt>
                <c:pt idx="4">
                  <c:v>251529.81820000001</c:v>
                </c:pt>
                <c:pt idx="5">
                  <c:v>198946.47810000001</c:v>
                </c:pt>
                <c:pt idx="6">
                  <c:v>260054.80786999999</c:v>
                </c:pt>
                <c:pt idx="7">
                  <c:v>896693.91368999996</c:v>
                </c:pt>
                <c:pt idx="8">
                  <c:v>590986.01014999999</c:v>
                </c:pt>
                <c:pt idx="9">
                  <c:v>474431.85015000001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'2002_2018_AYLIK_IHR'!$C$51:$N$51</c:f>
              <c:numCache>
                <c:formatCode>#,##0</c:formatCode>
                <c:ptCount val="12"/>
                <c:pt idx="0">
                  <c:v>198486.61814999999</c:v>
                </c:pt>
                <c:pt idx="1">
                  <c:v>251788.18276</c:v>
                </c:pt>
                <c:pt idx="2">
                  <c:v>338911.83844000002</c:v>
                </c:pt>
                <c:pt idx="3">
                  <c:v>345082.39354999998</c:v>
                </c:pt>
                <c:pt idx="4">
                  <c:v>302669.66272000002</c:v>
                </c:pt>
                <c:pt idx="5">
                  <c:v>252020.96518</c:v>
                </c:pt>
                <c:pt idx="6">
                  <c:v>265027.53391</c:v>
                </c:pt>
                <c:pt idx="7">
                  <c:v>323546.42946000001</c:v>
                </c:pt>
                <c:pt idx="8">
                  <c:v>232554.26246</c:v>
                </c:pt>
                <c:pt idx="9">
                  <c:v>222782.36194</c:v>
                </c:pt>
                <c:pt idx="10">
                  <c:v>266584.51513999997</c:v>
                </c:pt>
                <c:pt idx="11">
                  <c:v>281485.85862999997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34873568"/>
        <c:axId val="-234860512"/>
      </c:lineChart>
      <c:catAx>
        <c:axId val="-2348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34860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348605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348735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'2002_2018_AYLIK_IHR'!$C$46:$N$46</c:f>
              <c:numCache>
                <c:formatCode>#,##0</c:formatCode>
                <c:ptCount val="12"/>
                <c:pt idx="0">
                  <c:v>1117504.07648</c:v>
                </c:pt>
                <c:pt idx="1">
                  <c:v>1147472.13476</c:v>
                </c:pt>
                <c:pt idx="2">
                  <c:v>1287315.3300900001</c:v>
                </c:pt>
                <c:pt idx="3">
                  <c:v>1122433.2077899999</c:v>
                </c:pt>
                <c:pt idx="4">
                  <c:v>1204121.20817</c:v>
                </c:pt>
                <c:pt idx="5">
                  <c:v>1197312.66808</c:v>
                </c:pt>
                <c:pt idx="6">
                  <c:v>1263981.9564</c:v>
                </c:pt>
                <c:pt idx="7">
                  <c:v>1190147.4582199999</c:v>
                </c:pt>
                <c:pt idx="8">
                  <c:v>1410793.6328499999</c:v>
                </c:pt>
                <c:pt idx="9">
                  <c:v>1492428.43352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'2002_2018_AYLIK_IHR'!$C$47:$N$47</c:f>
              <c:numCache>
                <c:formatCode>#,##0</c:formatCode>
                <c:ptCount val="12"/>
                <c:pt idx="0">
                  <c:v>850631.40171999997</c:v>
                </c:pt>
                <c:pt idx="1">
                  <c:v>928852.77034000005</c:v>
                </c:pt>
                <c:pt idx="2">
                  <c:v>1169206.17637</c:v>
                </c:pt>
                <c:pt idx="3">
                  <c:v>995610.36797999998</c:v>
                </c:pt>
                <c:pt idx="4">
                  <c:v>965129.35251</c:v>
                </c:pt>
                <c:pt idx="5">
                  <c:v>897059.66601000004</c:v>
                </c:pt>
                <c:pt idx="6">
                  <c:v>789419.71071000001</c:v>
                </c:pt>
                <c:pt idx="7">
                  <c:v>846235.76344999997</c:v>
                </c:pt>
                <c:pt idx="8">
                  <c:v>740039.80018000002</c:v>
                </c:pt>
                <c:pt idx="9">
                  <c:v>1016087.50205</c:v>
                </c:pt>
                <c:pt idx="10">
                  <c:v>1073414.37613</c:v>
                </c:pt>
                <c:pt idx="11">
                  <c:v>1159659.7968299999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34870304"/>
        <c:axId val="-234867584"/>
      </c:lineChart>
      <c:catAx>
        <c:axId val="-23487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3486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3486758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3487030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'2002_2018_AYLIK_IHR'!$A$60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'2002_2018_AYLIK_IHR'!$C$60:$N$60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334207.77928000002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430283.59836</c:v>
                </c:pt>
                <c:pt idx="5">
                  <c:v>379336.43225999997</c:v>
                </c:pt>
                <c:pt idx="6">
                  <c:v>403270.21289999998</c:v>
                </c:pt>
                <c:pt idx="7">
                  <c:v>325035.55700999999</c:v>
                </c:pt>
                <c:pt idx="8">
                  <c:v>364405.83487999998</c:v>
                </c:pt>
                <c:pt idx="9">
                  <c:v>415503.04460000002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'2002_2018_AYLIK_IHR'!$A$61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'2002_2018_AYLIK_IHR'!$C$61:$N$61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308981.73379999999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445702.48784999998</c:v>
                </c:pt>
                <c:pt idx="5">
                  <c:v>366947.6202</c:v>
                </c:pt>
                <c:pt idx="6">
                  <c:v>385927.32467</c:v>
                </c:pt>
                <c:pt idx="7">
                  <c:v>445269.32912000001</c:v>
                </c:pt>
                <c:pt idx="8">
                  <c:v>379084.85233999998</c:v>
                </c:pt>
                <c:pt idx="9">
                  <c:v>404376.02325999999</c:v>
                </c:pt>
                <c:pt idx="10">
                  <c:v>382927.93002999999</c:v>
                </c:pt>
                <c:pt idx="11">
                  <c:v>411302.76665000001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34864864"/>
        <c:axId val="-234865952"/>
      </c:lineChart>
      <c:catAx>
        <c:axId val="-23486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3486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34865952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3486486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'2002_2018_AYLIK_IHR'!$A$77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'2002_2018_AYLIK_IHR'!$C$78:$L$78</c:f>
              <c:numCache>
                <c:formatCode>#,##0</c:formatCode>
                <c:ptCount val="10"/>
                <c:pt idx="0">
                  <c:v>12434653.225998627</c:v>
                </c:pt>
                <c:pt idx="1">
                  <c:v>13148872.30199918</c:v>
                </c:pt>
                <c:pt idx="2">
                  <c:v>15554921.100999519</c:v>
                </c:pt>
                <c:pt idx="3">
                  <c:v>13848923.364999289</c:v>
                </c:pt>
                <c:pt idx="4">
                  <c:v>14260524.199999455</c:v>
                </c:pt>
                <c:pt idx="5">
                  <c:v>12928150.679999709</c:v>
                </c:pt>
                <c:pt idx="6">
                  <c:v>14056269.346999455</c:v>
                </c:pt>
                <c:pt idx="7">
                  <c:v>12354309.469000123</c:v>
                </c:pt>
                <c:pt idx="8">
                  <c:v>14456488.663999287</c:v>
                </c:pt>
                <c:pt idx="9">
                  <c:v>15325367.003140001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4462992"/>
        <c:axId val="-204468976"/>
      </c:lineChart>
      <c:catAx>
        <c:axId val="-20446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446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4468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4462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'2002_2018_AYLIK_IHR'!$C$38:$N$38</c:f>
              <c:numCache>
                <c:formatCode>#,##0</c:formatCode>
                <c:ptCount val="12"/>
                <c:pt idx="0">
                  <c:v>42524.265619999998</c:v>
                </c:pt>
                <c:pt idx="1">
                  <c:v>56242.339760000003</c:v>
                </c:pt>
                <c:pt idx="2">
                  <c:v>79322.266470000002</c:v>
                </c:pt>
                <c:pt idx="3">
                  <c:v>42637.633880000001</c:v>
                </c:pt>
                <c:pt idx="4">
                  <c:v>133538.68554000001</c:v>
                </c:pt>
                <c:pt idx="5">
                  <c:v>139721.95924</c:v>
                </c:pt>
                <c:pt idx="6">
                  <c:v>148742.76595999999</c:v>
                </c:pt>
                <c:pt idx="7">
                  <c:v>95638.084929999997</c:v>
                </c:pt>
                <c:pt idx="8">
                  <c:v>53297.782509999997</c:v>
                </c:pt>
                <c:pt idx="9">
                  <c:v>130754.85827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'2002_2018_AYLIK_IHR'!$C$39:$N$39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  <c:pt idx="2">
                  <c:v>148505.58248000001</c:v>
                </c:pt>
                <c:pt idx="3">
                  <c:v>72460.498909999995</c:v>
                </c:pt>
                <c:pt idx="4">
                  <c:v>114131.60739</c:v>
                </c:pt>
                <c:pt idx="5">
                  <c:v>158069.96716999999</c:v>
                </c:pt>
                <c:pt idx="6">
                  <c:v>90677.540630000003</c:v>
                </c:pt>
                <c:pt idx="7">
                  <c:v>166168.74025</c:v>
                </c:pt>
                <c:pt idx="8">
                  <c:v>103600.68257999999</c:v>
                </c:pt>
                <c:pt idx="9">
                  <c:v>87976.727379999997</c:v>
                </c:pt>
                <c:pt idx="10">
                  <c:v>125763.03137</c:v>
                </c:pt>
                <c:pt idx="11">
                  <c:v>120779.26479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34862688"/>
        <c:axId val="-234862144"/>
      </c:lineChart>
      <c:catAx>
        <c:axId val="-23486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3486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34862144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3486268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'2002_2018_AYLIK_IHR'!$C$52:$N$52</c:f>
              <c:numCache>
                <c:formatCode>#,##0</c:formatCode>
                <c:ptCount val="12"/>
                <c:pt idx="0">
                  <c:v>106506.34802</c:v>
                </c:pt>
                <c:pt idx="1">
                  <c:v>149655.0753</c:v>
                </c:pt>
                <c:pt idx="2">
                  <c:v>147969.12981000001</c:v>
                </c:pt>
                <c:pt idx="3">
                  <c:v>189961.07772999999</c:v>
                </c:pt>
                <c:pt idx="4">
                  <c:v>190016.05770999999</c:v>
                </c:pt>
                <c:pt idx="5">
                  <c:v>123058.16417</c:v>
                </c:pt>
                <c:pt idx="6">
                  <c:v>197344.31156999999</c:v>
                </c:pt>
                <c:pt idx="7">
                  <c:v>119775.07057</c:v>
                </c:pt>
                <c:pt idx="8">
                  <c:v>122785.72756</c:v>
                </c:pt>
                <c:pt idx="9">
                  <c:v>206733.62418000001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'2002_2018_AYLIK_IHR'!$C$53:$N$53</c:f>
              <c:numCache>
                <c:formatCode>#,##0</c:formatCode>
                <c:ptCount val="12"/>
                <c:pt idx="0">
                  <c:v>99964.754350000003</c:v>
                </c:pt>
                <c:pt idx="1">
                  <c:v>122114.31127000001</c:v>
                </c:pt>
                <c:pt idx="2">
                  <c:v>147396.47138</c:v>
                </c:pt>
                <c:pt idx="3">
                  <c:v>137727.17058999999</c:v>
                </c:pt>
                <c:pt idx="4">
                  <c:v>131955.44761999999</c:v>
                </c:pt>
                <c:pt idx="5">
                  <c:v>156546.92847000001</c:v>
                </c:pt>
                <c:pt idx="6">
                  <c:v>111487.75456</c:v>
                </c:pt>
                <c:pt idx="7">
                  <c:v>159009.36577</c:v>
                </c:pt>
                <c:pt idx="8">
                  <c:v>151239.85154</c:v>
                </c:pt>
                <c:pt idx="9">
                  <c:v>145058.47693999999</c:v>
                </c:pt>
                <c:pt idx="10">
                  <c:v>173029.13488999999</c:v>
                </c:pt>
                <c:pt idx="11">
                  <c:v>202981.92694999999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676368"/>
        <c:axId val="-203666576"/>
      </c:lineChart>
      <c:catAx>
        <c:axId val="-20367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366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36665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3676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'2002_2018_AYLIK_IHR'!$C$54:$N$54</c:f>
              <c:numCache>
                <c:formatCode>#,##0</c:formatCode>
                <c:ptCount val="12"/>
                <c:pt idx="0">
                  <c:v>331310.27610999998</c:v>
                </c:pt>
                <c:pt idx="1">
                  <c:v>350928.31438</c:v>
                </c:pt>
                <c:pt idx="2">
                  <c:v>417517.91462</c:v>
                </c:pt>
                <c:pt idx="3">
                  <c:v>365939.12841</c:v>
                </c:pt>
                <c:pt idx="4">
                  <c:v>406312.33971999999</c:v>
                </c:pt>
                <c:pt idx="5">
                  <c:v>357680.69652</c:v>
                </c:pt>
                <c:pt idx="6">
                  <c:v>401549.65038000001</c:v>
                </c:pt>
                <c:pt idx="7">
                  <c:v>343048.08114999998</c:v>
                </c:pt>
                <c:pt idx="8">
                  <c:v>374507.80855999998</c:v>
                </c:pt>
                <c:pt idx="9">
                  <c:v>423442.29408999998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'2002_2018_AYLIK_IHR'!$C$55:$N$55</c:f>
              <c:numCache>
                <c:formatCode>#,##0</c:formatCode>
                <c:ptCount val="12"/>
                <c:pt idx="0">
                  <c:v>257694.12286999999</c:v>
                </c:pt>
                <c:pt idx="1">
                  <c:v>269330.11041999998</c:v>
                </c:pt>
                <c:pt idx="2">
                  <c:v>329519.41336000001</c:v>
                </c:pt>
                <c:pt idx="3">
                  <c:v>309736.72823000001</c:v>
                </c:pt>
                <c:pt idx="4">
                  <c:v>327785.27223</c:v>
                </c:pt>
                <c:pt idx="5">
                  <c:v>324231.31637000002</c:v>
                </c:pt>
                <c:pt idx="6">
                  <c:v>304112.92569</c:v>
                </c:pt>
                <c:pt idx="7">
                  <c:v>360308.32639</c:v>
                </c:pt>
                <c:pt idx="8">
                  <c:v>310390.63776999997</c:v>
                </c:pt>
                <c:pt idx="9">
                  <c:v>382331.90101999999</c:v>
                </c:pt>
                <c:pt idx="10">
                  <c:v>384804.53149999998</c:v>
                </c:pt>
                <c:pt idx="11">
                  <c:v>356649.66707000002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675280"/>
        <c:axId val="-203664400"/>
      </c:lineChart>
      <c:catAx>
        <c:axId val="-20367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366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366440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367528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'2002_2018_AYLIK_IHR'!$C$3:$N$3</c:f>
              <c:numCache>
                <c:formatCode>#,##0</c:formatCode>
                <c:ptCount val="12"/>
                <c:pt idx="0">
                  <c:v>1652047.3710699999</c:v>
                </c:pt>
                <c:pt idx="1">
                  <c:v>1662663.9702999999</c:v>
                </c:pt>
                <c:pt idx="2">
                  <c:v>1866050.1518600001</c:v>
                </c:pt>
                <c:pt idx="3">
                  <c:v>1609068.3746199999</c:v>
                </c:pt>
                <c:pt idx="4">
                  <c:v>1675476.36986</c:v>
                </c:pt>
                <c:pt idx="5">
                  <c:v>1595970.92032</c:v>
                </c:pt>
                <c:pt idx="6">
                  <c:v>1469298.9334</c:v>
                </c:pt>
                <c:pt idx="7">
                  <c:v>1665277.4039799999</c:v>
                </c:pt>
                <c:pt idx="8">
                  <c:v>1644613.6158</c:v>
                </c:pt>
                <c:pt idx="9">
                  <c:v>2082544.6917299998</c:v>
                </c:pt>
                <c:pt idx="10">
                  <c:v>2162553.0606</c:v>
                </c:pt>
                <c:pt idx="11">
                  <c:v>2131557.2530700001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'2002_2018_AYLIK_IHR'!$A$2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'2002_2018_AYLIK_IHR'!$C$2:$N$2</c:f>
              <c:numCache>
                <c:formatCode>#,##0</c:formatCode>
                <c:ptCount val="12"/>
                <c:pt idx="0">
                  <c:v>1893985.41873</c:v>
                </c:pt>
                <c:pt idx="1">
                  <c:v>1835874.0608599996</c:v>
                </c:pt>
                <c:pt idx="2">
                  <c:v>1994608.4717799998</c:v>
                </c:pt>
                <c:pt idx="3">
                  <c:v>1783196.8797999998</c:v>
                </c:pt>
                <c:pt idx="4">
                  <c:v>1896733.2271199999</c:v>
                </c:pt>
                <c:pt idx="5">
                  <c:v>1590128.73786</c:v>
                </c:pt>
                <c:pt idx="6">
                  <c:v>1679671.6076599997</c:v>
                </c:pt>
                <c:pt idx="7">
                  <c:v>1526237.0333199999</c:v>
                </c:pt>
                <c:pt idx="8">
                  <c:v>1906344.3155599998</c:v>
                </c:pt>
                <c:pt idx="9">
                  <c:v>2167733.7956699999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4460816"/>
        <c:axId val="-204454832"/>
      </c:lineChart>
      <c:catAx>
        <c:axId val="-20446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445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44548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44608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2009-2018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'2002_2018_AYLIK_IHR'!$C$69:$N$69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'2002_2018_AYLIK_IHR'!$A$70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'2002_2018_AYLIK_IHR'!$C$70:$N$70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'2002_2018_AYLIK_IHR'!$A$71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'2002_2018_AYLIK_IHR'!$C$71:$N$71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'2002_2018_AYLIK_IHR'!$A$72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'2002_2018_AYLIK_IHR'!$C$72:$N$72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'2002_2018_AYLIK_IHR'!$A$73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'2002_2018_AYLIK_IHR'!$C$73:$N$73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'2002_2018_AYLIK_IHR'!$A$74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'2002_2018_AYLIK_IHR'!$C$74:$N$74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'2002_2018_AYLIK_IHR'!$A$75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'2002_2018_AYLIK_IHR'!$C$75:$N$75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'2002_2018_AYLIK_IHR'!$A$76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'2002_2018_AYLIK_IHR'!$C$76:$N$76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'2002_2018_AYLIK_IHR'!$A$77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'2002_2018_AYLIK_IHR'!$C$77:$N$77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'2002_2018_AYLIK_IHR'!$A$78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'2002_2018_AYLIK_IHR'!$C$78:$N$78</c:f>
              <c:numCache>
                <c:formatCode>#,##0</c:formatCode>
                <c:ptCount val="12"/>
                <c:pt idx="0">
                  <c:v>12434653.225998627</c:v>
                </c:pt>
                <c:pt idx="1">
                  <c:v>13148872.30199918</c:v>
                </c:pt>
                <c:pt idx="2">
                  <c:v>15554921.100999519</c:v>
                </c:pt>
                <c:pt idx="3">
                  <c:v>13848923.364999289</c:v>
                </c:pt>
                <c:pt idx="4">
                  <c:v>14260524.199999455</c:v>
                </c:pt>
                <c:pt idx="5">
                  <c:v>12928150.679999709</c:v>
                </c:pt>
                <c:pt idx="6">
                  <c:v>14056269.346999455</c:v>
                </c:pt>
                <c:pt idx="7">
                  <c:v>12354309.469000123</c:v>
                </c:pt>
                <c:pt idx="8">
                  <c:v>14456488.663999287</c:v>
                </c:pt>
                <c:pt idx="9">
                  <c:v>15325367.003140001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4453744"/>
        <c:axId val="-204465712"/>
      </c:lineChart>
      <c:catAx>
        <c:axId val="-20445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446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4465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445374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73019565736101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2002-2018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'2002_2018_AYLIK_IHR'!$A$62:$A$78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'2002_2018_AYLIK_IHR'!$A$62:$A$78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'2002_2018_AYLIK_IHR'!$O$62:$O$78</c:f>
              <c:numCache>
                <c:formatCode>#,##0</c:formatCode>
                <c:ptCount val="17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138368479.35713464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4466800"/>
        <c:axId val="-204464624"/>
      </c:barChart>
      <c:catAx>
        <c:axId val="-20446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4464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4464624"/>
        <c:scaling>
          <c:orientation val="minMax"/>
          <c:max val="18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446680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'2002_2018_AYLIK_IHR'!$C$4:$N$4</c:f>
              <c:numCache>
                <c:formatCode>#,##0</c:formatCode>
                <c:ptCount val="12"/>
                <c:pt idx="0">
                  <c:v>547279.73702999996</c:v>
                </c:pt>
                <c:pt idx="1">
                  <c:v>534707.37503999996</c:v>
                </c:pt>
                <c:pt idx="2">
                  <c:v>599961.14306999999</c:v>
                </c:pt>
                <c:pt idx="3">
                  <c:v>534080.27081000002</c:v>
                </c:pt>
                <c:pt idx="4">
                  <c:v>559518.48658999999</c:v>
                </c:pt>
                <c:pt idx="5">
                  <c:v>447538.40782999998</c:v>
                </c:pt>
                <c:pt idx="6">
                  <c:v>533636.95039000001</c:v>
                </c:pt>
                <c:pt idx="7">
                  <c:v>501931.12229999999</c:v>
                </c:pt>
                <c:pt idx="8">
                  <c:v>553276.10843999998</c:v>
                </c:pt>
                <c:pt idx="9">
                  <c:v>647142.27865999995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'2002_2018_AYLIK_IHR'!$C$5:$N$5</c:f>
              <c:numCache>
                <c:formatCode>#,##0</c:formatCode>
                <c:ptCount val="12"/>
                <c:pt idx="0">
                  <c:v>523301.51370000001</c:v>
                </c:pt>
                <c:pt idx="1">
                  <c:v>556349.95571000001</c:v>
                </c:pt>
                <c:pt idx="2">
                  <c:v>622260.37211</c:v>
                </c:pt>
                <c:pt idx="3">
                  <c:v>523468.58825999999</c:v>
                </c:pt>
                <c:pt idx="4">
                  <c:v>528447.99014000001</c:v>
                </c:pt>
                <c:pt idx="5">
                  <c:v>466088.37203000003</c:v>
                </c:pt>
                <c:pt idx="6">
                  <c:v>429421.15441999998</c:v>
                </c:pt>
                <c:pt idx="7">
                  <c:v>541679.69484999997</c:v>
                </c:pt>
                <c:pt idx="8">
                  <c:v>472874.20572000003</c:v>
                </c:pt>
                <c:pt idx="9">
                  <c:v>576909.77853000001</c:v>
                </c:pt>
                <c:pt idx="10">
                  <c:v>566190.40423999995</c:v>
                </c:pt>
                <c:pt idx="11">
                  <c:v>562187.32629999996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458096"/>
        <c:axId val="-204457552"/>
      </c:lineChart>
      <c:catAx>
        <c:axId val="-204458096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445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445755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445809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'2002_2018_AYLIK_IHR'!$C$6:$N$6</c:f>
              <c:numCache>
                <c:formatCode>#,##0</c:formatCode>
                <c:ptCount val="12"/>
                <c:pt idx="0">
                  <c:v>225382.39082</c:v>
                </c:pt>
                <c:pt idx="1">
                  <c:v>211800.01613999999</c:v>
                </c:pt>
                <c:pt idx="2">
                  <c:v>207215.95246999999</c:v>
                </c:pt>
                <c:pt idx="3">
                  <c:v>149359.97605999999</c:v>
                </c:pt>
                <c:pt idx="4">
                  <c:v>213061.90255999999</c:v>
                </c:pt>
                <c:pt idx="5">
                  <c:v>167647.90736000001</c:v>
                </c:pt>
                <c:pt idx="6">
                  <c:v>104415.41274</c:v>
                </c:pt>
                <c:pt idx="7">
                  <c:v>111086.61482</c:v>
                </c:pt>
                <c:pt idx="8">
                  <c:v>152432.44815000001</c:v>
                </c:pt>
                <c:pt idx="9">
                  <c:v>202321.95264999999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'2002_2018_AYLIK_IHR'!$C$7:$N$7</c:f>
              <c:numCache>
                <c:formatCode>#,##0</c:formatCode>
                <c:ptCount val="12"/>
                <c:pt idx="0">
                  <c:v>193141.91093000001</c:v>
                </c:pt>
                <c:pt idx="1">
                  <c:v>168162.27752</c:v>
                </c:pt>
                <c:pt idx="2">
                  <c:v>154358.60445000001</c:v>
                </c:pt>
                <c:pt idx="3">
                  <c:v>119338.0952</c:v>
                </c:pt>
                <c:pt idx="4">
                  <c:v>128812.80855</c:v>
                </c:pt>
                <c:pt idx="5">
                  <c:v>190392.67696000001</c:v>
                </c:pt>
                <c:pt idx="6">
                  <c:v>120607.99527</c:v>
                </c:pt>
                <c:pt idx="7">
                  <c:v>100994.30774</c:v>
                </c:pt>
                <c:pt idx="8">
                  <c:v>142896.14631000001</c:v>
                </c:pt>
                <c:pt idx="9">
                  <c:v>232098.67686000001</c:v>
                </c:pt>
                <c:pt idx="10">
                  <c:v>320619.67991000001</c:v>
                </c:pt>
                <c:pt idx="11">
                  <c:v>359363.96367000003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455920"/>
        <c:axId val="-204461904"/>
      </c:lineChart>
      <c:catAx>
        <c:axId val="-20445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446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44619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44559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'2002_2018_AYLIK_IHR'!$C$8:$N$8</c:f>
              <c:numCache>
                <c:formatCode>#,##0</c:formatCode>
                <c:ptCount val="12"/>
                <c:pt idx="0">
                  <c:v>119844.95706</c:v>
                </c:pt>
                <c:pt idx="1">
                  <c:v>117642.80637000001</c:v>
                </c:pt>
                <c:pt idx="2">
                  <c:v>141261.70297000001</c:v>
                </c:pt>
                <c:pt idx="3">
                  <c:v>128539.1422</c:v>
                </c:pt>
                <c:pt idx="4">
                  <c:v>137414.42142</c:v>
                </c:pt>
                <c:pt idx="5">
                  <c:v>118811.43697</c:v>
                </c:pt>
                <c:pt idx="6">
                  <c:v>125990.45646</c:v>
                </c:pt>
                <c:pt idx="7">
                  <c:v>111689.74705000001</c:v>
                </c:pt>
                <c:pt idx="8">
                  <c:v>143788.71265999999</c:v>
                </c:pt>
                <c:pt idx="9">
                  <c:v>142013.16858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'2002_2018_AYLIK_IHR'!$C$9:$N$9</c:f>
              <c:numCache>
                <c:formatCode>#,##0</c:formatCode>
                <c:ptCount val="12"/>
                <c:pt idx="0">
                  <c:v>98588.702839999998</c:v>
                </c:pt>
                <c:pt idx="1">
                  <c:v>100801.50216</c:v>
                </c:pt>
                <c:pt idx="2">
                  <c:v>123925.27827</c:v>
                </c:pt>
                <c:pt idx="3">
                  <c:v>106737.59759999999</c:v>
                </c:pt>
                <c:pt idx="4">
                  <c:v>113793.92883999999</c:v>
                </c:pt>
                <c:pt idx="5">
                  <c:v>110904.22930000001</c:v>
                </c:pt>
                <c:pt idx="6">
                  <c:v>113949.22528</c:v>
                </c:pt>
                <c:pt idx="7">
                  <c:v>130550.48045</c:v>
                </c:pt>
                <c:pt idx="8">
                  <c:v>121419.57322999999</c:v>
                </c:pt>
                <c:pt idx="9">
                  <c:v>142803.85561</c:v>
                </c:pt>
                <c:pt idx="10">
                  <c:v>134831.49648</c:v>
                </c:pt>
                <c:pt idx="11">
                  <c:v>117563.22825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461360"/>
        <c:axId val="-201679088"/>
      </c:lineChart>
      <c:catAx>
        <c:axId val="-20446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167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1679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44613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F47" sqref="F47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54" t="s">
        <v>124</v>
      </c>
      <c r="C1" s="154"/>
      <c r="D1" s="154"/>
      <c r="E1" s="154"/>
      <c r="F1" s="154"/>
      <c r="G1" s="154"/>
      <c r="H1" s="154"/>
      <c r="I1" s="154"/>
      <c r="J1" s="154"/>
      <c r="K1" s="114"/>
      <c r="L1" s="114"/>
      <c r="M1" s="114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1" t="s">
        <v>125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3"/>
    </row>
    <row r="6" spans="1:13" ht="18" x14ac:dyDescent="0.2">
      <c r="A6" s="3"/>
      <c r="B6" s="150" t="s">
        <v>126</v>
      </c>
      <c r="C6" s="150"/>
      <c r="D6" s="150"/>
      <c r="E6" s="150"/>
      <c r="F6" s="150" t="s">
        <v>127</v>
      </c>
      <c r="G6" s="150"/>
      <c r="H6" s="150"/>
      <c r="I6" s="150"/>
      <c r="J6" s="150" t="s">
        <v>106</v>
      </c>
      <c r="K6" s="150"/>
      <c r="L6" s="150"/>
      <c r="M6" s="150"/>
    </row>
    <row r="7" spans="1:13" ht="30" x14ac:dyDescent="0.25">
      <c r="A7" s="4" t="s">
        <v>1</v>
      </c>
      <c r="B7" s="5">
        <v>2017</v>
      </c>
      <c r="C7" s="6">
        <v>2018</v>
      </c>
      <c r="D7" s="7" t="s">
        <v>119</v>
      </c>
      <c r="E7" s="7" t="s">
        <v>120</v>
      </c>
      <c r="F7" s="5">
        <v>2017</v>
      </c>
      <c r="G7" s="6">
        <v>2018</v>
      </c>
      <c r="H7" s="7" t="s">
        <v>119</v>
      </c>
      <c r="I7" s="7" t="s">
        <v>120</v>
      </c>
      <c r="J7" s="5" t="s">
        <v>128</v>
      </c>
      <c r="K7" s="5" t="s">
        <v>129</v>
      </c>
      <c r="L7" s="7" t="s">
        <v>119</v>
      </c>
      <c r="M7" s="7" t="s">
        <v>120</v>
      </c>
    </row>
    <row r="8" spans="1:13" ht="16.5" x14ac:dyDescent="0.25">
      <c r="A8" s="49" t="s">
        <v>2</v>
      </c>
      <c r="B8" s="50">
        <f>B9+B18+B20</f>
        <v>2082544.6917299998</v>
      </c>
      <c r="C8" s="50">
        <f>C9+C18+C20</f>
        <v>2167733.7956699999</v>
      </c>
      <c r="D8" s="48">
        <f t="shared" ref="D8:D46" si="0">(C8-B8)/B8*100</f>
        <v>4.0906254870925363</v>
      </c>
      <c r="E8" s="48">
        <f>C8/C$46*100</f>
        <v>13.77909620508467</v>
      </c>
      <c r="F8" s="50">
        <f>F9+F18+F20</f>
        <v>16923011.80294</v>
      </c>
      <c r="G8" s="50">
        <f>G9+G18+G20</f>
        <v>18274513.548359998</v>
      </c>
      <c r="H8" s="48">
        <f t="shared" ref="H8:H46" si="1">(G8-F8)/F8*100</f>
        <v>7.9861774083570864</v>
      </c>
      <c r="I8" s="48">
        <f>G8/G$46*100</f>
        <v>13.168432826657176</v>
      </c>
      <c r="J8" s="50">
        <f>J9+J18+J20</f>
        <v>20963270.08179</v>
      </c>
      <c r="K8" s="50">
        <f>K9+K18+K20</f>
        <v>22568623.862029999</v>
      </c>
      <c r="L8" s="48">
        <f t="shared" ref="L8:L46" si="2">(K8-J8)/J8*100</f>
        <v>7.657935875350427</v>
      </c>
      <c r="M8" s="48">
        <f>K8/K$46*100</f>
        <v>13.529608050609587</v>
      </c>
    </row>
    <row r="9" spans="1:13" ht="15.75" x14ac:dyDescent="0.25">
      <c r="A9" s="9" t="s">
        <v>3</v>
      </c>
      <c r="B9" s="50">
        <f>B10+B11+B12+B13+B14+B15+B16+B17</f>
        <v>1490487.7565299999</v>
      </c>
      <c r="C9" s="50">
        <f>C10+C11+C12+C13+C14+C15+C16+C17</f>
        <v>1504893.0401299999</v>
      </c>
      <c r="D9" s="48">
        <f t="shared" si="0"/>
        <v>0.96648117617127316</v>
      </c>
      <c r="E9" s="48">
        <f t="shared" ref="E9:E46" si="3">C9/C$46*100</f>
        <v>9.5657806413930739</v>
      </c>
      <c r="F9" s="50">
        <f>F10+F11+F12+F13+F14+F15+F16+F17</f>
        <v>11519658.290269999</v>
      </c>
      <c r="G9" s="50">
        <f>G10+G11+G12+G13+G14+G15+G16+G17</f>
        <v>12144797.671399999</v>
      </c>
      <c r="H9" s="48">
        <f t="shared" si="1"/>
        <v>5.4267180968208084</v>
      </c>
      <c r="I9" s="48">
        <f t="shared" ref="I9:I46" si="4">G9/G$46*100</f>
        <v>8.7514204909452005</v>
      </c>
      <c r="J9" s="50">
        <f>J10+J11+J12+J13+J14+J15+J16+J17</f>
        <v>14449227.57779</v>
      </c>
      <c r="K9" s="50">
        <f>K10+K11+K12+K13+K14+K15+K16+K17</f>
        <v>15137133.487120001</v>
      </c>
      <c r="L9" s="48">
        <f t="shared" si="2"/>
        <v>4.7608490185827348</v>
      </c>
      <c r="M9" s="48">
        <f t="shared" ref="M9:M46" si="5">K9/K$46*100</f>
        <v>9.0745224140604499</v>
      </c>
    </row>
    <row r="10" spans="1:13" ht="14.25" x14ac:dyDescent="0.2">
      <c r="A10" s="11" t="s">
        <v>130</v>
      </c>
      <c r="B10" s="12">
        <v>576909.77853000001</v>
      </c>
      <c r="C10" s="12">
        <v>647142.27865999995</v>
      </c>
      <c r="D10" s="13">
        <f t="shared" si="0"/>
        <v>12.173913971254999</v>
      </c>
      <c r="E10" s="13">
        <f t="shared" si="3"/>
        <v>4.1135289461489375</v>
      </c>
      <c r="F10" s="12">
        <v>5240801.6254700003</v>
      </c>
      <c r="G10" s="12">
        <v>5459071.8801600002</v>
      </c>
      <c r="H10" s="13">
        <f t="shared" si="1"/>
        <v>4.1648257325600486</v>
      </c>
      <c r="I10" s="13">
        <f t="shared" si="4"/>
        <v>3.9337529373651328</v>
      </c>
      <c r="J10" s="12">
        <v>6457153.4653000003</v>
      </c>
      <c r="K10" s="12">
        <v>6587449.6107000001</v>
      </c>
      <c r="L10" s="13">
        <f t="shared" si="2"/>
        <v>2.0178573438001171</v>
      </c>
      <c r="M10" s="13">
        <f t="shared" si="5"/>
        <v>3.9490937431882505</v>
      </c>
    </row>
    <row r="11" spans="1:13" ht="14.25" x14ac:dyDescent="0.2">
      <c r="A11" s="11" t="s">
        <v>131</v>
      </c>
      <c r="B11" s="12">
        <v>232098.67686000001</v>
      </c>
      <c r="C11" s="12">
        <v>202321.95264999999</v>
      </c>
      <c r="D11" s="13">
        <f t="shared" si="0"/>
        <v>-12.82933819909757</v>
      </c>
      <c r="E11" s="13">
        <f t="shared" si="3"/>
        <v>1.2860498164182019</v>
      </c>
      <c r="F11" s="12">
        <v>1550803.49979</v>
      </c>
      <c r="G11" s="12">
        <v>1744724.5737699999</v>
      </c>
      <c r="H11" s="13">
        <f t="shared" si="1"/>
        <v>12.504554832785677</v>
      </c>
      <c r="I11" s="13">
        <f t="shared" si="4"/>
        <v>1.2572311864777479</v>
      </c>
      <c r="J11" s="12">
        <v>2132955.4313599998</v>
      </c>
      <c r="K11" s="12">
        <v>2424708.21735</v>
      </c>
      <c r="L11" s="13">
        <f t="shared" si="2"/>
        <v>13.678334844717075</v>
      </c>
      <c r="M11" s="13">
        <f t="shared" si="5"/>
        <v>1.4535822838994763</v>
      </c>
    </row>
    <row r="12" spans="1:13" ht="14.25" x14ac:dyDescent="0.2">
      <c r="A12" s="11" t="s">
        <v>132</v>
      </c>
      <c r="B12" s="12">
        <v>142803.85561</v>
      </c>
      <c r="C12" s="12">
        <v>142013.16858</v>
      </c>
      <c r="D12" s="13">
        <f t="shared" si="0"/>
        <v>-0.55368745236079764</v>
      </c>
      <c r="E12" s="13">
        <f t="shared" si="3"/>
        <v>0.90269991461194088</v>
      </c>
      <c r="F12" s="12">
        <v>1163474.3735799999</v>
      </c>
      <c r="G12" s="12">
        <v>1286996.55174</v>
      </c>
      <c r="H12" s="13">
        <f t="shared" si="1"/>
        <v>10.616665133751379</v>
      </c>
      <c r="I12" s="13">
        <f t="shared" si="4"/>
        <v>0.92739692330954215</v>
      </c>
      <c r="J12" s="12">
        <v>1402489.415</v>
      </c>
      <c r="K12" s="12">
        <v>1539391.2764699999</v>
      </c>
      <c r="L12" s="13">
        <f t="shared" si="2"/>
        <v>9.7613472162996597</v>
      </c>
      <c r="M12" s="13">
        <f t="shared" si="5"/>
        <v>0.92284583829708544</v>
      </c>
    </row>
    <row r="13" spans="1:13" ht="14.25" x14ac:dyDescent="0.2">
      <c r="A13" s="11" t="s">
        <v>133</v>
      </c>
      <c r="B13" s="12">
        <v>176140.10607000001</v>
      </c>
      <c r="C13" s="12">
        <v>177456.84753</v>
      </c>
      <c r="D13" s="13">
        <f t="shared" si="0"/>
        <v>0.74755346149087865</v>
      </c>
      <c r="E13" s="13">
        <f t="shared" si="3"/>
        <v>1.1279959648417781</v>
      </c>
      <c r="F13" s="12">
        <v>986215.49318999995</v>
      </c>
      <c r="G13" s="12">
        <v>1104526.11788</v>
      </c>
      <c r="H13" s="13">
        <f t="shared" si="1"/>
        <v>11.99642730285184</v>
      </c>
      <c r="I13" s="13">
        <f t="shared" si="4"/>
        <v>0.7959105423025884</v>
      </c>
      <c r="J13" s="12">
        <v>1246387.84515</v>
      </c>
      <c r="K13" s="12">
        <v>1398046.67209</v>
      </c>
      <c r="L13" s="13">
        <f t="shared" si="2"/>
        <v>12.16786793373681</v>
      </c>
      <c r="M13" s="13">
        <f t="shared" si="5"/>
        <v>0.83811151381985238</v>
      </c>
    </row>
    <row r="14" spans="1:13" ht="14.25" x14ac:dyDescent="0.2">
      <c r="A14" s="11" t="s">
        <v>134</v>
      </c>
      <c r="B14" s="12">
        <v>241846.55076000001</v>
      </c>
      <c r="C14" s="12">
        <v>179436.61545000001</v>
      </c>
      <c r="D14" s="13">
        <f t="shared" si="0"/>
        <v>-25.805592477493473</v>
      </c>
      <c r="E14" s="13">
        <f t="shared" si="3"/>
        <v>1.1405802649472205</v>
      </c>
      <c r="F14" s="12">
        <v>1487914.6736000001</v>
      </c>
      <c r="G14" s="12">
        <v>1294406.1443700001</v>
      </c>
      <c r="H14" s="13">
        <f t="shared" si="1"/>
        <v>-13.005351225000512</v>
      </c>
      <c r="I14" s="13">
        <f t="shared" si="4"/>
        <v>0.9327362021123865</v>
      </c>
      <c r="J14" s="12">
        <v>1923533.9002100001</v>
      </c>
      <c r="K14" s="12">
        <v>1669391.8333699999</v>
      </c>
      <c r="L14" s="13">
        <f t="shared" si="2"/>
        <v>-13.212247874199381</v>
      </c>
      <c r="M14" s="13">
        <f t="shared" si="5"/>
        <v>1.0007795480336863</v>
      </c>
    </row>
    <row r="15" spans="1:13" ht="14.25" x14ac:dyDescent="0.2">
      <c r="A15" s="11" t="s">
        <v>135</v>
      </c>
      <c r="B15" s="12">
        <v>23613.366549999999</v>
      </c>
      <c r="C15" s="12">
        <v>28462.614229999999</v>
      </c>
      <c r="D15" s="13">
        <f t="shared" si="0"/>
        <v>20.536028480869028</v>
      </c>
      <c r="E15" s="13">
        <f t="shared" si="3"/>
        <v>0.18092124619119326</v>
      </c>
      <c r="F15" s="12">
        <v>246810.11631000001</v>
      </c>
      <c r="G15" s="12">
        <v>331728.52240000002</v>
      </c>
      <c r="H15" s="13">
        <f t="shared" si="1"/>
        <v>34.40637173208097</v>
      </c>
      <c r="I15" s="13">
        <f t="shared" si="4"/>
        <v>0.23904027608453998</v>
      </c>
      <c r="J15" s="12">
        <v>292313.68335000001</v>
      </c>
      <c r="K15" s="12">
        <v>407835.86541999999</v>
      </c>
      <c r="L15" s="13">
        <f t="shared" si="2"/>
        <v>39.51993651001284</v>
      </c>
      <c r="M15" s="13">
        <f t="shared" si="5"/>
        <v>0.24449250613800788</v>
      </c>
    </row>
    <row r="16" spans="1:13" ht="14.25" x14ac:dyDescent="0.2">
      <c r="A16" s="11" t="s">
        <v>136</v>
      </c>
      <c r="B16" s="12">
        <v>92727.963319999995</v>
      </c>
      <c r="C16" s="12">
        <v>122858.87014</v>
      </c>
      <c r="D16" s="13">
        <f t="shared" si="0"/>
        <v>32.493873197688607</v>
      </c>
      <c r="E16" s="13">
        <f t="shared" si="3"/>
        <v>0.78094653259019298</v>
      </c>
      <c r="F16" s="12">
        <v>776114.11656999995</v>
      </c>
      <c r="G16" s="12">
        <v>838743.19995000004</v>
      </c>
      <c r="H16" s="13">
        <f t="shared" si="1"/>
        <v>8.069571477038247</v>
      </c>
      <c r="I16" s="13">
        <f t="shared" si="4"/>
        <v>0.60439001334447362</v>
      </c>
      <c r="J16" s="12">
        <v>914860.65868999995</v>
      </c>
      <c r="K16" s="12">
        <v>1008440.9273</v>
      </c>
      <c r="L16" s="13">
        <f t="shared" si="2"/>
        <v>10.228909476116149</v>
      </c>
      <c r="M16" s="13">
        <f t="shared" si="5"/>
        <v>0.60454773724670718</v>
      </c>
    </row>
    <row r="17" spans="1:13" ht="14.25" x14ac:dyDescent="0.2">
      <c r="A17" s="11" t="s">
        <v>137</v>
      </c>
      <c r="B17" s="12">
        <v>4347.4588299999996</v>
      </c>
      <c r="C17" s="12">
        <v>5200.6928900000003</v>
      </c>
      <c r="D17" s="13">
        <f t="shared" si="0"/>
        <v>19.626041174034551</v>
      </c>
      <c r="E17" s="13">
        <f t="shared" si="3"/>
        <v>3.3057955643608444E-2</v>
      </c>
      <c r="F17" s="12">
        <v>67524.391759999999</v>
      </c>
      <c r="G17" s="12">
        <v>84600.681129999997</v>
      </c>
      <c r="H17" s="13">
        <f t="shared" si="1"/>
        <v>25.289068031436347</v>
      </c>
      <c r="I17" s="13">
        <f t="shared" si="4"/>
        <v>6.0962409948790493E-2</v>
      </c>
      <c r="J17" s="12">
        <v>79533.17873</v>
      </c>
      <c r="K17" s="12">
        <v>101869.08442</v>
      </c>
      <c r="L17" s="13">
        <f t="shared" si="2"/>
        <v>28.083758309002267</v>
      </c>
      <c r="M17" s="13">
        <f t="shared" si="5"/>
        <v>6.1069243437383833E-2</v>
      </c>
    </row>
    <row r="18" spans="1:13" ht="15.75" x14ac:dyDescent="0.25">
      <c r="A18" s="9" t="s">
        <v>12</v>
      </c>
      <c r="B18" s="50">
        <f>B19</f>
        <v>193877.41524</v>
      </c>
      <c r="C18" s="50">
        <f>C19</f>
        <v>222556.35006</v>
      </c>
      <c r="D18" s="48">
        <f t="shared" si="0"/>
        <v>14.79230305628867</v>
      </c>
      <c r="E18" s="48">
        <f t="shared" si="3"/>
        <v>1.4146687958894018</v>
      </c>
      <c r="F18" s="50">
        <f>F19</f>
        <v>1820719.5763300001</v>
      </c>
      <c r="G18" s="50">
        <f>G19</f>
        <v>2057177.4285299999</v>
      </c>
      <c r="H18" s="48">
        <f t="shared" si="1"/>
        <v>12.987054968488049</v>
      </c>
      <c r="I18" s="48">
        <f t="shared" si="4"/>
        <v>1.4823816080479886</v>
      </c>
      <c r="J18" s="50">
        <f>J19</f>
        <v>2207602.8507900001</v>
      </c>
      <c r="K18" s="50">
        <f>K19</f>
        <v>2496744.5771599999</v>
      </c>
      <c r="L18" s="48">
        <f t="shared" si="2"/>
        <v>13.097542715463028</v>
      </c>
      <c r="M18" s="48">
        <f t="shared" si="5"/>
        <v>1.4967671816398171</v>
      </c>
    </row>
    <row r="19" spans="1:13" ht="14.25" x14ac:dyDescent="0.2">
      <c r="A19" s="11" t="s">
        <v>138</v>
      </c>
      <c r="B19" s="12">
        <v>193877.41524</v>
      </c>
      <c r="C19" s="12">
        <v>222556.35006</v>
      </c>
      <c r="D19" s="13">
        <f t="shared" si="0"/>
        <v>14.79230305628867</v>
      </c>
      <c r="E19" s="13">
        <f t="shared" si="3"/>
        <v>1.4146687958894018</v>
      </c>
      <c r="F19" s="12">
        <v>1820719.5763300001</v>
      </c>
      <c r="G19" s="12">
        <v>2057177.4285299999</v>
      </c>
      <c r="H19" s="13">
        <f t="shared" si="1"/>
        <v>12.987054968488049</v>
      </c>
      <c r="I19" s="13">
        <f t="shared" si="4"/>
        <v>1.4823816080479886</v>
      </c>
      <c r="J19" s="12">
        <v>2207602.8507900001</v>
      </c>
      <c r="K19" s="12">
        <v>2496744.5771599999</v>
      </c>
      <c r="L19" s="13">
        <f t="shared" si="2"/>
        <v>13.097542715463028</v>
      </c>
      <c r="M19" s="13">
        <f t="shared" si="5"/>
        <v>1.4967671816398171</v>
      </c>
    </row>
    <row r="20" spans="1:13" ht="15.75" x14ac:dyDescent="0.25">
      <c r="A20" s="9" t="s">
        <v>112</v>
      </c>
      <c r="B20" s="50">
        <f>B21</f>
        <v>398179.51996000001</v>
      </c>
      <c r="C20" s="50">
        <f>C21</f>
        <v>440284.40548000002</v>
      </c>
      <c r="D20" s="48">
        <f t="shared" si="0"/>
        <v>10.574347350720034</v>
      </c>
      <c r="E20" s="48">
        <f t="shared" si="3"/>
        <v>2.7986467678021945</v>
      </c>
      <c r="F20" s="50">
        <f>F21</f>
        <v>3582633.93634</v>
      </c>
      <c r="G20" s="50">
        <f>G21</f>
        <v>4072538.4484299999</v>
      </c>
      <c r="H20" s="48">
        <f t="shared" si="1"/>
        <v>13.674422807217745</v>
      </c>
      <c r="I20" s="48">
        <f t="shared" si="4"/>
        <v>2.9346307276639871</v>
      </c>
      <c r="J20" s="50">
        <f>J21</f>
        <v>4306439.6532100001</v>
      </c>
      <c r="K20" s="50">
        <f>K21</f>
        <v>4934745.7977499999</v>
      </c>
      <c r="L20" s="48">
        <f t="shared" si="2"/>
        <v>14.589921028422244</v>
      </c>
      <c r="M20" s="48">
        <f t="shared" si="5"/>
        <v>2.9583184549093215</v>
      </c>
    </row>
    <row r="21" spans="1:13" ht="14.25" x14ac:dyDescent="0.2">
      <c r="A21" s="11" t="s">
        <v>139</v>
      </c>
      <c r="B21" s="12">
        <v>398179.51996000001</v>
      </c>
      <c r="C21" s="12">
        <v>440284.40548000002</v>
      </c>
      <c r="D21" s="13">
        <f t="shared" si="0"/>
        <v>10.574347350720034</v>
      </c>
      <c r="E21" s="13">
        <f t="shared" si="3"/>
        <v>2.7986467678021945</v>
      </c>
      <c r="F21" s="12">
        <v>3582633.93634</v>
      </c>
      <c r="G21" s="12">
        <v>4072538.4484299999</v>
      </c>
      <c r="H21" s="13">
        <f t="shared" si="1"/>
        <v>13.674422807217745</v>
      </c>
      <c r="I21" s="13">
        <f t="shared" si="4"/>
        <v>2.9346307276639871</v>
      </c>
      <c r="J21" s="12">
        <v>4306439.6532100001</v>
      </c>
      <c r="K21" s="12">
        <v>4934745.7977499999</v>
      </c>
      <c r="L21" s="13">
        <f t="shared" si="2"/>
        <v>14.589921028422244</v>
      </c>
      <c r="M21" s="13">
        <f t="shared" si="5"/>
        <v>2.9583184549093215</v>
      </c>
    </row>
    <row r="22" spans="1:13" ht="16.5" x14ac:dyDescent="0.25">
      <c r="A22" s="49" t="s">
        <v>14</v>
      </c>
      <c r="B22" s="50">
        <f>B23+B27+B29</f>
        <v>10984351.191110002</v>
      </c>
      <c r="C22" s="50">
        <f>C23+C27+C29</f>
        <v>12742130.162869999</v>
      </c>
      <c r="D22" s="48">
        <f t="shared" si="0"/>
        <v>16.002574400412705</v>
      </c>
      <c r="E22" s="48">
        <f t="shared" si="3"/>
        <v>80.994741015988282</v>
      </c>
      <c r="F22" s="50">
        <f>F23+F27+F29</f>
        <v>99255671.463100001</v>
      </c>
      <c r="G22" s="50">
        <f>G23+G27+G29</f>
        <v>112985835.73802</v>
      </c>
      <c r="H22" s="48">
        <f t="shared" si="1"/>
        <v>13.833128195626006</v>
      </c>
      <c r="I22" s="48">
        <f t="shared" si="4"/>
        <v>81.416470230112438</v>
      </c>
      <c r="J22" s="50">
        <f>J23+J27+J29</f>
        <v>118730044.43554999</v>
      </c>
      <c r="K22" s="50">
        <f>K23+K27+K29</f>
        <v>135014438.68228999</v>
      </c>
      <c r="L22" s="48">
        <f t="shared" si="2"/>
        <v>13.715478945667897</v>
      </c>
      <c r="M22" s="48">
        <f t="shared" si="5"/>
        <v>80.939469225579003</v>
      </c>
    </row>
    <row r="23" spans="1:13" ht="15.75" x14ac:dyDescent="0.25">
      <c r="A23" s="9" t="s">
        <v>15</v>
      </c>
      <c r="B23" s="50">
        <f>B24+B25+B26</f>
        <v>1081513.6786</v>
      </c>
      <c r="C23" s="50">
        <f>C24+C25+C26</f>
        <v>1118519.0002600001</v>
      </c>
      <c r="D23" s="48">
        <f>(C23-B23)/B23*100</f>
        <v>3.421623081818332</v>
      </c>
      <c r="E23" s="48">
        <f t="shared" si="3"/>
        <v>7.109812534446414</v>
      </c>
      <c r="F23" s="50">
        <f>F24+F25+F26</f>
        <v>9710221.139419999</v>
      </c>
      <c r="G23" s="50">
        <f>G24+G25+G26</f>
        <v>10369954.498910001</v>
      </c>
      <c r="H23" s="48">
        <f t="shared" si="1"/>
        <v>6.7942156004225467</v>
      </c>
      <c r="I23" s="48">
        <f t="shared" si="4"/>
        <v>7.4724861415883002</v>
      </c>
      <c r="J23" s="50">
        <f>J24+J25+J26</f>
        <v>11613038.127599999</v>
      </c>
      <c r="K23" s="50">
        <f>K24+K25+K26</f>
        <v>12444985.410330001</v>
      </c>
      <c r="L23" s="48">
        <f t="shared" si="2"/>
        <v>7.163907270335776</v>
      </c>
      <c r="M23" s="48">
        <f t="shared" si="5"/>
        <v>7.4606132756104433</v>
      </c>
    </row>
    <row r="24" spans="1:13" ht="14.25" x14ac:dyDescent="0.2">
      <c r="A24" s="11" t="s">
        <v>140</v>
      </c>
      <c r="B24" s="12">
        <v>735969.69727</v>
      </c>
      <c r="C24" s="12">
        <v>761514.63681000005</v>
      </c>
      <c r="D24" s="13">
        <f t="shared" si="0"/>
        <v>3.4709227342859688</v>
      </c>
      <c r="E24" s="13">
        <f t="shared" si="3"/>
        <v>4.8405313711234301</v>
      </c>
      <c r="F24" s="12">
        <v>6678438.6852399996</v>
      </c>
      <c r="G24" s="12">
        <v>7094658.3143199999</v>
      </c>
      <c r="H24" s="13">
        <f t="shared" si="1"/>
        <v>6.2322894421399164</v>
      </c>
      <c r="I24" s="13">
        <f t="shared" si="4"/>
        <v>5.1123402651991245</v>
      </c>
      <c r="J24" s="12">
        <v>8017462.8234599996</v>
      </c>
      <c r="K24" s="12">
        <v>8514268.0898100007</v>
      </c>
      <c r="L24" s="13">
        <f t="shared" si="2"/>
        <v>6.1965396945314533</v>
      </c>
      <c r="M24" s="13">
        <f t="shared" si="5"/>
        <v>5.1041973492565527</v>
      </c>
    </row>
    <row r="25" spans="1:13" ht="14.25" x14ac:dyDescent="0.2">
      <c r="A25" s="11" t="s">
        <v>141</v>
      </c>
      <c r="B25" s="12">
        <v>134654.67141000001</v>
      </c>
      <c r="C25" s="12">
        <v>143347.26480999999</v>
      </c>
      <c r="D25" s="13">
        <f t="shared" si="0"/>
        <v>6.4554711017284729</v>
      </c>
      <c r="E25" s="13">
        <f t="shared" si="3"/>
        <v>0.9111800334977237</v>
      </c>
      <c r="F25" s="12">
        <v>1280336.86203</v>
      </c>
      <c r="G25" s="12">
        <v>1426787.3908899999</v>
      </c>
      <c r="H25" s="13">
        <f t="shared" si="1"/>
        <v>11.438437274062366</v>
      </c>
      <c r="I25" s="13">
        <f t="shared" si="4"/>
        <v>1.028128812574743</v>
      </c>
      <c r="J25" s="12">
        <v>1499399.7542000001</v>
      </c>
      <c r="K25" s="12">
        <v>1669514.3889599999</v>
      </c>
      <c r="L25" s="13">
        <f t="shared" si="2"/>
        <v>11.345515716104938</v>
      </c>
      <c r="M25" s="13">
        <f t="shared" si="5"/>
        <v>1.0008530185787778</v>
      </c>
    </row>
    <row r="26" spans="1:13" ht="14.25" x14ac:dyDescent="0.2">
      <c r="A26" s="11" t="s">
        <v>142</v>
      </c>
      <c r="B26" s="12">
        <v>210889.30992</v>
      </c>
      <c r="C26" s="12">
        <v>213657.09864000001</v>
      </c>
      <c r="D26" s="13">
        <f t="shared" si="0"/>
        <v>1.3124367095942229</v>
      </c>
      <c r="E26" s="13">
        <f t="shared" si="3"/>
        <v>1.3581011298252594</v>
      </c>
      <c r="F26" s="12">
        <v>1751445.5921499999</v>
      </c>
      <c r="G26" s="12">
        <v>1848508.7937</v>
      </c>
      <c r="H26" s="13">
        <f t="shared" si="1"/>
        <v>5.5418907664068211</v>
      </c>
      <c r="I26" s="13">
        <f t="shared" si="4"/>
        <v>1.3320170638144317</v>
      </c>
      <c r="J26" s="12">
        <v>2096175.5499400001</v>
      </c>
      <c r="K26" s="12">
        <v>2261202.9315599999</v>
      </c>
      <c r="L26" s="13">
        <f t="shared" si="2"/>
        <v>7.8727843965513076</v>
      </c>
      <c r="M26" s="13">
        <f t="shared" si="5"/>
        <v>1.3555629077751126</v>
      </c>
    </row>
    <row r="27" spans="1:13" ht="15.75" x14ac:dyDescent="0.25">
      <c r="A27" s="9" t="s">
        <v>19</v>
      </c>
      <c r="B27" s="50">
        <f>B28</f>
        <v>1466689.9147999999</v>
      </c>
      <c r="C27" s="50">
        <f>C28</f>
        <v>1595243.09778</v>
      </c>
      <c r="D27" s="48">
        <f t="shared" si="0"/>
        <v>8.7648508169860673</v>
      </c>
      <c r="E27" s="48">
        <f t="shared" si="3"/>
        <v>10.140086462052897</v>
      </c>
      <c r="F27" s="50">
        <f>F28</f>
        <v>13283014.88562</v>
      </c>
      <c r="G27" s="50">
        <f>G28</f>
        <v>14367176.696380001</v>
      </c>
      <c r="H27" s="48">
        <f t="shared" si="1"/>
        <v>8.1620160791485574</v>
      </c>
      <c r="I27" s="48">
        <f t="shared" si="4"/>
        <v>10.352844727403049</v>
      </c>
      <c r="J27" s="50">
        <f>J28</f>
        <v>15726998.635509999</v>
      </c>
      <c r="K27" s="50">
        <f>K28</f>
        <v>17119334.59863</v>
      </c>
      <c r="L27" s="48">
        <f t="shared" si="2"/>
        <v>8.8531575247691841</v>
      </c>
      <c r="M27" s="48">
        <f t="shared" si="5"/>
        <v>10.2628272163454</v>
      </c>
    </row>
    <row r="28" spans="1:13" ht="14.25" x14ac:dyDescent="0.2">
      <c r="A28" s="11" t="s">
        <v>143</v>
      </c>
      <c r="B28" s="12">
        <v>1466689.9147999999</v>
      </c>
      <c r="C28" s="12">
        <v>1595243.09778</v>
      </c>
      <c r="D28" s="13">
        <f t="shared" si="0"/>
        <v>8.7648508169860673</v>
      </c>
      <c r="E28" s="13">
        <f t="shared" si="3"/>
        <v>10.140086462052897</v>
      </c>
      <c r="F28" s="12">
        <v>13283014.88562</v>
      </c>
      <c r="G28" s="12">
        <v>14367176.696380001</v>
      </c>
      <c r="H28" s="13">
        <f t="shared" si="1"/>
        <v>8.1620160791485574</v>
      </c>
      <c r="I28" s="13">
        <f t="shared" si="4"/>
        <v>10.352844727403049</v>
      </c>
      <c r="J28" s="12">
        <v>15726998.635509999</v>
      </c>
      <c r="K28" s="12">
        <v>17119334.59863</v>
      </c>
      <c r="L28" s="13">
        <f t="shared" si="2"/>
        <v>8.8531575247691841</v>
      </c>
      <c r="M28" s="13">
        <f t="shared" si="5"/>
        <v>10.2628272163454</v>
      </c>
    </row>
    <row r="29" spans="1:13" ht="15.75" x14ac:dyDescent="0.25">
      <c r="A29" s="9" t="s">
        <v>21</v>
      </c>
      <c r="B29" s="50">
        <f>B30+B31+B32+B33+B34+B35+B36+B37+B38+B39+B40+B41</f>
        <v>8436147.5977100022</v>
      </c>
      <c r="C29" s="50">
        <f>C30+C31+C32+C33+C34+C35+C36+C37+C38+C39+C40+C41</f>
        <v>10028368.06483</v>
      </c>
      <c r="D29" s="48">
        <f t="shared" si="0"/>
        <v>18.873786271262095</v>
      </c>
      <c r="E29" s="48">
        <f t="shared" si="3"/>
        <v>63.744842019488978</v>
      </c>
      <c r="F29" s="50">
        <f>F30+F31+F32+F33+F34+F35+F36+F37+F38+F39+F40+F41</f>
        <v>76262435.438060001</v>
      </c>
      <c r="G29" s="50">
        <f>G30+G31+G32+G33+G34+G35+G36+G37+G38+G39+G40+G41</f>
        <v>88248704.542730004</v>
      </c>
      <c r="H29" s="48">
        <f t="shared" si="1"/>
        <v>15.717133915038939</v>
      </c>
      <c r="I29" s="48">
        <f t="shared" si="4"/>
        <v>63.591139361121087</v>
      </c>
      <c r="J29" s="50">
        <f>J30+J31+J32+J33+J34+J35+J36+J37+J38+J39+J40+J41</f>
        <v>91390007.672439992</v>
      </c>
      <c r="K29" s="50">
        <f>K30+K31+K32+K33+K34+K35+K36+K37+K38+K39+K40+K41</f>
        <v>105450118.67332999</v>
      </c>
      <c r="L29" s="48">
        <f t="shared" si="2"/>
        <v>15.384735551488562</v>
      </c>
      <c r="M29" s="48">
        <f t="shared" si="5"/>
        <v>63.216028733623176</v>
      </c>
    </row>
    <row r="30" spans="1:13" ht="14.25" x14ac:dyDescent="0.2">
      <c r="A30" s="11" t="s">
        <v>144</v>
      </c>
      <c r="B30" s="12">
        <v>1531418.3845200001</v>
      </c>
      <c r="C30" s="12">
        <v>1568197.9987600001</v>
      </c>
      <c r="D30" s="13">
        <f t="shared" si="0"/>
        <v>2.4016698905915277</v>
      </c>
      <c r="E30" s="13">
        <f t="shared" si="3"/>
        <v>9.9681755835045287</v>
      </c>
      <c r="F30" s="12">
        <v>14160523.573039999</v>
      </c>
      <c r="G30" s="12">
        <v>14818111.743899999</v>
      </c>
      <c r="H30" s="13">
        <f t="shared" si="1"/>
        <v>4.6438125502080441</v>
      </c>
      <c r="I30" s="13">
        <f t="shared" si="4"/>
        <v>10.677784040656915</v>
      </c>
      <c r="J30" s="12">
        <v>16809883.94884</v>
      </c>
      <c r="K30" s="12">
        <v>17688889.481460001</v>
      </c>
      <c r="L30" s="13">
        <f t="shared" si="2"/>
        <v>5.2290993518766031</v>
      </c>
      <c r="M30" s="13">
        <f t="shared" si="5"/>
        <v>10.604268253030199</v>
      </c>
    </row>
    <row r="31" spans="1:13" ht="14.25" x14ac:dyDescent="0.2">
      <c r="A31" s="11" t="s">
        <v>145</v>
      </c>
      <c r="B31" s="12">
        <v>2630083.6725499998</v>
      </c>
      <c r="C31" s="12">
        <v>2920932.1044899998</v>
      </c>
      <c r="D31" s="13">
        <f t="shared" si="0"/>
        <v>11.058523916009397</v>
      </c>
      <c r="E31" s="13">
        <f t="shared" si="3"/>
        <v>18.566765235049722</v>
      </c>
      <c r="F31" s="12">
        <v>23396836.79874</v>
      </c>
      <c r="G31" s="12">
        <v>26330334.297570001</v>
      </c>
      <c r="H31" s="13">
        <f t="shared" si="1"/>
        <v>12.538008979863383</v>
      </c>
      <c r="I31" s="13">
        <f t="shared" si="4"/>
        <v>18.973377189134236</v>
      </c>
      <c r="J31" s="12">
        <v>27996482.103009999</v>
      </c>
      <c r="K31" s="12">
        <v>31461627.51754</v>
      </c>
      <c r="L31" s="13">
        <f t="shared" si="2"/>
        <v>12.377074383061334</v>
      </c>
      <c r="M31" s="13">
        <f t="shared" si="5"/>
        <v>18.860852639878321</v>
      </c>
    </row>
    <row r="32" spans="1:13" ht="14.25" x14ac:dyDescent="0.2">
      <c r="A32" s="11" t="s">
        <v>146</v>
      </c>
      <c r="B32" s="12">
        <v>87976.727379999997</v>
      </c>
      <c r="C32" s="12">
        <v>130754.85827</v>
      </c>
      <c r="D32" s="13">
        <f t="shared" si="0"/>
        <v>48.624371653684491</v>
      </c>
      <c r="E32" s="13">
        <f t="shared" si="3"/>
        <v>0.83113700353030628</v>
      </c>
      <c r="F32" s="12">
        <v>1091417.4779999999</v>
      </c>
      <c r="G32" s="12">
        <v>922420.64217999997</v>
      </c>
      <c r="H32" s="13">
        <f t="shared" si="1"/>
        <v>-15.48416066505396</v>
      </c>
      <c r="I32" s="13">
        <f t="shared" si="4"/>
        <v>0.66468714651829364</v>
      </c>
      <c r="J32" s="12">
        <v>1520029.4141500001</v>
      </c>
      <c r="K32" s="12">
        <v>1168962.9383400001</v>
      </c>
      <c r="L32" s="13">
        <f t="shared" si="2"/>
        <v>-23.096031730827804</v>
      </c>
      <c r="M32" s="13">
        <f t="shared" si="5"/>
        <v>0.70077867742913968</v>
      </c>
    </row>
    <row r="33" spans="1:13" ht="14.25" x14ac:dyDescent="0.2">
      <c r="A33" s="11" t="s">
        <v>147</v>
      </c>
      <c r="B33" s="12">
        <v>1013748.13949</v>
      </c>
      <c r="C33" s="12">
        <v>1115567.8198899999</v>
      </c>
      <c r="D33" s="13">
        <f t="shared" si="0"/>
        <v>10.04388333094488</v>
      </c>
      <c r="E33" s="13">
        <f t="shared" si="3"/>
        <v>7.0910534975582058</v>
      </c>
      <c r="F33" s="12">
        <v>8389677.4041700009</v>
      </c>
      <c r="G33" s="12">
        <v>9262866.2914099991</v>
      </c>
      <c r="H33" s="13">
        <f t="shared" si="1"/>
        <v>10.407895860286462</v>
      </c>
      <c r="I33" s="13">
        <f t="shared" si="4"/>
        <v>6.6747293829709742</v>
      </c>
      <c r="J33" s="12">
        <v>10235340.766419999</v>
      </c>
      <c r="K33" s="12">
        <v>11363890.53809</v>
      </c>
      <c r="L33" s="13">
        <f t="shared" si="2"/>
        <v>11.026010735006842</v>
      </c>
      <c r="M33" s="13">
        <f t="shared" si="5"/>
        <v>6.8125104060535833</v>
      </c>
    </row>
    <row r="34" spans="1:13" ht="14.25" x14ac:dyDescent="0.2">
      <c r="A34" s="11" t="s">
        <v>148</v>
      </c>
      <c r="B34" s="12">
        <v>542054.69666000002</v>
      </c>
      <c r="C34" s="12">
        <v>703208.38549999997</v>
      </c>
      <c r="D34" s="13">
        <f t="shared" si="0"/>
        <v>29.730152664110658</v>
      </c>
      <c r="E34" s="13">
        <f t="shared" si="3"/>
        <v>4.4699104730393922</v>
      </c>
      <c r="F34" s="12">
        <v>4896460.9359499998</v>
      </c>
      <c r="G34" s="12">
        <v>5956501.3853399996</v>
      </c>
      <c r="H34" s="13">
        <f t="shared" si="1"/>
        <v>21.649114804677456</v>
      </c>
      <c r="I34" s="13">
        <f t="shared" si="4"/>
        <v>4.2921956946853665</v>
      </c>
      <c r="J34" s="12">
        <v>5841438.9448300004</v>
      </c>
      <c r="K34" s="12">
        <v>7140869.1567000002</v>
      </c>
      <c r="L34" s="13">
        <f t="shared" si="2"/>
        <v>22.245036268333646</v>
      </c>
      <c r="M34" s="13">
        <f t="shared" si="5"/>
        <v>4.2808618470257001</v>
      </c>
    </row>
    <row r="35" spans="1:13" ht="14.25" x14ac:dyDescent="0.2">
      <c r="A35" s="11" t="s">
        <v>149</v>
      </c>
      <c r="B35" s="12">
        <v>624817.60432000004</v>
      </c>
      <c r="C35" s="12">
        <v>716186.81900000002</v>
      </c>
      <c r="D35" s="13">
        <f t="shared" si="0"/>
        <v>14.623341923830507</v>
      </c>
      <c r="E35" s="13">
        <f t="shared" si="3"/>
        <v>4.5524072649171616</v>
      </c>
      <c r="F35" s="12">
        <v>5539359.4538099999</v>
      </c>
      <c r="G35" s="12">
        <v>6725591.5064200005</v>
      </c>
      <c r="H35" s="13">
        <f t="shared" si="1"/>
        <v>21.414606914416868</v>
      </c>
      <c r="I35" s="13">
        <f t="shared" si="4"/>
        <v>4.846394391700561</v>
      </c>
      <c r="J35" s="12">
        <v>6547552.9048300004</v>
      </c>
      <c r="K35" s="12">
        <v>7995616.9731400004</v>
      </c>
      <c r="L35" s="13">
        <f t="shared" si="2"/>
        <v>22.11611100143676</v>
      </c>
      <c r="M35" s="13">
        <f t="shared" si="5"/>
        <v>4.7932724844329648</v>
      </c>
    </row>
    <row r="36" spans="1:13" ht="14.25" x14ac:dyDescent="0.2">
      <c r="A36" s="11" t="s">
        <v>150</v>
      </c>
      <c r="B36" s="12">
        <v>1016087.50205</v>
      </c>
      <c r="C36" s="12">
        <v>1492428.43352</v>
      </c>
      <c r="D36" s="13">
        <f t="shared" si="0"/>
        <v>46.879912459208654</v>
      </c>
      <c r="E36" s="13">
        <f t="shared" si="3"/>
        <v>9.4865499655689511</v>
      </c>
      <c r="F36" s="12">
        <v>9198272.5113200005</v>
      </c>
      <c r="G36" s="12">
        <v>12433510.10636</v>
      </c>
      <c r="H36" s="13">
        <f t="shared" si="1"/>
        <v>35.172230340626484</v>
      </c>
      <c r="I36" s="13">
        <f t="shared" si="4"/>
        <v>8.9594638019712605</v>
      </c>
      <c r="J36" s="12">
        <v>10861858.34024</v>
      </c>
      <c r="K36" s="12">
        <v>14666584.27932</v>
      </c>
      <c r="L36" s="13">
        <f t="shared" si="2"/>
        <v>35.028314860124866</v>
      </c>
      <c r="M36" s="13">
        <f t="shared" si="5"/>
        <v>8.7924340426569216</v>
      </c>
    </row>
    <row r="37" spans="1:13" ht="14.25" x14ac:dyDescent="0.2">
      <c r="A37" s="14" t="s">
        <v>151</v>
      </c>
      <c r="B37" s="12">
        <v>230035.07008</v>
      </c>
      <c r="C37" s="12">
        <v>264089.60728</v>
      </c>
      <c r="D37" s="13">
        <f t="shared" si="0"/>
        <v>14.804063218776484</v>
      </c>
      <c r="E37" s="13">
        <f t="shared" si="3"/>
        <v>1.678672959171833</v>
      </c>
      <c r="F37" s="12">
        <v>2232006.1053499999</v>
      </c>
      <c r="G37" s="12">
        <v>2486424.9541799999</v>
      </c>
      <c r="H37" s="13">
        <f t="shared" si="1"/>
        <v>11.398662764415008</v>
      </c>
      <c r="I37" s="13">
        <f t="shared" si="4"/>
        <v>1.7916931086016159</v>
      </c>
      <c r="J37" s="12">
        <v>2646456.08904</v>
      </c>
      <c r="K37" s="12">
        <v>2960082.6609100001</v>
      </c>
      <c r="L37" s="13">
        <f t="shared" si="2"/>
        <v>11.850813363911431</v>
      </c>
      <c r="M37" s="13">
        <f t="shared" si="5"/>
        <v>1.7745325742654958</v>
      </c>
    </row>
    <row r="38" spans="1:13" ht="14.25" x14ac:dyDescent="0.2">
      <c r="A38" s="11" t="s">
        <v>152</v>
      </c>
      <c r="B38" s="12">
        <v>222782.36194</v>
      </c>
      <c r="C38" s="12">
        <v>474431.85015000001</v>
      </c>
      <c r="D38" s="13">
        <f t="shared" si="0"/>
        <v>112.95754565964002</v>
      </c>
      <c r="E38" s="13">
        <f t="shared" si="3"/>
        <v>3.0157033668207598</v>
      </c>
      <c r="F38" s="12">
        <v>2732870.2485699998</v>
      </c>
      <c r="G38" s="12">
        <v>3887916.09253</v>
      </c>
      <c r="H38" s="13">
        <f t="shared" si="1"/>
        <v>42.264935357409996</v>
      </c>
      <c r="I38" s="13">
        <f t="shared" si="4"/>
        <v>2.8015936930236576</v>
      </c>
      <c r="J38" s="12">
        <v>3331479.1994699999</v>
      </c>
      <c r="K38" s="12">
        <v>4435986.4663000004</v>
      </c>
      <c r="L38" s="13">
        <f t="shared" si="2"/>
        <v>33.153659401677039</v>
      </c>
      <c r="M38" s="13">
        <f t="shared" si="5"/>
        <v>2.6593184668127678</v>
      </c>
    </row>
    <row r="39" spans="1:13" ht="14.25" x14ac:dyDescent="0.2">
      <c r="A39" s="11" t="s">
        <v>153</v>
      </c>
      <c r="B39" s="12">
        <v>145058.47693999999</v>
      </c>
      <c r="C39" s="12">
        <v>206733.62418000001</v>
      </c>
      <c r="D39" s="13">
        <f>(C39-B39)/B39*100</f>
        <v>42.517437478342259</v>
      </c>
      <c r="E39" s="13">
        <f t="shared" si="3"/>
        <v>1.3140923955201782</v>
      </c>
      <c r="F39" s="12">
        <v>1362500.5324899999</v>
      </c>
      <c r="G39" s="12">
        <v>1553804.58662</v>
      </c>
      <c r="H39" s="13">
        <f t="shared" si="1"/>
        <v>14.04065903595558</v>
      </c>
      <c r="I39" s="13">
        <f t="shared" si="4"/>
        <v>1.1196561413528585</v>
      </c>
      <c r="J39" s="12">
        <v>1710511.2067400001</v>
      </c>
      <c r="K39" s="12">
        <v>1929815.6484600001</v>
      </c>
      <c r="L39" s="13">
        <f t="shared" si="2"/>
        <v>12.820988301968756</v>
      </c>
      <c r="M39" s="13">
        <f t="shared" si="5"/>
        <v>1.1569003716493449</v>
      </c>
    </row>
    <row r="40" spans="1:13" ht="14.25" x14ac:dyDescent="0.2">
      <c r="A40" s="11" t="s">
        <v>154</v>
      </c>
      <c r="B40" s="12">
        <v>382331.90101999999</v>
      </c>
      <c r="C40" s="12">
        <v>423442.29408999998</v>
      </c>
      <c r="D40" s="13">
        <f>(C40-B40)/B40*100</f>
        <v>10.752540648667839</v>
      </c>
      <c r="E40" s="13">
        <f t="shared" si="3"/>
        <v>2.6915906921885209</v>
      </c>
      <c r="F40" s="12">
        <v>3175440.7543500001</v>
      </c>
      <c r="G40" s="12">
        <v>3772236.5039400002</v>
      </c>
      <c r="H40" s="13">
        <f t="shared" si="1"/>
        <v>18.794107519482342</v>
      </c>
      <c r="I40" s="13">
        <f t="shared" si="4"/>
        <v>2.7182361312624881</v>
      </c>
      <c r="J40" s="12">
        <v>3785319.6350099999</v>
      </c>
      <c r="K40" s="12">
        <v>4513690.7025100002</v>
      </c>
      <c r="L40" s="13">
        <f t="shared" si="2"/>
        <v>19.241996389509026</v>
      </c>
      <c r="M40" s="13">
        <f t="shared" si="5"/>
        <v>2.7059011856449082</v>
      </c>
    </row>
    <row r="41" spans="1:13" ht="14.25" x14ac:dyDescent="0.2">
      <c r="A41" s="11" t="s">
        <v>155</v>
      </c>
      <c r="B41" s="12">
        <v>9753.0607600000003</v>
      </c>
      <c r="C41" s="12">
        <v>12394.269700000001</v>
      </c>
      <c r="D41" s="13">
        <f t="shared" si="0"/>
        <v>27.080821139065687</v>
      </c>
      <c r="E41" s="13">
        <f t="shared" si="3"/>
        <v>7.8783582619415191E-2</v>
      </c>
      <c r="F41" s="12">
        <v>87069.642269999997</v>
      </c>
      <c r="G41" s="12">
        <v>98986.432279999994</v>
      </c>
      <c r="H41" s="13">
        <f t="shared" si="1"/>
        <v>13.686503928713107</v>
      </c>
      <c r="I41" s="13">
        <f t="shared" si="4"/>
        <v>7.1328639242854625E-2</v>
      </c>
      <c r="J41" s="12">
        <v>103655.11986000001</v>
      </c>
      <c r="K41" s="12">
        <v>124102.31056</v>
      </c>
      <c r="L41" s="13">
        <f t="shared" si="2"/>
        <v>19.72617534726373</v>
      </c>
      <c r="M41" s="13">
        <f t="shared" si="5"/>
        <v>7.4397784743832393E-2</v>
      </c>
    </row>
    <row r="42" spans="1:13" ht="15.75" x14ac:dyDescent="0.25">
      <c r="A42" s="51" t="s">
        <v>31</v>
      </c>
      <c r="B42" s="50">
        <f>B43</f>
        <v>404376.02325999999</v>
      </c>
      <c r="C42" s="50">
        <f>C43</f>
        <v>415503.04460000002</v>
      </c>
      <c r="D42" s="48">
        <f t="shared" si="0"/>
        <v>2.751652101006429</v>
      </c>
      <c r="E42" s="48">
        <f t="shared" si="3"/>
        <v>2.6411252324824472</v>
      </c>
      <c r="F42" s="50">
        <f>F43</f>
        <v>3894851.5971300001</v>
      </c>
      <c r="G42" s="50">
        <f>G43</f>
        <v>3789609.7506400002</v>
      </c>
      <c r="H42" s="48">
        <f t="shared" si="1"/>
        <v>-2.7020759036762652</v>
      </c>
      <c r="I42" s="48">
        <f t="shared" si="4"/>
        <v>2.730755120156199</v>
      </c>
      <c r="J42" s="50">
        <f>J43</f>
        <v>4633423.9668800002</v>
      </c>
      <c r="K42" s="50">
        <f>K43</f>
        <v>4583840.4473200003</v>
      </c>
      <c r="L42" s="48">
        <f t="shared" si="2"/>
        <v>-1.0701269712080306</v>
      </c>
      <c r="M42" s="48">
        <f t="shared" si="5"/>
        <v>2.7479550812626368</v>
      </c>
    </row>
    <row r="43" spans="1:13" ht="14.25" x14ac:dyDescent="0.2">
      <c r="A43" s="11" t="s">
        <v>156</v>
      </c>
      <c r="B43" s="12">
        <v>404376.02325999999</v>
      </c>
      <c r="C43" s="12">
        <v>415503.04460000002</v>
      </c>
      <c r="D43" s="13">
        <f t="shared" si="0"/>
        <v>2.751652101006429</v>
      </c>
      <c r="E43" s="13">
        <f t="shared" si="3"/>
        <v>2.6411252324824472</v>
      </c>
      <c r="F43" s="12">
        <v>3894851.5971300001</v>
      </c>
      <c r="G43" s="12">
        <v>3789609.7506400002</v>
      </c>
      <c r="H43" s="13">
        <f t="shared" si="1"/>
        <v>-2.7020759036762652</v>
      </c>
      <c r="I43" s="13">
        <f t="shared" si="4"/>
        <v>2.730755120156199</v>
      </c>
      <c r="J43" s="12">
        <v>4633423.9668800002</v>
      </c>
      <c r="K43" s="12">
        <v>4583840.4473200003</v>
      </c>
      <c r="L43" s="13">
        <f t="shared" si="2"/>
        <v>-1.0701269712080306</v>
      </c>
      <c r="M43" s="13">
        <f t="shared" si="5"/>
        <v>2.7479550812626368</v>
      </c>
    </row>
    <row r="44" spans="1:13" ht="15.75" x14ac:dyDescent="0.25">
      <c r="A44" s="9" t="s">
        <v>33</v>
      </c>
      <c r="B44" s="8">
        <f>B8+B22+B42</f>
        <v>13471271.906100001</v>
      </c>
      <c r="C44" s="8">
        <f>C8+C22+C42</f>
        <v>15325367.003140001</v>
      </c>
      <c r="D44" s="10">
        <f t="shared" si="0"/>
        <v>13.763326209757793</v>
      </c>
      <c r="E44" s="10">
        <f t="shared" si="3"/>
        <v>97.414962453555404</v>
      </c>
      <c r="F44" s="15">
        <f>F8+F22+F42</f>
        <v>120073534.86317</v>
      </c>
      <c r="G44" s="15">
        <f>G8+G22+G42</f>
        <v>135049959.03702</v>
      </c>
      <c r="H44" s="16">
        <f t="shared" si="1"/>
        <v>12.472710319485813</v>
      </c>
      <c r="I44" s="16">
        <f t="shared" si="4"/>
        <v>97.315658176925808</v>
      </c>
      <c r="J44" s="15">
        <f>J8+J22+J42</f>
        <v>144326738.48422</v>
      </c>
      <c r="K44" s="15">
        <f>K8+K22+K42</f>
        <v>162166902.99164</v>
      </c>
      <c r="L44" s="16">
        <f t="shared" si="2"/>
        <v>12.360955907952262</v>
      </c>
      <c r="M44" s="16">
        <f t="shared" si="5"/>
        <v>97.217032357451245</v>
      </c>
    </row>
    <row r="45" spans="1:13" ht="15.75" x14ac:dyDescent="0.25">
      <c r="A45" s="52" t="s">
        <v>34</v>
      </c>
      <c r="B45" s="53">
        <f>B46-B44</f>
        <v>442434.88889999874</v>
      </c>
      <c r="C45" s="53">
        <f>C46-C44</f>
        <v>406679.3038599994</v>
      </c>
      <c r="D45" s="54">
        <f t="shared" si="0"/>
        <v>-8.0815473501414985</v>
      </c>
      <c r="E45" s="54">
        <f t="shared" si="3"/>
        <v>2.5850375464445894</v>
      </c>
      <c r="F45" s="55">
        <f>F46-F44</f>
        <v>8886423.9188262671</v>
      </c>
      <c r="G45" s="55">
        <f>G46-G44</f>
        <v>3725199.6239746511</v>
      </c>
      <c r="H45" s="56">
        <f t="shared" si="1"/>
        <v>-58.079879398025824</v>
      </c>
      <c r="I45" s="56">
        <f t="shared" si="4"/>
        <v>2.6843418230741953</v>
      </c>
      <c r="J45" s="55">
        <f>J46-J44</f>
        <v>10200679.689776242</v>
      </c>
      <c r="K45" s="55">
        <f>K46-K44</f>
        <v>4642244.6023522019</v>
      </c>
      <c r="L45" s="56">
        <f t="shared" si="2"/>
        <v>-54.490830576662951</v>
      </c>
      <c r="M45" s="56">
        <f t="shared" si="5"/>
        <v>2.7829676425487575</v>
      </c>
    </row>
    <row r="46" spans="1:13" s="18" customFormat="1" ht="22.5" customHeight="1" x14ac:dyDescent="0.3">
      <c r="A46" s="17" t="s">
        <v>229</v>
      </c>
      <c r="B46" s="57">
        <v>13913706.795</v>
      </c>
      <c r="C46" s="57">
        <v>15732046.307</v>
      </c>
      <c r="D46" s="58">
        <f t="shared" si="0"/>
        <v>13.068692180960969</v>
      </c>
      <c r="E46" s="58">
        <f t="shared" si="3"/>
        <v>100</v>
      </c>
      <c r="F46" s="106">
        <v>128959958.78199627</v>
      </c>
      <c r="G46" s="106">
        <v>138775158.66099465</v>
      </c>
      <c r="H46" s="107">
        <f t="shared" si="1"/>
        <v>7.6110445224247831</v>
      </c>
      <c r="I46" s="107">
        <f t="shared" si="4"/>
        <v>100</v>
      </c>
      <c r="J46" s="106">
        <v>154527418.17399624</v>
      </c>
      <c r="K46" s="106">
        <v>166809147.5939922</v>
      </c>
      <c r="L46" s="107">
        <f t="shared" si="2"/>
        <v>7.9479289598735585</v>
      </c>
      <c r="M46" s="107">
        <f t="shared" si="5"/>
        <v>100</v>
      </c>
    </row>
    <row r="47" spans="1:13" ht="20.25" customHeight="1" x14ac:dyDescent="0.2">
      <c r="F47" s="167"/>
    </row>
    <row r="48" spans="1:13" ht="15" x14ac:dyDescent="0.2">
      <c r="C48" s="116"/>
    </row>
    <row r="49" spans="1:3" ht="15" x14ac:dyDescent="0.2">
      <c r="A49" s="1" t="s">
        <v>227</v>
      </c>
      <c r="C49" s="117"/>
    </row>
    <row r="50" spans="1:3" x14ac:dyDescent="0.2">
      <c r="A50" s="1" t="s">
        <v>228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I39" sqref="I39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showGridLines="0" zoomScale="90" zoomScaleNormal="90" workbookViewId="0">
      <selection activeCell="J11" sqref="J11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5" bestFit="1" customWidth="1"/>
    <col min="5" max="5" width="12.28515625" style="46" bestFit="1" customWidth="1"/>
    <col min="6" max="6" width="11" style="46" bestFit="1" customWidth="1"/>
    <col min="7" max="7" width="12.28515625" style="46" bestFit="1" customWidth="1"/>
    <col min="8" max="8" width="11.42578125" style="46" bestFit="1" customWidth="1"/>
    <col min="9" max="9" width="12.28515625" style="46" bestFit="1" customWidth="1"/>
    <col min="10" max="10" width="12.7109375" style="46" bestFit="1" customWidth="1"/>
    <col min="11" max="11" width="12.28515625" style="46" bestFit="1" customWidth="1"/>
    <col min="12" max="12" width="11" style="46" customWidth="1"/>
    <col min="13" max="13" width="12.28515625" style="46" bestFit="1" customWidth="1"/>
    <col min="14" max="14" width="11" style="46" bestFit="1" customWidth="1"/>
    <col min="15" max="15" width="13.5703125" style="45" bestFit="1" customWidth="1"/>
  </cols>
  <sheetData>
    <row r="1" spans="1:15" ht="16.5" thickBot="1" x14ac:dyDescent="0.3">
      <c r="B1" s="34" t="s">
        <v>60</v>
      </c>
      <c r="C1" s="35" t="s">
        <v>44</v>
      </c>
      <c r="D1" s="35" t="s">
        <v>45</v>
      </c>
      <c r="E1" s="35" t="s">
        <v>46</v>
      </c>
      <c r="F1" s="35" t="s">
        <v>47</v>
      </c>
      <c r="G1" s="35" t="s">
        <v>48</v>
      </c>
      <c r="H1" s="35" t="s">
        <v>49</v>
      </c>
      <c r="I1" s="35" t="s">
        <v>0</v>
      </c>
      <c r="J1" s="35" t="s">
        <v>61</v>
      </c>
      <c r="K1" s="35" t="s">
        <v>50</v>
      </c>
      <c r="L1" s="35" t="s">
        <v>51</v>
      </c>
      <c r="M1" s="35" t="s">
        <v>52</v>
      </c>
      <c r="N1" s="35" t="s">
        <v>53</v>
      </c>
      <c r="O1" s="36" t="s">
        <v>42</v>
      </c>
    </row>
    <row r="2" spans="1:15" s="67" customFormat="1" ht="16.5" thickTop="1" thickBot="1" x14ac:dyDescent="0.3">
      <c r="A2" s="37">
        <v>2018</v>
      </c>
      <c r="B2" s="38" t="s">
        <v>2</v>
      </c>
      <c r="C2" s="129">
        <f>C4+C6+C8+C10+C12+C14+C16+C18+C20+C22</f>
        <v>1893985.41873</v>
      </c>
      <c r="D2" s="129">
        <f t="shared" ref="D2:O2" si="0">D4+D6+D8+D10+D12+D14+D16+D18+D20+D22</f>
        <v>1835874.0608599996</v>
      </c>
      <c r="E2" s="129">
        <f t="shared" si="0"/>
        <v>1994608.4717799998</v>
      </c>
      <c r="F2" s="129">
        <f t="shared" si="0"/>
        <v>1783196.8797999998</v>
      </c>
      <c r="G2" s="129">
        <f t="shared" si="0"/>
        <v>1896733.2271199999</v>
      </c>
      <c r="H2" s="129">
        <f t="shared" si="0"/>
        <v>1590128.73786</v>
      </c>
      <c r="I2" s="129">
        <f t="shared" si="0"/>
        <v>1679671.6076599997</v>
      </c>
      <c r="J2" s="129">
        <f t="shared" si="0"/>
        <v>1526237.0333199999</v>
      </c>
      <c r="K2" s="129">
        <f t="shared" si="0"/>
        <v>1906344.3155599998</v>
      </c>
      <c r="L2" s="129">
        <f t="shared" si="0"/>
        <v>2167733.7956699999</v>
      </c>
      <c r="M2" s="129"/>
      <c r="N2" s="129"/>
      <c r="O2" s="129">
        <f t="shared" si="0"/>
        <v>18274513.548359998</v>
      </c>
    </row>
    <row r="3" spans="1:15" ht="15.75" thickTop="1" x14ac:dyDescent="0.25">
      <c r="A3" s="39">
        <v>2017</v>
      </c>
      <c r="B3" s="38" t="s">
        <v>2</v>
      </c>
      <c r="C3" s="129">
        <f>C5+C7+C9+C11+C13+C15+C17+C19+C21+C23</f>
        <v>1652047.3710699999</v>
      </c>
      <c r="D3" s="129">
        <f t="shared" ref="D3:O3" si="1">D5+D7+D9+D11+D13+D15+D17+D19+D21+D23</f>
        <v>1662663.9702999999</v>
      </c>
      <c r="E3" s="129">
        <f t="shared" si="1"/>
        <v>1866050.1518600001</v>
      </c>
      <c r="F3" s="129">
        <f t="shared" si="1"/>
        <v>1609068.3746199999</v>
      </c>
      <c r="G3" s="129">
        <f t="shared" si="1"/>
        <v>1675476.36986</v>
      </c>
      <c r="H3" s="129">
        <f t="shared" si="1"/>
        <v>1595970.92032</v>
      </c>
      <c r="I3" s="129">
        <f t="shared" si="1"/>
        <v>1469298.9334</v>
      </c>
      <c r="J3" s="129">
        <f t="shared" si="1"/>
        <v>1665277.4039799999</v>
      </c>
      <c r="K3" s="129">
        <f t="shared" si="1"/>
        <v>1644613.6158</v>
      </c>
      <c r="L3" s="129">
        <f t="shared" si="1"/>
        <v>2082544.6917299998</v>
      </c>
      <c r="M3" s="129">
        <f t="shared" si="1"/>
        <v>2162553.0606</v>
      </c>
      <c r="N3" s="129">
        <f t="shared" si="1"/>
        <v>2131557.2530700001</v>
      </c>
      <c r="O3" s="129">
        <f t="shared" si="1"/>
        <v>21217122.116609998</v>
      </c>
    </row>
    <row r="4" spans="1:15" s="67" customFormat="1" ht="15" x14ac:dyDescent="0.25">
      <c r="A4" s="37">
        <v>2018</v>
      </c>
      <c r="B4" s="40" t="s">
        <v>130</v>
      </c>
      <c r="C4" s="130">
        <v>547279.73702999996</v>
      </c>
      <c r="D4" s="130">
        <v>534707.37503999996</v>
      </c>
      <c r="E4" s="130">
        <v>599961.14306999999</v>
      </c>
      <c r="F4" s="130">
        <v>534080.27081000002</v>
      </c>
      <c r="G4" s="130">
        <v>559518.48658999999</v>
      </c>
      <c r="H4" s="130">
        <v>447538.40782999998</v>
      </c>
      <c r="I4" s="130">
        <v>533636.95039000001</v>
      </c>
      <c r="J4" s="130">
        <v>501931.12229999999</v>
      </c>
      <c r="K4" s="130">
        <v>553276.10843999998</v>
      </c>
      <c r="L4" s="130">
        <v>647142.27865999995</v>
      </c>
      <c r="M4" s="130"/>
      <c r="N4" s="130"/>
      <c r="O4" s="131">
        <v>5459071.8801600002</v>
      </c>
    </row>
    <row r="5" spans="1:15" ht="15" x14ac:dyDescent="0.25">
      <c r="A5" s="39">
        <v>2017</v>
      </c>
      <c r="B5" s="40" t="s">
        <v>130</v>
      </c>
      <c r="C5" s="130">
        <v>523301.51370000001</v>
      </c>
      <c r="D5" s="130">
        <v>556349.95571000001</v>
      </c>
      <c r="E5" s="130">
        <v>622260.37211</v>
      </c>
      <c r="F5" s="130">
        <v>523468.58825999999</v>
      </c>
      <c r="G5" s="130">
        <v>528447.99014000001</v>
      </c>
      <c r="H5" s="130">
        <v>466088.37203000003</v>
      </c>
      <c r="I5" s="130">
        <v>429421.15441999998</v>
      </c>
      <c r="J5" s="130">
        <v>541679.69484999997</v>
      </c>
      <c r="K5" s="130">
        <v>472874.20572000003</v>
      </c>
      <c r="L5" s="130">
        <v>576909.77853000001</v>
      </c>
      <c r="M5" s="130">
        <v>566190.40423999995</v>
      </c>
      <c r="N5" s="130">
        <v>562187.32629999996</v>
      </c>
      <c r="O5" s="131">
        <v>6369179.3560100002</v>
      </c>
    </row>
    <row r="6" spans="1:15" s="67" customFormat="1" ht="15" x14ac:dyDescent="0.25">
      <c r="A6" s="37">
        <v>2018</v>
      </c>
      <c r="B6" s="40" t="s">
        <v>131</v>
      </c>
      <c r="C6" s="130">
        <v>225382.39082</v>
      </c>
      <c r="D6" s="130">
        <v>211800.01613999999</v>
      </c>
      <c r="E6" s="130">
        <v>207215.95246999999</v>
      </c>
      <c r="F6" s="130">
        <v>149359.97605999999</v>
      </c>
      <c r="G6" s="130">
        <v>213061.90255999999</v>
      </c>
      <c r="H6" s="130">
        <v>167647.90736000001</v>
      </c>
      <c r="I6" s="130">
        <v>104415.41274</v>
      </c>
      <c r="J6" s="130">
        <v>111086.61482</v>
      </c>
      <c r="K6" s="130">
        <v>152432.44815000001</v>
      </c>
      <c r="L6" s="130">
        <v>202321.95264999999</v>
      </c>
      <c r="M6" s="130"/>
      <c r="N6" s="130"/>
      <c r="O6" s="131">
        <v>1744724.5737699999</v>
      </c>
    </row>
    <row r="7" spans="1:15" ht="15" x14ac:dyDescent="0.25">
      <c r="A7" s="39">
        <v>2017</v>
      </c>
      <c r="B7" s="40" t="s">
        <v>131</v>
      </c>
      <c r="C7" s="130">
        <v>193141.91093000001</v>
      </c>
      <c r="D7" s="130">
        <v>168162.27752</v>
      </c>
      <c r="E7" s="130">
        <v>154358.60445000001</v>
      </c>
      <c r="F7" s="130">
        <v>119338.0952</v>
      </c>
      <c r="G7" s="130">
        <v>128812.80855</v>
      </c>
      <c r="H7" s="130">
        <v>190392.67696000001</v>
      </c>
      <c r="I7" s="130">
        <v>120607.99527</v>
      </c>
      <c r="J7" s="130">
        <v>100994.30774</v>
      </c>
      <c r="K7" s="130">
        <v>142896.14631000001</v>
      </c>
      <c r="L7" s="130">
        <v>232098.67686000001</v>
      </c>
      <c r="M7" s="130">
        <v>320619.67991000001</v>
      </c>
      <c r="N7" s="130">
        <v>359363.96367000003</v>
      </c>
      <c r="O7" s="131">
        <v>2230787.1433700002</v>
      </c>
    </row>
    <row r="8" spans="1:15" s="67" customFormat="1" ht="15" x14ac:dyDescent="0.25">
      <c r="A8" s="37">
        <v>2018</v>
      </c>
      <c r="B8" s="40" t="s">
        <v>132</v>
      </c>
      <c r="C8" s="130">
        <v>119844.95706</v>
      </c>
      <c r="D8" s="130">
        <v>117642.80637000001</v>
      </c>
      <c r="E8" s="130">
        <v>141261.70297000001</v>
      </c>
      <c r="F8" s="130">
        <v>128539.1422</v>
      </c>
      <c r="G8" s="130">
        <v>137414.42142</v>
      </c>
      <c r="H8" s="130">
        <v>118811.43697</v>
      </c>
      <c r="I8" s="130">
        <v>125990.45646</v>
      </c>
      <c r="J8" s="130">
        <v>111689.74705000001</v>
      </c>
      <c r="K8" s="130">
        <v>143788.71265999999</v>
      </c>
      <c r="L8" s="130">
        <v>142013.16858</v>
      </c>
      <c r="M8" s="130"/>
      <c r="N8" s="130"/>
      <c r="O8" s="131">
        <v>1286996.55174</v>
      </c>
    </row>
    <row r="9" spans="1:15" ht="15" x14ac:dyDescent="0.25">
      <c r="A9" s="39">
        <v>2017</v>
      </c>
      <c r="B9" s="40" t="s">
        <v>132</v>
      </c>
      <c r="C9" s="130">
        <v>98588.702839999998</v>
      </c>
      <c r="D9" s="130">
        <v>100801.50216</v>
      </c>
      <c r="E9" s="130">
        <v>123925.27827</v>
      </c>
      <c r="F9" s="130">
        <v>106737.59759999999</v>
      </c>
      <c r="G9" s="130">
        <v>113793.92883999999</v>
      </c>
      <c r="H9" s="130">
        <v>110904.22930000001</v>
      </c>
      <c r="I9" s="130">
        <v>113949.22528</v>
      </c>
      <c r="J9" s="130">
        <v>130550.48045</v>
      </c>
      <c r="K9" s="130">
        <v>121419.57322999999</v>
      </c>
      <c r="L9" s="130">
        <v>142803.85561</v>
      </c>
      <c r="M9" s="130">
        <v>134831.49648</v>
      </c>
      <c r="N9" s="130">
        <v>117563.22825</v>
      </c>
      <c r="O9" s="131">
        <v>1415869.09831</v>
      </c>
    </row>
    <row r="10" spans="1:15" s="67" customFormat="1" ht="15" x14ac:dyDescent="0.25">
      <c r="A10" s="37">
        <v>2018</v>
      </c>
      <c r="B10" s="40" t="s">
        <v>133</v>
      </c>
      <c r="C10" s="130">
        <v>108480.37629</v>
      </c>
      <c r="D10" s="130">
        <v>107631.09927999999</v>
      </c>
      <c r="E10" s="130">
        <v>114743.12595</v>
      </c>
      <c r="F10" s="130">
        <v>103064.18682</v>
      </c>
      <c r="G10" s="130">
        <v>98804.532489999998</v>
      </c>
      <c r="H10" s="130">
        <v>72221.281919999994</v>
      </c>
      <c r="I10" s="130">
        <v>76614.183430000005</v>
      </c>
      <c r="J10" s="130">
        <v>91165.894759999996</v>
      </c>
      <c r="K10" s="130">
        <v>154344.58940999999</v>
      </c>
      <c r="L10" s="130">
        <v>177456.84753</v>
      </c>
      <c r="M10" s="130"/>
      <c r="N10" s="130"/>
      <c r="O10" s="131">
        <v>1104526.11788</v>
      </c>
    </row>
    <row r="11" spans="1:15" ht="15" x14ac:dyDescent="0.25">
      <c r="A11" s="39">
        <v>2017</v>
      </c>
      <c r="B11" s="40" t="s">
        <v>133</v>
      </c>
      <c r="C11" s="130">
        <v>96308.269539999994</v>
      </c>
      <c r="D11" s="130">
        <v>90329.652660000007</v>
      </c>
      <c r="E11" s="130">
        <v>114439.77606</v>
      </c>
      <c r="F11" s="130">
        <v>97130.478149999995</v>
      </c>
      <c r="G11" s="130">
        <v>96648.830149999994</v>
      </c>
      <c r="H11" s="130">
        <v>75691.72696</v>
      </c>
      <c r="I11" s="130">
        <v>62661.457069999997</v>
      </c>
      <c r="J11" s="130">
        <v>83044.944489999994</v>
      </c>
      <c r="K11" s="130">
        <v>93820.252040000007</v>
      </c>
      <c r="L11" s="130">
        <v>176140.10607000001</v>
      </c>
      <c r="M11" s="130">
        <v>162383.61006000001</v>
      </c>
      <c r="N11" s="130">
        <v>131136.94415</v>
      </c>
      <c r="O11" s="131">
        <v>1279736.0474</v>
      </c>
    </row>
    <row r="12" spans="1:15" s="67" customFormat="1" ht="15" x14ac:dyDescent="0.25">
      <c r="A12" s="37">
        <v>2018</v>
      </c>
      <c r="B12" s="40" t="s">
        <v>134</v>
      </c>
      <c r="C12" s="130">
        <v>153621.37202000001</v>
      </c>
      <c r="D12" s="130">
        <v>132753.50149</v>
      </c>
      <c r="E12" s="130">
        <v>124687.47549</v>
      </c>
      <c r="F12" s="130">
        <v>147757.61514000001</v>
      </c>
      <c r="G12" s="130">
        <v>140221.84507000001</v>
      </c>
      <c r="H12" s="130">
        <v>100650.59420000001</v>
      </c>
      <c r="I12" s="130">
        <v>118676.75440999999</v>
      </c>
      <c r="J12" s="130">
        <v>64599.421470000001</v>
      </c>
      <c r="K12" s="130">
        <v>132000.94962999999</v>
      </c>
      <c r="L12" s="130">
        <v>179436.61545000001</v>
      </c>
      <c r="M12" s="130"/>
      <c r="N12" s="130"/>
      <c r="O12" s="131">
        <v>1294406.1443700001</v>
      </c>
    </row>
    <row r="13" spans="1:15" ht="15" x14ac:dyDescent="0.25">
      <c r="A13" s="39">
        <v>2017</v>
      </c>
      <c r="B13" s="40" t="s">
        <v>134</v>
      </c>
      <c r="C13" s="130">
        <v>153847.91657</v>
      </c>
      <c r="D13" s="130">
        <v>151901.18035000001</v>
      </c>
      <c r="E13" s="130">
        <v>166205.42861</v>
      </c>
      <c r="F13" s="130">
        <v>136966.56799000001</v>
      </c>
      <c r="G13" s="130">
        <v>122369.90646</v>
      </c>
      <c r="H13" s="130">
        <v>112166.45758</v>
      </c>
      <c r="I13" s="130">
        <v>125186.78969999999</v>
      </c>
      <c r="J13" s="130">
        <v>96913.546650000004</v>
      </c>
      <c r="K13" s="130">
        <v>180510.32892999999</v>
      </c>
      <c r="L13" s="130">
        <v>241846.55076000001</v>
      </c>
      <c r="M13" s="130">
        <v>215916.20973999999</v>
      </c>
      <c r="N13" s="130">
        <v>159069.47925999999</v>
      </c>
      <c r="O13" s="131">
        <v>1862900.3626000001</v>
      </c>
    </row>
    <row r="14" spans="1:15" s="67" customFormat="1" ht="15" x14ac:dyDescent="0.25">
      <c r="A14" s="37">
        <v>2018</v>
      </c>
      <c r="B14" s="40" t="s">
        <v>135</v>
      </c>
      <c r="C14" s="130">
        <v>63471.14228</v>
      </c>
      <c r="D14" s="130">
        <v>57999.799489999998</v>
      </c>
      <c r="E14" s="130">
        <v>47264.551149999999</v>
      </c>
      <c r="F14" s="130">
        <v>28798.931809999998</v>
      </c>
      <c r="G14" s="130">
        <v>27552.43924</v>
      </c>
      <c r="H14" s="130">
        <v>17097.2582</v>
      </c>
      <c r="I14" s="130">
        <v>17987.946319999999</v>
      </c>
      <c r="J14" s="130">
        <v>16805.825659999999</v>
      </c>
      <c r="K14" s="130">
        <v>26288.014019999999</v>
      </c>
      <c r="L14" s="130">
        <v>28462.614229999999</v>
      </c>
      <c r="M14" s="130"/>
      <c r="N14" s="130"/>
      <c r="O14" s="131">
        <v>331728.52240000002</v>
      </c>
    </row>
    <row r="15" spans="1:15" ht="15" x14ac:dyDescent="0.25">
      <c r="A15" s="39">
        <v>2017</v>
      </c>
      <c r="B15" s="40" t="s">
        <v>135</v>
      </c>
      <c r="C15" s="130">
        <v>25053.806250000001</v>
      </c>
      <c r="D15" s="130">
        <v>28959.574209999999</v>
      </c>
      <c r="E15" s="130">
        <v>31758.512920000001</v>
      </c>
      <c r="F15" s="130">
        <v>27550.555660000002</v>
      </c>
      <c r="G15" s="130">
        <v>25553.172859999999</v>
      </c>
      <c r="H15" s="130">
        <v>25930.344700000001</v>
      </c>
      <c r="I15" s="130">
        <v>17993.175630000002</v>
      </c>
      <c r="J15" s="130">
        <v>24031.04003</v>
      </c>
      <c r="K15" s="130">
        <v>16366.567499999999</v>
      </c>
      <c r="L15" s="130">
        <v>23613.366549999999</v>
      </c>
      <c r="M15" s="130">
        <v>32484.806939999999</v>
      </c>
      <c r="N15" s="130">
        <v>43622.536079999998</v>
      </c>
      <c r="O15" s="131">
        <v>322917.45932999998</v>
      </c>
    </row>
    <row r="16" spans="1:15" ht="15" x14ac:dyDescent="0.25">
      <c r="A16" s="37">
        <v>2018</v>
      </c>
      <c r="B16" s="40" t="s">
        <v>136</v>
      </c>
      <c r="C16" s="130">
        <v>77553.726509999993</v>
      </c>
      <c r="D16" s="130">
        <v>83548.081090000007</v>
      </c>
      <c r="E16" s="130">
        <v>65103.239679999999</v>
      </c>
      <c r="F16" s="130">
        <v>53878.586889999999</v>
      </c>
      <c r="G16" s="130">
        <v>72477.135729999995</v>
      </c>
      <c r="H16" s="130">
        <v>86879.483730000007</v>
      </c>
      <c r="I16" s="130">
        <v>90289.540089999995</v>
      </c>
      <c r="J16" s="130">
        <v>66727.425449999995</v>
      </c>
      <c r="K16" s="130">
        <v>119427.11064</v>
      </c>
      <c r="L16" s="130">
        <v>122858.87014</v>
      </c>
      <c r="M16" s="130"/>
      <c r="N16" s="130"/>
      <c r="O16" s="131">
        <v>838743.19995000004</v>
      </c>
    </row>
    <row r="17" spans="1:15" ht="15" x14ac:dyDescent="0.25">
      <c r="A17" s="39">
        <v>2017</v>
      </c>
      <c r="B17" s="40" t="s">
        <v>136</v>
      </c>
      <c r="C17" s="130">
        <v>72553.879400000005</v>
      </c>
      <c r="D17" s="130">
        <v>56698.544040000001</v>
      </c>
      <c r="E17" s="130">
        <v>62550.802020000003</v>
      </c>
      <c r="F17" s="130">
        <v>54475.132640000003</v>
      </c>
      <c r="G17" s="130">
        <v>98506.515249999997</v>
      </c>
      <c r="H17" s="130">
        <v>72979.066900000005</v>
      </c>
      <c r="I17" s="130">
        <v>63649.258909999997</v>
      </c>
      <c r="J17" s="130">
        <v>83484.789269999994</v>
      </c>
      <c r="K17" s="130">
        <v>118488.16482000001</v>
      </c>
      <c r="L17" s="130">
        <v>92727.963319999995</v>
      </c>
      <c r="M17" s="130">
        <v>91153.986869999993</v>
      </c>
      <c r="N17" s="130">
        <v>78543.740479999993</v>
      </c>
      <c r="O17" s="131">
        <v>945811.84392000001</v>
      </c>
    </row>
    <row r="18" spans="1:15" ht="15" x14ac:dyDescent="0.25">
      <c r="A18" s="37">
        <v>2018</v>
      </c>
      <c r="B18" s="40" t="s">
        <v>137</v>
      </c>
      <c r="C18" s="130">
        <v>8699.7593300000008</v>
      </c>
      <c r="D18" s="130">
        <v>14888.585730000001</v>
      </c>
      <c r="E18" s="130">
        <v>18298.776140000002</v>
      </c>
      <c r="F18" s="130">
        <v>11630.61274</v>
      </c>
      <c r="G18" s="130">
        <v>6780.3254999999999</v>
      </c>
      <c r="H18" s="130">
        <v>4806.9034300000003</v>
      </c>
      <c r="I18" s="130">
        <v>4293.7941899999996</v>
      </c>
      <c r="J18" s="130">
        <v>4651.7716099999998</v>
      </c>
      <c r="K18" s="130">
        <v>5349.45957</v>
      </c>
      <c r="L18" s="130">
        <v>5200.6928900000003</v>
      </c>
      <c r="M18" s="130"/>
      <c r="N18" s="130"/>
      <c r="O18" s="131">
        <v>84600.681129999997</v>
      </c>
    </row>
    <row r="19" spans="1:15" ht="15" x14ac:dyDescent="0.25">
      <c r="A19" s="39">
        <v>2017</v>
      </c>
      <c r="B19" s="40" t="s">
        <v>137</v>
      </c>
      <c r="C19" s="130">
        <v>7065.8872499999998</v>
      </c>
      <c r="D19" s="130">
        <v>8665.6867299999994</v>
      </c>
      <c r="E19" s="130">
        <v>14861.44375</v>
      </c>
      <c r="F19" s="130">
        <v>10094.820299999999</v>
      </c>
      <c r="G19" s="130">
        <v>6492.5089099999996</v>
      </c>
      <c r="H19" s="130">
        <v>3619.6122599999999</v>
      </c>
      <c r="I19" s="130">
        <v>3592.52639</v>
      </c>
      <c r="J19" s="130">
        <v>4815.2303599999996</v>
      </c>
      <c r="K19" s="130">
        <v>3969.2169800000001</v>
      </c>
      <c r="L19" s="130">
        <v>4347.4588299999996</v>
      </c>
      <c r="M19" s="130">
        <v>6933.8124500000004</v>
      </c>
      <c r="N19" s="130">
        <v>10334.590840000001</v>
      </c>
      <c r="O19" s="131">
        <v>84792.795050000001</v>
      </c>
    </row>
    <row r="20" spans="1:15" ht="15" x14ac:dyDescent="0.25">
      <c r="A20" s="37">
        <v>2018</v>
      </c>
      <c r="B20" s="40" t="s">
        <v>138</v>
      </c>
      <c r="C20" s="132">
        <v>218255.13686</v>
      </c>
      <c r="D20" s="132">
        <v>177217.98282</v>
      </c>
      <c r="E20" s="132">
        <v>219741.03091</v>
      </c>
      <c r="F20" s="132">
        <v>213739.28440999999</v>
      </c>
      <c r="G20" s="132">
        <v>211995.33829000001</v>
      </c>
      <c r="H20" s="130">
        <v>189600.86120000001</v>
      </c>
      <c r="I20" s="130">
        <v>202239.31344</v>
      </c>
      <c r="J20" s="130">
        <v>192553.46689000001</v>
      </c>
      <c r="K20" s="130">
        <v>209278.66365</v>
      </c>
      <c r="L20" s="130">
        <v>222556.35006</v>
      </c>
      <c r="M20" s="130"/>
      <c r="N20" s="130"/>
      <c r="O20" s="131">
        <v>2057177.4285299999</v>
      </c>
    </row>
    <row r="21" spans="1:15" ht="15" x14ac:dyDescent="0.25">
      <c r="A21" s="39">
        <v>2017</v>
      </c>
      <c r="B21" s="40" t="s">
        <v>138</v>
      </c>
      <c r="C21" s="130">
        <v>170613.20470999999</v>
      </c>
      <c r="D21" s="130">
        <v>170754.34839</v>
      </c>
      <c r="E21" s="130">
        <v>185513.32574999999</v>
      </c>
      <c r="F21" s="130">
        <v>163334.72273000001</v>
      </c>
      <c r="G21" s="130">
        <v>172427.39358999999</v>
      </c>
      <c r="H21" s="130">
        <v>185578.56244000001</v>
      </c>
      <c r="I21" s="130">
        <v>182961.53338000001</v>
      </c>
      <c r="J21" s="130">
        <v>210840.92144000001</v>
      </c>
      <c r="K21" s="130">
        <v>184818.14866000001</v>
      </c>
      <c r="L21" s="130">
        <v>193877.41524</v>
      </c>
      <c r="M21" s="130">
        <v>217663.93703</v>
      </c>
      <c r="N21" s="130">
        <v>221903.21160000001</v>
      </c>
      <c r="O21" s="131">
        <v>2260286.7249599998</v>
      </c>
    </row>
    <row r="22" spans="1:15" ht="15" x14ac:dyDescent="0.25">
      <c r="A22" s="37">
        <v>2018</v>
      </c>
      <c r="B22" s="40" t="s">
        <v>139</v>
      </c>
      <c r="C22" s="132">
        <v>371396.82053000003</v>
      </c>
      <c r="D22" s="132">
        <v>397684.81341</v>
      </c>
      <c r="E22" s="132">
        <v>456331.47395000001</v>
      </c>
      <c r="F22" s="132">
        <v>412348.27292000002</v>
      </c>
      <c r="G22" s="132">
        <v>428906.80022999999</v>
      </c>
      <c r="H22" s="130">
        <v>384874.60301999998</v>
      </c>
      <c r="I22" s="130">
        <v>405527.25618999999</v>
      </c>
      <c r="J22" s="130">
        <v>365025.74330999999</v>
      </c>
      <c r="K22" s="130">
        <v>410158.25939000002</v>
      </c>
      <c r="L22" s="130">
        <v>440284.40548000002</v>
      </c>
      <c r="M22" s="130"/>
      <c r="N22" s="130"/>
      <c r="O22" s="131">
        <v>4072538.4484299999</v>
      </c>
    </row>
    <row r="23" spans="1:15" ht="15" x14ac:dyDescent="0.25">
      <c r="A23" s="39">
        <v>2017</v>
      </c>
      <c r="B23" s="40" t="s">
        <v>139</v>
      </c>
      <c r="C23" s="130">
        <v>311572.27987999999</v>
      </c>
      <c r="D23" s="132">
        <v>330041.24852999998</v>
      </c>
      <c r="E23" s="130">
        <v>390176.60791999998</v>
      </c>
      <c r="F23" s="130">
        <v>369971.81608999998</v>
      </c>
      <c r="G23" s="130">
        <v>382423.31511000003</v>
      </c>
      <c r="H23" s="130">
        <v>352619.87118999998</v>
      </c>
      <c r="I23" s="130">
        <v>349275.81735000003</v>
      </c>
      <c r="J23" s="130">
        <v>388922.44870000001</v>
      </c>
      <c r="K23" s="130">
        <v>309451.01160999999</v>
      </c>
      <c r="L23" s="130">
        <v>398179.51996000001</v>
      </c>
      <c r="M23" s="130">
        <v>414375.11687999999</v>
      </c>
      <c r="N23" s="130">
        <v>447832.23243999999</v>
      </c>
      <c r="O23" s="131">
        <v>4444841.2856599996</v>
      </c>
    </row>
    <row r="24" spans="1:15" ht="15" x14ac:dyDescent="0.25">
      <c r="A24" s="37">
        <v>2018</v>
      </c>
      <c r="B24" s="38" t="s">
        <v>14</v>
      </c>
      <c r="C24" s="133">
        <f>C26+C28+C30+C32+C34+C36+C38+C40+C42+C44+C46+C48+C50+C52+C54+C56</f>
        <v>9887242.4195599984</v>
      </c>
      <c r="D24" s="133">
        <f t="shared" ref="D24:O24" si="2">D26+D28+D30+D32+D34+D36+D38+D40+D42+D44+D46+D48+D50+D52+D54+D56</f>
        <v>10688795.618720001</v>
      </c>
      <c r="E24" s="133">
        <f t="shared" si="2"/>
        <v>12707796.853980001</v>
      </c>
      <c r="F24" s="133">
        <f t="shared" si="2"/>
        <v>11356614.31961</v>
      </c>
      <c r="G24" s="133">
        <f t="shared" si="2"/>
        <v>11592654.144389998</v>
      </c>
      <c r="H24" s="133">
        <f t="shared" si="2"/>
        <v>10594337.51585</v>
      </c>
      <c r="I24" s="133">
        <f t="shared" si="2"/>
        <v>11562415.714890001</v>
      </c>
      <c r="J24" s="133">
        <f t="shared" si="2"/>
        <v>10117303.308800001</v>
      </c>
      <c r="K24" s="133">
        <f t="shared" si="2"/>
        <v>11736545.679350002</v>
      </c>
      <c r="L24" s="133">
        <f t="shared" si="2"/>
        <v>12742130.162870003</v>
      </c>
      <c r="M24" s="133"/>
      <c r="N24" s="133"/>
      <c r="O24" s="133">
        <f t="shared" si="2"/>
        <v>112985835.73802003</v>
      </c>
    </row>
    <row r="25" spans="1:15" ht="15" x14ac:dyDescent="0.25">
      <c r="A25" s="39">
        <v>2017</v>
      </c>
      <c r="B25" s="38" t="s">
        <v>14</v>
      </c>
      <c r="C25" s="133">
        <f>C27+C29+C31+C33+C35+C37+C39+C41+C43+C45+C47+C49+C51+C53+C55+C57</f>
        <v>8505241.1710599996</v>
      </c>
      <c r="D25" s="133">
        <f t="shared" ref="D25:O25" si="3">D27+D29+D31+D33+D35+D37+D39+D41+D43+D45+D47+D49+D51+D53+D55+D57</f>
        <v>9254421.2038100008</v>
      </c>
      <c r="E25" s="133">
        <f t="shared" si="3"/>
        <v>11300820.069669997</v>
      </c>
      <c r="F25" s="133">
        <f t="shared" si="3"/>
        <v>9719488.2641400006</v>
      </c>
      <c r="G25" s="133">
        <f t="shared" si="3"/>
        <v>10317171.35764</v>
      </c>
      <c r="H25" s="133">
        <f t="shared" si="3"/>
        <v>10039460.214319998</v>
      </c>
      <c r="I25" s="133">
        <f t="shared" si="3"/>
        <v>9579285.8139199987</v>
      </c>
      <c r="J25" s="133">
        <f t="shared" si="3"/>
        <v>10282142.409669999</v>
      </c>
      <c r="K25" s="133">
        <f t="shared" si="3"/>
        <v>9273289.7677600011</v>
      </c>
      <c r="L25" s="133">
        <f t="shared" si="3"/>
        <v>10984351.191110002</v>
      </c>
      <c r="M25" s="133">
        <f t="shared" si="3"/>
        <v>11030484.81821</v>
      </c>
      <c r="N25" s="133">
        <f t="shared" si="3"/>
        <v>10998118.12606</v>
      </c>
      <c r="O25" s="133">
        <f t="shared" si="3"/>
        <v>121284274.40737002</v>
      </c>
    </row>
    <row r="26" spans="1:15" ht="15" x14ac:dyDescent="0.25">
      <c r="A26" s="37">
        <v>2018</v>
      </c>
      <c r="B26" s="40" t="s">
        <v>140</v>
      </c>
      <c r="C26" s="130">
        <v>695252.89977000002</v>
      </c>
      <c r="D26" s="130">
        <v>698473.55333999998</v>
      </c>
      <c r="E26" s="130">
        <v>791277.35389999999</v>
      </c>
      <c r="F26" s="130">
        <v>706472.53304000001</v>
      </c>
      <c r="G26" s="130">
        <v>747321.15891</v>
      </c>
      <c r="H26" s="130">
        <v>659797.70669000002</v>
      </c>
      <c r="I26" s="130">
        <v>699940.34487000003</v>
      </c>
      <c r="J26" s="130">
        <v>616592.55932999996</v>
      </c>
      <c r="K26" s="130">
        <v>718015.56765999994</v>
      </c>
      <c r="L26" s="130">
        <v>761514.63681000005</v>
      </c>
      <c r="M26" s="130"/>
      <c r="N26" s="130"/>
      <c r="O26" s="131">
        <v>7094658.3143199999</v>
      </c>
    </row>
    <row r="27" spans="1:15" ht="15" x14ac:dyDescent="0.25">
      <c r="A27" s="39">
        <v>2017</v>
      </c>
      <c r="B27" s="40" t="s">
        <v>140</v>
      </c>
      <c r="C27" s="130">
        <v>613304.71678000002</v>
      </c>
      <c r="D27" s="130">
        <v>636040.20463000005</v>
      </c>
      <c r="E27" s="130">
        <v>755211.73319000006</v>
      </c>
      <c r="F27" s="130">
        <v>657577.77752999996</v>
      </c>
      <c r="G27" s="130">
        <v>671398.49175000004</v>
      </c>
      <c r="H27" s="130">
        <v>647072.16252000001</v>
      </c>
      <c r="I27" s="130">
        <v>602882.05529000005</v>
      </c>
      <c r="J27" s="130">
        <v>695779.79949</v>
      </c>
      <c r="K27" s="130">
        <v>663202.04679000005</v>
      </c>
      <c r="L27" s="130">
        <v>735969.69727</v>
      </c>
      <c r="M27" s="130">
        <v>727390.02636000002</v>
      </c>
      <c r="N27" s="130">
        <v>692219.74913000001</v>
      </c>
      <c r="O27" s="131">
        <v>8098048.4607300004</v>
      </c>
    </row>
    <row r="28" spans="1:15" ht="15" x14ac:dyDescent="0.25">
      <c r="A28" s="37">
        <v>2018</v>
      </c>
      <c r="B28" s="40" t="s">
        <v>141</v>
      </c>
      <c r="C28" s="130">
        <v>129030.68098</v>
      </c>
      <c r="D28" s="130">
        <v>144563.78336</v>
      </c>
      <c r="E28" s="130">
        <v>168931.11551</v>
      </c>
      <c r="F28" s="130">
        <v>149691.78828000001</v>
      </c>
      <c r="G28" s="130">
        <v>142011.98314999999</v>
      </c>
      <c r="H28" s="130">
        <v>117949.25900000001</v>
      </c>
      <c r="I28" s="130">
        <v>149749.23684999999</v>
      </c>
      <c r="J28" s="130">
        <v>142867.1771</v>
      </c>
      <c r="K28" s="130">
        <v>138645.10185000001</v>
      </c>
      <c r="L28" s="130">
        <v>143347.26480999999</v>
      </c>
      <c r="M28" s="130"/>
      <c r="N28" s="130"/>
      <c r="O28" s="131">
        <v>1426787.3908899999</v>
      </c>
    </row>
    <row r="29" spans="1:15" ht="15" x14ac:dyDescent="0.25">
      <c r="A29" s="39">
        <v>2017</v>
      </c>
      <c r="B29" s="40" t="s">
        <v>141</v>
      </c>
      <c r="C29" s="130">
        <v>90876.830560000002</v>
      </c>
      <c r="D29" s="130">
        <v>115885.84125</v>
      </c>
      <c r="E29" s="130">
        <v>158449.07969000001</v>
      </c>
      <c r="F29" s="130">
        <v>120138.99434999999</v>
      </c>
      <c r="G29" s="130">
        <v>130178.74890999999</v>
      </c>
      <c r="H29" s="130">
        <v>116498.40233</v>
      </c>
      <c r="I29" s="130">
        <v>125318.44102</v>
      </c>
      <c r="J29" s="130">
        <v>177462.74841999999</v>
      </c>
      <c r="K29" s="130">
        <v>110873.10408999999</v>
      </c>
      <c r="L29" s="130">
        <v>134654.67141000001</v>
      </c>
      <c r="M29" s="130">
        <v>119326.32926</v>
      </c>
      <c r="N29" s="130">
        <v>123400.66881</v>
      </c>
      <c r="O29" s="131">
        <v>1523063.8600999999</v>
      </c>
    </row>
    <row r="30" spans="1:15" s="67" customFormat="1" ht="15" x14ac:dyDescent="0.25">
      <c r="A30" s="37">
        <v>2018</v>
      </c>
      <c r="B30" s="40" t="s">
        <v>142</v>
      </c>
      <c r="C30" s="130">
        <v>168765.86126999999</v>
      </c>
      <c r="D30" s="130">
        <v>173343.37155000001</v>
      </c>
      <c r="E30" s="130">
        <v>211790.01795000001</v>
      </c>
      <c r="F30" s="130">
        <v>190638.38509</v>
      </c>
      <c r="G30" s="130">
        <v>200048.17971</v>
      </c>
      <c r="H30" s="130">
        <v>152699.56980999999</v>
      </c>
      <c r="I30" s="130">
        <v>185035.33170000001</v>
      </c>
      <c r="J30" s="130">
        <v>158821.14124</v>
      </c>
      <c r="K30" s="130">
        <v>193709.83674</v>
      </c>
      <c r="L30" s="130">
        <v>213657.09864000001</v>
      </c>
      <c r="M30" s="130"/>
      <c r="N30" s="130"/>
      <c r="O30" s="131">
        <v>1848508.7937</v>
      </c>
    </row>
    <row r="31" spans="1:15" ht="15" x14ac:dyDescent="0.25">
      <c r="A31" s="39">
        <v>2017</v>
      </c>
      <c r="B31" s="40" t="s">
        <v>142</v>
      </c>
      <c r="C31" s="130">
        <v>145475.11775</v>
      </c>
      <c r="D31" s="130">
        <v>155080.07592</v>
      </c>
      <c r="E31" s="130">
        <v>188918.92254999999</v>
      </c>
      <c r="F31" s="130">
        <v>176038.90289</v>
      </c>
      <c r="G31" s="130">
        <v>183391.48592000001</v>
      </c>
      <c r="H31" s="130">
        <v>163098.79897</v>
      </c>
      <c r="I31" s="130">
        <v>158118.46898000001</v>
      </c>
      <c r="J31" s="130">
        <v>201227.19539000001</v>
      </c>
      <c r="K31" s="130">
        <v>169207.31385999999</v>
      </c>
      <c r="L31" s="130">
        <v>210889.30992</v>
      </c>
      <c r="M31" s="130">
        <v>212396.48469000001</v>
      </c>
      <c r="N31" s="130">
        <v>200297.65317000001</v>
      </c>
      <c r="O31" s="131">
        <v>2164139.7300100001</v>
      </c>
    </row>
    <row r="32" spans="1:15" ht="15" x14ac:dyDescent="0.25">
      <c r="A32" s="37">
        <v>2018</v>
      </c>
      <c r="B32" s="40" t="s">
        <v>143</v>
      </c>
      <c r="C32" s="132">
        <v>1349583.8356000001</v>
      </c>
      <c r="D32" s="132">
        <v>1260289.9731999999</v>
      </c>
      <c r="E32" s="132">
        <v>1560170.5393600001</v>
      </c>
      <c r="F32" s="132">
        <v>1348171.6998999999</v>
      </c>
      <c r="G32" s="132">
        <v>1461360.00342</v>
      </c>
      <c r="H32" s="132">
        <v>1416358.34479</v>
      </c>
      <c r="I32" s="132">
        <v>1473267.2945399999</v>
      </c>
      <c r="J32" s="132">
        <v>1375568.8543199999</v>
      </c>
      <c r="K32" s="132">
        <v>1527163.0534699999</v>
      </c>
      <c r="L32" s="132">
        <v>1595243.09778</v>
      </c>
      <c r="M32" s="132"/>
      <c r="N32" s="132"/>
      <c r="O32" s="131">
        <v>14367176.696380001</v>
      </c>
    </row>
    <row r="33" spans="1:15" ht="15" x14ac:dyDescent="0.25">
      <c r="A33" s="39">
        <v>2017</v>
      </c>
      <c r="B33" s="40" t="s">
        <v>143</v>
      </c>
      <c r="C33" s="130">
        <v>1230414.7293499999</v>
      </c>
      <c r="D33" s="130">
        <v>1343217.28556</v>
      </c>
      <c r="E33" s="130">
        <v>1518641.9557699999</v>
      </c>
      <c r="F33" s="132">
        <v>1214811.2643299999</v>
      </c>
      <c r="G33" s="132">
        <v>1319316.5334099999</v>
      </c>
      <c r="H33" s="132">
        <v>1263737.8285699999</v>
      </c>
      <c r="I33" s="132">
        <v>1188525.17193</v>
      </c>
      <c r="J33" s="132">
        <v>1461498.0543800001</v>
      </c>
      <c r="K33" s="132">
        <v>1276162.1475200001</v>
      </c>
      <c r="L33" s="132">
        <v>1466689.9147999999</v>
      </c>
      <c r="M33" s="132">
        <v>1385389.7941399999</v>
      </c>
      <c r="N33" s="132">
        <v>1366768.1081099999</v>
      </c>
      <c r="O33" s="131">
        <v>16035172.787869999</v>
      </c>
    </row>
    <row r="34" spans="1:15" ht="15" x14ac:dyDescent="0.25">
      <c r="A34" s="37">
        <v>2018</v>
      </c>
      <c r="B34" s="40" t="s">
        <v>144</v>
      </c>
      <c r="C34" s="130">
        <v>1427609.0637000001</v>
      </c>
      <c r="D34" s="130">
        <v>1405113.8348699999</v>
      </c>
      <c r="E34" s="130">
        <v>1678542.94784</v>
      </c>
      <c r="F34" s="130">
        <v>1465016.7657900001</v>
      </c>
      <c r="G34" s="130">
        <v>1481902.91674</v>
      </c>
      <c r="H34" s="130">
        <v>1356071.9896499999</v>
      </c>
      <c r="I34" s="130">
        <v>1583832.6170399999</v>
      </c>
      <c r="J34" s="130">
        <v>1387735.6719</v>
      </c>
      <c r="K34" s="130">
        <v>1464087.9376099999</v>
      </c>
      <c r="L34" s="130">
        <v>1568197.9987600001</v>
      </c>
      <c r="M34" s="130"/>
      <c r="N34" s="130"/>
      <c r="O34" s="131">
        <v>14818111.743899999</v>
      </c>
    </row>
    <row r="35" spans="1:15" ht="15" x14ac:dyDescent="0.25">
      <c r="A35" s="39">
        <v>2017</v>
      </c>
      <c r="B35" s="40" t="s">
        <v>144</v>
      </c>
      <c r="C35" s="130">
        <v>1245688.1737299999</v>
      </c>
      <c r="D35" s="130">
        <v>1282315.5776500001</v>
      </c>
      <c r="E35" s="130">
        <v>1529906.4652499999</v>
      </c>
      <c r="F35" s="130">
        <v>1345757.02675</v>
      </c>
      <c r="G35" s="130">
        <v>1399035.1849400001</v>
      </c>
      <c r="H35" s="130">
        <v>1387370.6907299999</v>
      </c>
      <c r="I35" s="130">
        <v>1476034.57712</v>
      </c>
      <c r="J35" s="130">
        <v>1674106.0351799999</v>
      </c>
      <c r="K35" s="130">
        <v>1288891.4571700001</v>
      </c>
      <c r="L35" s="130">
        <v>1531418.3845200001</v>
      </c>
      <c r="M35" s="130">
        <v>1435010.8107400001</v>
      </c>
      <c r="N35" s="130">
        <v>1435766.9268199999</v>
      </c>
      <c r="O35" s="131">
        <v>17031301.310600001</v>
      </c>
    </row>
    <row r="36" spans="1:15" ht="15" x14ac:dyDescent="0.25">
      <c r="A36" s="37">
        <v>2018</v>
      </c>
      <c r="B36" s="40" t="s">
        <v>145</v>
      </c>
      <c r="C36" s="130">
        <v>2285586.5770899998</v>
      </c>
      <c r="D36" s="130">
        <v>2795909.4327799999</v>
      </c>
      <c r="E36" s="130">
        <v>3144368.85775</v>
      </c>
      <c r="F36" s="130">
        <v>2902151.9285300002</v>
      </c>
      <c r="G36" s="130">
        <v>2764175.2046400001</v>
      </c>
      <c r="H36" s="130">
        <v>2539981.7493500002</v>
      </c>
      <c r="I36" s="130">
        <v>2763635.6016299999</v>
      </c>
      <c r="J36" s="130">
        <v>1607805.4542700001</v>
      </c>
      <c r="K36" s="130">
        <v>2605787.3870399999</v>
      </c>
      <c r="L36" s="130">
        <v>2920932.1044899998</v>
      </c>
      <c r="M36" s="130"/>
      <c r="N36" s="130"/>
      <c r="O36" s="131">
        <v>26330334.297570001</v>
      </c>
    </row>
    <row r="37" spans="1:15" ht="15" x14ac:dyDescent="0.25">
      <c r="A37" s="39">
        <v>2017</v>
      </c>
      <c r="B37" s="40" t="s">
        <v>145</v>
      </c>
      <c r="C37" s="130">
        <v>2064101.66255</v>
      </c>
      <c r="D37" s="130">
        <v>2227157.1272700001</v>
      </c>
      <c r="E37" s="130">
        <v>2708818.3197599999</v>
      </c>
      <c r="F37" s="130">
        <v>2293507.1869800002</v>
      </c>
      <c r="G37" s="130">
        <v>2563698.7144599999</v>
      </c>
      <c r="H37" s="130">
        <v>2495008.5561299999</v>
      </c>
      <c r="I37" s="130">
        <v>2430973.2201999999</v>
      </c>
      <c r="J37" s="130">
        <v>1833654.21964</v>
      </c>
      <c r="K37" s="130">
        <v>2149834.1192000001</v>
      </c>
      <c r="L37" s="130">
        <v>2630083.6725499998</v>
      </c>
      <c r="M37" s="130">
        <v>2643947.9204000002</v>
      </c>
      <c r="N37" s="130">
        <v>2487345.2995699998</v>
      </c>
      <c r="O37" s="131">
        <v>28528130.018709999</v>
      </c>
    </row>
    <row r="38" spans="1:15" ht="15" x14ac:dyDescent="0.25">
      <c r="A38" s="37">
        <v>2018</v>
      </c>
      <c r="B38" s="40" t="s">
        <v>146</v>
      </c>
      <c r="C38" s="130">
        <v>42524.265619999998</v>
      </c>
      <c r="D38" s="130">
        <v>56242.339760000003</v>
      </c>
      <c r="E38" s="130">
        <v>79322.266470000002</v>
      </c>
      <c r="F38" s="130">
        <v>42637.633880000001</v>
      </c>
      <c r="G38" s="130">
        <v>133538.68554000001</v>
      </c>
      <c r="H38" s="130">
        <v>139721.95924</v>
      </c>
      <c r="I38" s="130">
        <v>148742.76595999999</v>
      </c>
      <c r="J38" s="130">
        <v>95638.084929999997</v>
      </c>
      <c r="K38" s="130">
        <v>53297.782509999997</v>
      </c>
      <c r="L38" s="130">
        <v>130754.85827</v>
      </c>
      <c r="M38" s="130"/>
      <c r="N38" s="130"/>
      <c r="O38" s="131">
        <v>922420.64217999997</v>
      </c>
    </row>
    <row r="39" spans="1:15" ht="15" x14ac:dyDescent="0.25">
      <c r="A39" s="39">
        <v>2017</v>
      </c>
      <c r="B39" s="40" t="s">
        <v>146</v>
      </c>
      <c r="C39" s="130">
        <v>65125.639880000002</v>
      </c>
      <c r="D39" s="130">
        <v>84700.491330000004</v>
      </c>
      <c r="E39" s="130">
        <v>148505.58248000001</v>
      </c>
      <c r="F39" s="130">
        <v>72460.498909999995</v>
      </c>
      <c r="G39" s="130">
        <v>114131.60739</v>
      </c>
      <c r="H39" s="130">
        <v>158069.96716999999</v>
      </c>
      <c r="I39" s="130">
        <v>90677.540630000003</v>
      </c>
      <c r="J39" s="130">
        <v>166168.74025</v>
      </c>
      <c r="K39" s="130">
        <v>103600.68257999999</v>
      </c>
      <c r="L39" s="130">
        <v>87976.727379999997</v>
      </c>
      <c r="M39" s="130">
        <v>125763.03137</v>
      </c>
      <c r="N39" s="130">
        <v>120779.26479</v>
      </c>
      <c r="O39" s="131">
        <v>1337959.77416</v>
      </c>
    </row>
    <row r="40" spans="1:15" ht="15" x14ac:dyDescent="0.25">
      <c r="A40" s="37">
        <v>2018</v>
      </c>
      <c r="B40" s="40" t="s">
        <v>147</v>
      </c>
      <c r="C40" s="130">
        <v>767164.57539000001</v>
      </c>
      <c r="D40" s="130">
        <v>879691.20608000003</v>
      </c>
      <c r="E40" s="130">
        <v>1028341.26445</v>
      </c>
      <c r="F40" s="130">
        <v>948811.30611</v>
      </c>
      <c r="G40" s="130">
        <v>985947.32631999999</v>
      </c>
      <c r="H40" s="130">
        <v>861879.24584999995</v>
      </c>
      <c r="I40" s="130">
        <v>872118.52407000004</v>
      </c>
      <c r="J40" s="130">
        <v>801874.78666999994</v>
      </c>
      <c r="K40" s="130">
        <v>1001470.23658</v>
      </c>
      <c r="L40" s="130">
        <v>1115567.8198899999</v>
      </c>
      <c r="M40" s="130"/>
      <c r="N40" s="130"/>
      <c r="O40" s="131">
        <v>9262866.2914099991</v>
      </c>
    </row>
    <row r="41" spans="1:15" ht="15" x14ac:dyDescent="0.25">
      <c r="A41" s="39">
        <v>2017</v>
      </c>
      <c r="B41" s="40" t="s">
        <v>147</v>
      </c>
      <c r="C41" s="130">
        <v>603320.69744999998</v>
      </c>
      <c r="D41" s="130">
        <v>695421.10091000004</v>
      </c>
      <c r="E41" s="130">
        <v>907664.79897999996</v>
      </c>
      <c r="F41" s="130">
        <v>787465.65009999997</v>
      </c>
      <c r="G41" s="130">
        <v>878995.33582000004</v>
      </c>
      <c r="H41" s="130">
        <v>873053.68208000006</v>
      </c>
      <c r="I41" s="130">
        <v>806951.52475999994</v>
      </c>
      <c r="J41" s="130">
        <v>958583.64651999995</v>
      </c>
      <c r="K41" s="130">
        <v>864472.82805999997</v>
      </c>
      <c r="L41" s="130">
        <v>1013748.13949</v>
      </c>
      <c r="M41" s="130">
        <v>1009851.4548600001</v>
      </c>
      <c r="N41" s="130">
        <v>1091172.7918199999</v>
      </c>
      <c r="O41" s="131">
        <v>10490701.65085</v>
      </c>
    </row>
    <row r="42" spans="1:15" ht="15" x14ac:dyDescent="0.25">
      <c r="A42" s="37">
        <v>2018</v>
      </c>
      <c r="B42" s="40" t="s">
        <v>148</v>
      </c>
      <c r="C42" s="130">
        <v>511902.31041999999</v>
      </c>
      <c r="D42" s="130">
        <v>547438.83953999996</v>
      </c>
      <c r="E42" s="130">
        <v>635869.47158000001</v>
      </c>
      <c r="F42" s="130">
        <v>602517.95264000003</v>
      </c>
      <c r="G42" s="130">
        <v>623041.15928000002</v>
      </c>
      <c r="H42" s="130">
        <v>551438.82076000003</v>
      </c>
      <c r="I42" s="130">
        <v>611849.70284000004</v>
      </c>
      <c r="J42" s="130">
        <v>551226.12251999998</v>
      </c>
      <c r="K42" s="130">
        <v>618008.62026</v>
      </c>
      <c r="L42" s="130">
        <v>703208.38549999997</v>
      </c>
      <c r="M42" s="130"/>
      <c r="N42" s="130"/>
      <c r="O42" s="131">
        <v>5956501.3853399996</v>
      </c>
    </row>
    <row r="43" spans="1:15" ht="15" x14ac:dyDescent="0.25">
      <c r="A43" s="39">
        <v>2017</v>
      </c>
      <c r="B43" s="40" t="s">
        <v>148</v>
      </c>
      <c r="C43" s="130">
        <v>388710.50743</v>
      </c>
      <c r="D43" s="130">
        <v>432312.15464999998</v>
      </c>
      <c r="E43" s="130">
        <v>516941.45613000001</v>
      </c>
      <c r="F43" s="130">
        <v>484507.63029</v>
      </c>
      <c r="G43" s="130">
        <v>508709.39766999998</v>
      </c>
      <c r="H43" s="130">
        <v>506013.32293000002</v>
      </c>
      <c r="I43" s="130">
        <v>472926.82644999999</v>
      </c>
      <c r="J43" s="130">
        <v>564435.62714999996</v>
      </c>
      <c r="K43" s="130">
        <v>479849.31659</v>
      </c>
      <c r="L43" s="130">
        <v>542054.69666000002</v>
      </c>
      <c r="M43" s="130">
        <v>580696.17102000001</v>
      </c>
      <c r="N43" s="130">
        <v>603671.60034</v>
      </c>
      <c r="O43" s="131">
        <v>6080828.7073100004</v>
      </c>
    </row>
    <row r="44" spans="1:15" ht="15" x14ac:dyDescent="0.25">
      <c r="A44" s="37">
        <v>2018</v>
      </c>
      <c r="B44" s="40" t="s">
        <v>149</v>
      </c>
      <c r="C44" s="130">
        <v>597364.50208999997</v>
      </c>
      <c r="D44" s="130">
        <v>635706.29151999997</v>
      </c>
      <c r="E44" s="130">
        <v>752678.28590999998</v>
      </c>
      <c r="F44" s="130">
        <v>698023.05695</v>
      </c>
      <c r="G44" s="130">
        <v>716163.30955999997</v>
      </c>
      <c r="H44" s="130">
        <v>657064.26541999995</v>
      </c>
      <c r="I44" s="130">
        <v>687068.95042000001</v>
      </c>
      <c r="J44" s="130">
        <v>600996.35153999995</v>
      </c>
      <c r="K44" s="130">
        <v>664339.67400999996</v>
      </c>
      <c r="L44" s="130">
        <v>716186.81900000002</v>
      </c>
      <c r="M44" s="130"/>
      <c r="N44" s="130"/>
      <c r="O44" s="131">
        <v>6725591.5064200005</v>
      </c>
    </row>
    <row r="45" spans="1:15" ht="15" x14ac:dyDescent="0.25">
      <c r="A45" s="39">
        <v>2017</v>
      </c>
      <c r="B45" s="40" t="s">
        <v>149</v>
      </c>
      <c r="C45" s="130">
        <v>464679.32507000002</v>
      </c>
      <c r="D45" s="130">
        <v>500561.75339999999</v>
      </c>
      <c r="E45" s="130">
        <v>611686.63208000001</v>
      </c>
      <c r="F45" s="130">
        <v>546671.35161000001</v>
      </c>
      <c r="G45" s="130">
        <v>570053.03044999996</v>
      </c>
      <c r="H45" s="130">
        <v>560120.81056999997</v>
      </c>
      <c r="I45" s="130">
        <v>532006.61095</v>
      </c>
      <c r="J45" s="130">
        <v>607604.14335000003</v>
      </c>
      <c r="K45" s="130">
        <v>521158.19201</v>
      </c>
      <c r="L45" s="130">
        <v>624817.60432000004</v>
      </c>
      <c r="M45" s="130">
        <v>644808.48560000001</v>
      </c>
      <c r="N45" s="130">
        <v>625216.98112000001</v>
      </c>
      <c r="O45" s="131">
        <v>6809384.9205299998</v>
      </c>
    </row>
    <row r="46" spans="1:15" ht="15" x14ac:dyDescent="0.25">
      <c r="A46" s="37">
        <v>2018</v>
      </c>
      <c r="B46" s="40" t="s">
        <v>150</v>
      </c>
      <c r="C46" s="130">
        <v>1117504.07648</v>
      </c>
      <c r="D46" s="130">
        <v>1147472.13476</v>
      </c>
      <c r="E46" s="130">
        <v>1287315.3300900001</v>
      </c>
      <c r="F46" s="130">
        <v>1122433.2077899999</v>
      </c>
      <c r="G46" s="130">
        <v>1204121.20817</v>
      </c>
      <c r="H46" s="130">
        <v>1197312.66808</v>
      </c>
      <c r="I46" s="130">
        <v>1263981.9564</v>
      </c>
      <c r="J46" s="130">
        <v>1190147.4582199999</v>
      </c>
      <c r="K46" s="130">
        <v>1410793.6328499999</v>
      </c>
      <c r="L46" s="130">
        <v>1492428.43352</v>
      </c>
      <c r="M46" s="130"/>
      <c r="N46" s="130"/>
      <c r="O46" s="131">
        <v>12433510.10636</v>
      </c>
    </row>
    <row r="47" spans="1:15" ht="15" x14ac:dyDescent="0.25">
      <c r="A47" s="39">
        <v>2017</v>
      </c>
      <c r="B47" s="40" t="s">
        <v>150</v>
      </c>
      <c r="C47" s="130">
        <v>850631.40171999997</v>
      </c>
      <c r="D47" s="130">
        <v>928852.77034000005</v>
      </c>
      <c r="E47" s="130">
        <v>1169206.17637</v>
      </c>
      <c r="F47" s="130">
        <v>995610.36797999998</v>
      </c>
      <c r="G47" s="130">
        <v>965129.35251</v>
      </c>
      <c r="H47" s="130">
        <v>897059.66601000004</v>
      </c>
      <c r="I47" s="130">
        <v>789419.71071000001</v>
      </c>
      <c r="J47" s="130">
        <v>846235.76344999997</v>
      </c>
      <c r="K47" s="130">
        <v>740039.80018000002</v>
      </c>
      <c r="L47" s="130">
        <v>1016087.50205</v>
      </c>
      <c r="M47" s="130">
        <v>1073414.37613</v>
      </c>
      <c r="N47" s="130">
        <v>1159659.7968299999</v>
      </c>
      <c r="O47" s="131">
        <v>11431346.684280001</v>
      </c>
    </row>
    <row r="48" spans="1:15" ht="15" x14ac:dyDescent="0.25">
      <c r="A48" s="37">
        <v>2018</v>
      </c>
      <c r="B48" s="40" t="s">
        <v>151</v>
      </c>
      <c r="C48" s="130">
        <v>208341.55322</v>
      </c>
      <c r="D48" s="130">
        <v>239377.08450999999</v>
      </c>
      <c r="E48" s="130">
        <v>267416.54732999997</v>
      </c>
      <c r="F48" s="130">
        <v>258461.28584</v>
      </c>
      <c r="G48" s="130">
        <v>273635.42443000001</v>
      </c>
      <c r="H48" s="130">
        <v>254332.66612000001</v>
      </c>
      <c r="I48" s="130">
        <v>256375.47305</v>
      </c>
      <c r="J48" s="130">
        <v>220604.73571000001</v>
      </c>
      <c r="K48" s="130">
        <v>243790.57668999999</v>
      </c>
      <c r="L48" s="130">
        <v>264089.60728</v>
      </c>
      <c r="M48" s="130"/>
      <c r="N48" s="130"/>
      <c r="O48" s="131">
        <v>2486424.9541799999</v>
      </c>
    </row>
    <row r="49" spans="1:15" ht="15" x14ac:dyDescent="0.25">
      <c r="A49" s="39">
        <v>2017</v>
      </c>
      <c r="B49" s="40" t="s">
        <v>151</v>
      </c>
      <c r="C49" s="130">
        <v>180942.39872</v>
      </c>
      <c r="D49" s="130">
        <v>202271.86444</v>
      </c>
      <c r="E49" s="130">
        <v>256830.35075000001</v>
      </c>
      <c r="F49" s="130">
        <v>222371.25599000001</v>
      </c>
      <c r="G49" s="130">
        <v>239963.52903000001</v>
      </c>
      <c r="H49" s="130">
        <v>231400.9319</v>
      </c>
      <c r="I49" s="130">
        <v>217437.45954000001</v>
      </c>
      <c r="J49" s="130">
        <v>244923.63052000001</v>
      </c>
      <c r="K49" s="130">
        <v>205829.61438000001</v>
      </c>
      <c r="L49" s="130">
        <v>230035.07008</v>
      </c>
      <c r="M49" s="130">
        <v>237808.23217999999</v>
      </c>
      <c r="N49" s="130">
        <v>235849.47455000001</v>
      </c>
      <c r="O49" s="131">
        <v>2705663.8120800001</v>
      </c>
    </row>
    <row r="50" spans="1:15" ht="15" x14ac:dyDescent="0.25">
      <c r="A50" s="37">
        <v>2018</v>
      </c>
      <c r="B50" s="40" t="s">
        <v>152</v>
      </c>
      <c r="C50" s="130">
        <v>141964.32303</v>
      </c>
      <c r="D50" s="130">
        <v>195500.45146000001</v>
      </c>
      <c r="E50" s="130">
        <v>522780.52081000002</v>
      </c>
      <c r="F50" s="130">
        <v>355027.91907</v>
      </c>
      <c r="G50" s="130">
        <v>251529.81820000001</v>
      </c>
      <c r="H50" s="130">
        <v>198946.47810000001</v>
      </c>
      <c r="I50" s="130">
        <v>260054.80786999999</v>
      </c>
      <c r="J50" s="130">
        <v>896693.91368999996</v>
      </c>
      <c r="K50" s="130">
        <v>590986.01014999999</v>
      </c>
      <c r="L50" s="130">
        <v>474431.85015000001</v>
      </c>
      <c r="M50" s="130"/>
      <c r="N50" s="130"/>
      <c r="O50" s="131">
        <v>3887916.09253</v>
      </c>
    </row>
    <row r="51" spans="1:15" ht="15" x14ac:dyDescent="0.25">
      <c r="A51" s="39">
        <v>2017</v>
      </c>
      <c r="B51" s="40" t="s">
        <v>152</v>
      </c>
      <c r="C51" s="130">
        <v>198486.61814999999</v>
      </c>
      <c r="D51" s="130">
        <v>251788.18276</v>
      </c>
      <c r="E51" s="130">
        <v>338911.83844000002</v>
      </c>
      <c r="F51" s="130">
        <v>345082.39354999998</v>
      </c>
      <c r="G51" s="130">
        <v>302669.66272000002</v>
      </c>
      <c r="H51" s="130">
        <v>252020.96518</v>
      </c>
      <c r="I51" s="130">
        <v>265027.53391</v>
      </c>
      <c r="J51" s="130">
        <v>323546.42946000001</v>
      </c>
      <c r="K51" s="130">
        <v>232554.26246</v>
      </c>
      <c r="L51" s="130">
        <v>222782.36194</v>
      </c>
      <c r="M51" s="130">
        <v>266584.51513999997</v>
      </c>
      <c r="N51" s="130">
        <v>281485.85862999997</v>
      </c>
      <c r="O51" s="131">
        <v>3280940.6223399998</v>
      </c>
    </row>
    <row r="52" spans="1:15" ht="15" x14ac:dyDescent="0.25">
      <c r="A52" s="37">
        <v>2018</v>
      </c>
      <c r="B52" s="40" t="s">
        <v>153</v>
      </c>
      <c r="C52" s="130">
        <v>106506.34802</v>
      </c>
      <c r="D52" s="130">
        <v>149655.0753</v>
      </c>
      <c r="E52" s="130">
        <v>147969.12981000001</v>
      </c>
      <c r="F52" s="130">
        <v>189961.07772999999</v>
      </c>
      <c r="G52" s="130">
        <v>190016.05770999999</v>
      </c>
      <c r="H52" s="130">
        <v>123058.16417</v>
      </c>
      <c r="I52" s="130">
        <v>197344.31156999999</v>
      </c>
      <c r="J52" s="130">
        <v>119775.07057</v>
      </c>
      <c r="K52" s="130">
        <v>122785.72756</v>
      </c>
      <c r="L52" s="130">
        <v>206733.62418000001</v>
      </c>
      <c r="M52" s="130"/>
      <c r="N52" s="130"/>
      <c r="O52" s="131">
        <v>1553804.58662</v>
      </c>
    </row>
    <row r="53" spans="1:15" ht="15" x14ac:dyDescent="0.25">
      <c r="A53" s="39">
        <v>2017</v>
      </c>
      <c r="B53" s="40" t="s">
        <v>153</v>
      </c>
      <c r="C53" s="130">
        <v>99964.754350000003</v>
      </c>
      <c r="D53" s="130">
        <v>122114.31127000001</v>
      </c>
      <c r="E53" s="130">
        <v>147396.47138</v>
      </c>
      <c r="F53" s="130">
        <v>137727.17058999999</v>
      </c>
      <c r="G53" s="130">
        <v>131955.44761999999</v>
      </c>
      <c r="H53" s="130">
        <v>156546.92847000001</v>
      </c>
      <c r="I53" s="130">
        <v>111487.75456</v>
      </c>
      <c r="J53" s="130">
        <v>159009.36577</v>
      </c>
      <c r="K53" s="130">
        <v>151239.85154</v>
      </c>
      <c r="L53" s="130">
        <v>145058.47693999999</v>
      </c>
      <c r="M53" s="130">
        <v>173029.13488999999</v>
      </c>
      <c r="N53" s="130">
        <v>202981.92694999999</v>
      </c>
      <c r="O53" s="131">
        <v>1738511.59433</v>
      </c>
    </row>
    <row r="54" spans="1:15" ht="15" x14ac:dyDescent="0.25">
      <c r="A54" s="37">
        <v>2018</v>
      </c>
      <c r="B54" s="40" t="s">
        <v>154</v>
      </c>
      <c r="C54" s="130">
        <v>331310.27610999998</v>
      </c>
      <c r="D54" s="130">
        <v>350928.31438</v>
      </c>
      <c r="E54" s="130">
        <v>417517.91462</v>
      </c>
      <c r="F54" s="130">
        <v>365939.12841</v>
      </c>
      <c r="G54" s="130">
        <v>406312.33971999999</v>
      </c>
      <c r="H54" s="130">
        <v>357680.69652</v>
      </c>
      <c r="I54" s="130">
        <v>401549.65038000001</v>
      </c>
      <c r="J54" s="130">
        <v>343048.08114999998</v>
      </c>
      <c r="K54" s="130">
        <v>374507.80855999998</v>
      </c>
      <c r="L54" s="130">
        <v>423442.29408999998</v>
      </c>
      <c r="M54" s="130"/>
      <c r="N54" s="130"/>
      <c r="O54" s="131">
        <v>3772236.5039400002</v>
      </c>
    </row>
    <row r="55" spans="1:15" ht="15" x14ac:dyDescent="0.25">
      <c r="A55" s="39">
        <v>2017</v>
      </c>
      <c r="B55" s="40" t="s">
        <v>154</v>
      </c>
      <c r="C55" s="130">
        <v>257694.12286999999</v>
      </c>
      <c r="D55" s="130">
        <v>269330.11041999998</v>
      </c>
      <c r="E55" s="130">
        <v>329519.41336000001</v>
      </c>
      <c r="F55" s="130">
        <v>309736.72823000001</v>
      </c>
      <c r="G55" s="130">
        <v>327785.27223</v>
      </c>
      <c r="H55" s="130">
        <v>324231.31637000002</v>
      </c>
      <c r="I55" s="130">
        <v>304112.92569</v>
      </c>
      <c r="J55" s="130">
        <v>360308.32639</v>
      </c>
      <c r="K55" s="130">
        <v>310390.63776999997</v>
      </c>
      <c r="L55" s="130">
        <v>382331.90101999999</v>
      </c>
      <c r="M55" s="130">
        <v>384804.53149999998</v>
      </c>
      <c r="N55" s="130">
        <v>356649.66707000002</v>
      </c>
      <c r="O55" s="131">
        <v>3916894.9529200001</v>
      </c>
    </row>
    <row r="56" spans="1:15" ht="15" x14ac:dyDescent="0.25">
      <c r="A56" s="37">
        <v>2018</v>
      </c>
      <c r="B56" s="40" t="s">
        <v>155</v>
      </c>
      <c r="C56" s="130">
        <v>6831.2707700000001</v>
      </c>
      <c r="D56" s="130">
        <v>9089.9323100000001</v>
      </c>
      <c r="E56" s="130">
        <v>13505.2906</v>
      </c>
      <c r="F56" s="130">
        <v>10658.65056</v>
      </c>
      <c r="G56" s="130">
        <v>11529.36889</v>
      </c>
      <c r="H56" s="130">
        <v>10043.9323</v>
      </c>
      <c r="I56" s="130">
        <v>7869.1457</v>
      </c>
      <c r="J56" s="130">
        <v>7907.8456399999995</v>
      </c>
      <c r="K56" s="130">
        <v>9156.7258099999999</v>
      </c>
      <c r="L56" s="130">
        <v>12394.269700000001</v>
      </c>
      <c r="M56" s="130"/>
      <c r="N56" s="130"/>
      <c r="O56" s="131">
        <v>98986.432279999994</v>
      </c>
    </row>
    <row r="57" spans="1:15" ht="15" x14ac:dyDescent="0.25">
      <c r="A57" s="39">
        <v>2017</v>
      </c>
      <c r="B57" s="40" t="s">
        <v>155</v>
      </c>
      <c r="C57" s="130">
        <v>5824.4746999999998</v>
      </c>
      <c r="D57" s="130">
        <v>7372.3520099999996</v>
      </c>
      <c r="E57" s="130">
        <v>14210.87349</v>
      </c>
      <c r="F57" s="130">
        <v>10024.064060000001</v>
      </c>
      <c r="G57" s="130">
        <v>10759.562809999999</v>
      </c>
      <c r="H57" s="130">
        <v>8156.1843900000003</v>
      </c>
      <c r="I57" s="130">
        <v>7385.9921800000002</v>
      </c>
      <c r="J57" s="130">
        <v>7598.6843099999996</v>
      </c>
      <c r="K57" s="130">
        <v>5984.3935600000004</v>
      </c>
      <c r="L57" s="130">
        <v>9753.0607600000003</v>
      </c>
      <c r="M57" s="130">
        <v>10263.51993</v>
      </c>
      <c r="N57" s="130">
        <v>14852.35835</v>
      </c>
      <c r="O57" s="131">
        <v>112185.52055</v>
      </c>
    </row>
    <row r="58" spans="1:15" ht="15" x14ac:dyDescent="0.25">
      <c r="A58" s="37">
        <v>2018</v>
      </c>
      <c r="B58" s="38" t="s">
        <v>31</v>
      </c>
      <c r="C58" s="133">
        <f>C60</f>
        <v>391324.55086000002</v>
      </c>
      <c r="D58" s="133">
        <f t="shared" ref="D58:O58" si="4">D60</f>
        <v>334207.77928000002</v>
      </c>
      <c r="E58" s="133">
        <f t="shared" si="4"/>
        <v>376898.40801999997</v>
      </c>
      <c r="F58" s="133">
        <f t="shared" si="4"/>
        <v>369344.33247000002</v>
      </c>
      <c r="G58" s="133">
        <f t="shared" si="4"/>
        <v>430283.59836</v>
      </c>
      <c r="H58" s="133">
        <f t="shared" si="4"/>
        <v>379336.43225999997</v>
      </c>
      <c r="I58" s="133">
        <f t="shared" si="4"/>
        <v>403270.21289999998</v>
      </c>
      <c r="J58" s="133">
        <f t="shared" si="4"/>
        <v>325035.55700999999</v>
      </c>
      <c r="K58" s="133">
        <f t="shared" si="4"/>
        <v>364405.83487999998</v>
      </c>
      <c r="L58" s="133">
        <f t="shared" si="4"/>
        <v>415503.04460000002</v>
      </c>
      <c r="M58" s="133"/>
      <c r="N58" s="133"/>
      <c r="O58" s="133">
        <f t="shared" si="4"/>
        <v>3789609.7506400002</v>
      </c>
    </row>
    <row r="59" spans="1:15" ht="15" x14ac:dyDescent="0.25">
      <c r="A59" s="39">
        <v>2017</v>
      </c>
      <c r="B59" s="38" t="s">
        <v>31</v>
      </c>
      <c r="C59" s="133">
        <f>C61</f>
        <v>328015.23112999997</v>
      </c>
      <c r="D59" s="133">
        <f t="shared" ref="D59:O59" si="5">D61</f>
        <v>308981.73379999999</v>
      </c>
      <c r="E59" s="133">
        <f t="shared" si="5"/>
        <v>382542.65993999998</v>
      </c>
      <c r="F59" s="133">
        <f t="shared" si="5"/>
        <v>448004.33481999999</v>
      </c>
      <c r="G59" s="133">
        <f t="shared" si="5"/>
        <v>445702.48784999998</v>
      </c>
      <c r="H59" s="133">
        <f t="shared" si="5"/>
        <v>366947.6202</v>
      </c>
      <c r="I59" s="133">
        <f t="shared" si="5"/>
        <v>385927.32467</v>
      </c>
      <c r="J59" s="133">
        <f t="shared" si="5"/>
        <v>445269.32912000001</v>
      </c>
      <c r="K59" s="133">
        <f t="shared" si="5"/>
        <v>379084.85233999998</v>
      </c>
      <c r="L59" s="133">
        <f t="shared" si="5"/>
        <v>404376.02325999999</v>
      </c>
      <c r="M59" s="133">
        <f t="shared" si="5"/>
        <v>382927.93002999999</v>
      </c>
      <c r="N59" s="133">
        <f t="shared" si="5"/>
        <v>411302.76665000001</v>
      </c>
      <c r="O59" s="133">
        <f t="shared" si="5"/>
        <v>4689082.2938099997</v>
      </c>
    </row>
    <row r="60" spans="1:15" ht="15" x14ac:dyDescent="0.25">
      <c r="A60" s="37">
        <v>2018</v>
      </c>
      <c r="B60" s="40" t="s">
        <v>156</v>
      </c>
      <c r="C60" s="130">
        <v>391324.55086000002</v>
      </c>
      <c r="D60" s="130">
        <v>334207.77928000002</v>
      </c>
      <c r="E60" s="130">
        <v>376898.40801999997</v>
      </c>
      <c r="F60" s="130">
        <v>369344.33247000002</v>
      </c>
      <c r="G60" s="130">
        <v>430283.59836</v>
      </c>
      <c r="H60" s="130">
        <v>379336.43225999997</v>
      </c>
      <c r="I60" s="130">
        <v>403270.21289999998</v>
      </c>
      <c r="J60" s="130">
        <v>325035.55700999999</v>
      </c>
      <c r="K60" s="130">
        <v>364405.83487999998</v>
      </c>
      <c r="L60" s="130">
        <v>415503.04460000002</v>
      </c>
      <c r="M60" s="130"/>
      <c r="N60" s="130"/>
      <c r="O60" s="131">
        <v>3789609.7506400002</v>
      </c>
    </row>
    <row r="61" spans="1:15" ht="15.75" thickBot="1" x14ac:dyDescent="0.3">
      <c r="A61" s="39">
        <v>2017</v>
      </c>
      <c r="B61" s="40" t="s">
        <v>156</v>
      </c>
      <c r="C61" s="130">
        <v>328015.23112999997</v>
      </c>
      <c r="D61" s="130">
        <v>308981.73379999999</v>
      </c>
      <c r="E61" s="130">
        <v>382542.65993999998</v>
      </c>
      <c r="F61" s="130">
        <v>448004.33481999999</v>
      </c>
      <c r="G61" s="130">
        <v>445702.48784999998</v>
      </c>
      <c r="H61" s="130">
        <v>366947.6202</v>
      </c>
      <c r="I61" s="130">
        <v>385927.32467</v>
      </c>
      <c r="J61" s="130">
        <v>445269.32912000001</v>
      </c>
      <c r="K61" s="130">
        <v>379084.85233999998</v>
      </c>
      <c r="L61" s="130">
        <v>404376.02325999999</v>
      </c>
      <c r="M61" s="130">
        <v>382927.93002999999</v>
      </c>
      <c r="N61" s="130">
        <v>411302.76665000001</v>
      </c>
      <c r="O61" s="131">
        <v>4689082.2938099997</v>
      </c>
    </row>
    <row r="62" spans="1:15" s="43" customFormat="1" ht="15" customHeight="1" thickBot="1" x14ac:dyDescent="0.25">
      <c r="A62" s="41">
        <v>2002</v>
      </c>
      <c r="B62" s="42" t="s">
        <v>40</v>
      </c>
      <c r="C62" s="134">
        <v>2607319.6609999998</v>
      </c>
      <c r="D62" s="134">
        <v>2383772.9539999999</v>
      </c>
      <c r="E62" s="134">
        <v>2918943.5210000002</v>
      </c>
      <c r="F62" s="134">
        <v>2742857.9219999998</v>
      </c>
      <c r="G62" s="134">
        <v>3000325.2429999998</v>
      </c>
      <c r="H62" s="134">
        <v>2770693.8810000001</v>
      </c>
      <c r="I62" s="134">
        <v>3103851.8620000002</v>
      </c>
      <c r="J62" s="134">
        <v>2975888.9739999999</v>
      </c>
      <c r="K62" s="134">
        <v>3218206.861</v>
      </c>
      <c r="L62" s="134">
        <v>3501128.02</v>
      </c>
      <c r="M62" s="134">
        <v>3593604.8960000002</v>
      </c>
      <c r="N62" s="134">
        <v>3242495.2340000002</v>
      </c>
      <c r="O62" s="135">
        <f>SUM(C62:N62)</f>
        <v>36059089.028999999</v>
      </c>
    </row>
    <row r="63" spans="1:15" s="43" customFormat="1" ht="15" customHeight="1" thickBot="1" x14ac:dyDescent="0.25">
      <c r="A63" s="41">
        <v>2003</v>
      </c>
      <c r="B63" s="42" t="s">
        <v>40</v>
      </c>
      <c r="C63" s="134">
        <v>3533705.5819999999</v>
      </c>
      <c r="D63" s="134">
        <v>2923460.39</v>
      </c>
      <c r="E63" s="134">
        <v>3908255.9909999999</v>
      </c>
      <c r="F63" s="134">
        <v>3662183.449</v>
      </c>
      <c r="G63" s="134">
        <v>3860471.3</v>
      </c>
      <c r="H63" s="134">
        <v>3796113.5219999999</v>
      </c>
      <c r="I63" s="134">
        <v>4236114.2640000004</v>
      </c>
      <c r="J63" s="134">
        <v>3828726.17</v>
      </c>
      <c r="K63" s="134">
        <v>4114677.523</v>
      </c>
      <c r="L63" s="134">
        <v>4824388.2589999996</v>
      </c>
      <c r="M63" s="134">
        <v>3969697.4580000001</v>
      </c>
      <c r="N63" s="134">
        <v>4595042.3940000003</v>
      </c>
      <c r="O63" s="135">
        <f t="shared" ref="O63:O78" si="6">SUM(C63:N63)</f>
        <v>47252836.302000001</v>
      </c>
    </row>
    <row r="64" spans="1:15" s="43" customFormat="1" ht="15" customHeight="1" thickBot="1" x14ac:dyDescent="0.25">
      <c r="A64" s="41">
        <v>2004</v>
      </c>
      <c r="B64" s="42" t="s">
        <v>40</v>
      </c>
      <c r="C64" s="134">
        <v>4619660.84</v>
      </c>
      <c r="D64" s="134">
        <v>3664503.0430000001</v>
      </c>
      <c r="E64" s="134">
        <v>5218042.1770000001</v>
      </c>
      <c r="F64" s="134">
        <v>5072462.9939999999</v>
      </c>
      <c r="G64" s="134">
        <v>5170061.6050000004</v>
      </c>
      <c r="H64" s="134">
        <v>5284383.2860000003</v>
      </c>
      <c r="I64" s="134">
        <v>5632138.7980000004</v>
      </c>
      <c r="J64" s="134">
        <v>4707491.284</v>
      </c>
      <c r="K64" s="134">
        <v>5656283.5209999997</v>
      </c>
      <c r="L64" s="134">
        <v>5867342.1210000003</v>
      </c>
      <c r="M64" s="134">
        <v>5733908.9759999998</v>
      </c>
      <c r="N64" s="134">
        <v>6540874.1749999998</v>
      </c>
      <c r="O64" s="135">
        <f t="shared" si="6"/>
        <v>63167152.819999993</v>
      </c>
    </row>
    <row r="65" spans="1:15" s="43" customFormat="1" ht="15" customHeight="1" thickBot="1" x14ac:dyDescent="0.25">
      <c r="A65" s="41">
        <v>2005</v>
      </c>
      <c r="B65" s="42" t="s">
        <v>40</v>
      </c>
      <c r="C65" s="134">
        <v>4997279.7240000004</v>
      </c>
      <c r="D65" s="134">
        <v>5651741.2520000003</v>
      </c>
      <c r="E65" s="134">
        <v>6591859.2180000003</v>
      </c>
      <c r="F65" s="134">
        <v>6128131.8779999996</v>
      </c>
      <c r="G65" s="134">
        <v>5977226.2170000002</v>
      </c>
      <c r="H65" s="134">
        <v>6038534.3669999996</v>
      </c>
      <c r="I65" s="134">
        <v>5763466.3530000001</v>
      </c>
      <c r="J65" s="134">
        <v>5552867.2120000003</v>
      </c>
      <c r="K65" s="134">
        <v>6814268.9409999996</v>
      </c>
      <c r="L65" s="134">
        <v>6772178.5690000001</v>
      </c>
      <c r="M65" s="134">
        <v>5942575.7819999997</v>
      </c>
      <c r="N65" s="134">
        <v>7246278.6299999999</v>
      </c>
      <c r="O65" s="135">
        <f t="shared" si="6"/>
        <v>73476408.142999992</v>
      </c>
    </row>
    <row r="66" spans="1:15" s="43" customFormat="1" ht="15" customHeight="1" thickBot="1" x14ac:dyDescent="0.25">
      <c r="A66" s="41">
        <v>2006</v>
      </c>
      <c r="B66" s="42" t="s">
        <v>40</v>
      </c>
      <c r="C66" s="134">
        <v>5133048.8810000001</v>
      </c>
      <c r="D66" s="134">
        <v>6058251.2790000001</v>
      </c>
      <c r="E66" s="134">
        <v>7411101.659</v>
      </c>
      <c r="F66" s="134">
        <v>6456090.2609999999</v>
      </c>
      <c r="G66" s="134">
        <v>7041543.2470000004</v>
      </c>
      <c r="H66" s="134">
        <v>7815434.6220000004</v>
      </c>
      <c r="I66" s="134">
        <v>7067411.4790000003</v>
      </c>
      <c r="J66" s="134">
        <v>6811202.4100000001</v>
      </c>
      <c r="K66" s="134">
        <v>7606551.0949999997</v>
      </c>
      <c r="L66" s="134">
        <v>6888812.5489999996</v>
      </c>
      <c r="M66" s="134">
        <v>8641474.5559999999</v>
      </c>
      <c r="N66" s="134">
        <v>8603753.4800000004</v>
      </c>
      <c r="O66" s="135">
        <f t="shared" si="6"/>
        <v>85534675.517999992</v>
      </c>
    </row>
    <row r="67" spans="1:15" s="43" customFormat="1" ht="15" customHeight="1" thickBot="1" x14ac:dyDescent="0.25">
      <c r="A67" s="41">
        <v>2007</v>
      </c>
      <c r="B67" s="42" t="s">
        <v>40</v>
      </c>
      <c r="C67" s="134">
        <v>6564559.7929999996</v>
      </c>
      <c r="D67" s="134">
        <v>7656951.608</v>
      </c>
      <c r="E67" s="134">
        <v>8957851.6209999993</v>
      </c>
      <c r="F67" s="134">
        <v>8313312.0049999999</v>
      </c>
      <c r="G67" s="134">
        <v>9147620.0419999994</v>
      </c>
      <c r="H67" s="134">
        <v>8980247.4370000008</v>
      </c>
      <c r="I67" s="134">
        <v>8937741.591</v>
      </c>
      <c r="J67" s="134">
        <v>8736689.0920000002</v>
      </c>
      <c r="K67" s="134">
        <v>9038743.8959999997</v>
      </c>
      <c r="L67" s="134">
        <v>9895216.6219999995</v>
      </c>
      <c r="M67" s="134">
        <v>11318798.220000001</v>
      </c>
      <c r="N67" s="134">
        <v>9724017.977</v>
      </c>
      <c r="O67" s="135">
        <f t="shared" si="6"/>
        <v>107271749.90399998</v>
      </c>
    </row>
    <row r="68" spans="1:15" s="43" customFormat="1" ht="15" customHeight="1" thickBot="1" x14ac:dyDescent="0.25">
      <c r="A68" s="41">
        <v>2008</v>
      </c>
      <c r="B68" s="42" t="s">
        <v>40</v>
      </c>
      <c r="C68" s="134">
        <v>10632207.040999999</v>
      </c>
      <c r="D68" s="134">
        <v>11077899.119999999</v>
      </c>
      <c r="E68" s="134">
        <v>11428587.233999999</v>
      </c>
      <c r="F68" s="134">
        <v>11363963.503</v>
      </c>
      <c r="G68" s="134">
        <v>12477968.699999999</v>
      </c>
      <c r="H68" s="134">
        <v>11770634.384</v>
      </c>
      <c r="I68" s="134">
        <v>12595426.863</v>
      </c>
      <c r="J68" s="134">
        <v>11046830.085999999</v>
      </c>
      <c r="K68" s="134">
        <v>12793148.034</v>
      </c>
      <c r="L68" s="134">
        <v>9722708.7899999991</v>
      </c>
      <c r="M68" s="134">
        <v>9395872.8969999999</v>
      </c>
      <c r="N68" s="134">
        <v>7721948.9740000004</v>
      </c>
      <c r="O68" s="135">
        <f t="shared" si="6"/>
        <v>132027195.626</v>
      </c>
    </row>
    <row r="69" spans="1:15" s="43" customFormat="1" ht="15" customHeight="1" thickBot="1" x14ac:dyDescent="0.25">
      <c r="A69" s="41">
        <v>2009</v>
      </c>
      <c r="B69" s="42" t="s">
        <v>40</v>
      </c>
      <c r="C69" s="134">
        <v>7884493.5240000002</v>
      </c>
      <c r="D69" s="134">
        <v>8435115.8340000007</v>
      </c>
      <c r="E69" s="134">
        <v>8155485.0810000002</v>
      </c>
      <c r="F69" s="134">
        <v>7561696.2829999998</v>
      </c>
      <c r="G69" s="134">
        <v>7346407.5279999999</v>
      </c>
      <c r="H69" s="134">
        <v>8329692.7829999998</v>
      </c>
      <c r="I69" s="134">
        <v>9055733.6710000001</v>
      </c>
      <c r="J69" s="134">
        <v>7839908.8420000002</v>
      </c>
      <c r="K69" s="134">
        <v>8480708.3870000001</v>
      </c>
      <c r="L69" s="134">
        <v>10095768.029999999</v>
      </c>
      <c r="M69" s="134">
        <v>8903010.773</v>
      </c>
      <c r="N69" s="134">
        <v>10054591.867000001</v>
      </c>
      <c r="O69" s="135">
        <f t="shared" si="6"/>
        <v>102142612.603</v>
      </c>
    </row>
    <row r="70" spans="1:15" s="43" customFormat="1" ht="15" customHeight="1" thickBot="1" x14ac:dyDescent="0.25">
      <c r="A70" s="41">
        <v>2010</v>
      </c>
      <c r="B70" s="42" t="s">
        <v>40</v>
      </c>
      <c r="C70" s="134">
        <v>7828748.0580000002</v>
      </c>
      <c r="D70" s="134">
        <v>8263237.8140000002</v>
      </c>
      <c r="E70" s="134">
        <v>9886488.1710000001</v>
      </c>
      <c r="F70" s="134">
        <v>9396006.6539999992</v>
      </c>
      <c r="G70" s="134">
        <v>9799958.1170000006</v>
      </c>
      <c r="H70" s="134">
        <v>9542907.6439999994</v>
      </c>
      <c r="I70" s="134">
        <v>9564682.5449999999</v>
      </c>
      <c r="J70" s="134">
        <v>8523451.9729999993</v>
      </c>
      <c r="K70" s="134">
        <v>8909230.5209999997</v>
      </c>
      <c r="L70" s="134">
        <v>10963586.27</v>
      </c>
      <c r="M70" s="134">
        <v>9382369.7180000003</v>
      </c>
      <c r="N70" s="134">
        <v>11822551.698999999</v>
      </c>
      <c r="O70" s="135">
        <f t="shared" si="6"/>
        <v>113883219.18399999</v>
      </c>
    </row>
    <row r="71" spans="1:15" s="43" customFormat="1" ht="15" customHeight="1" thickBot="1" x14ac:dyDescent="0.25">
      <c r="A71" s="41">
        <v>2011</v>
      </c>
      <c r="B71" s="42" t="s">
        <v>40</v>
      </c>
      <c r="C71" s="134">
        <v>9551084.6390000004</v>
      </c>
      <c r="D71" s="134">
        <v>10059126.307</v>
      </c>
      <c r="E71" s="134">
        <v>11811085.16</v>
      </c>
      <c r="F71" s="134">
        <v>11873269.447000001</v>
      </c>
      <c r="G71" s="134">
        <v>10943364.372</v>
      </c>
      <c r="H71" s="134">
        <v>11349953.558</v>
      </c>
      <c r="I71" s="134">
        <v>11860004.271</v>
      </c>
      <c r="J71" s="134">
        <v>11245124.657</v>
      </c>
      <c r="K71" s="134">
        <v>10750626.098999999</v>
      </c>
      <c r="L71" s="134">
        <v>11907219.297</v>
      </c>
      <c r="M71" s="134">
        <v>11078524.743000001</v>
      </c>
      <c r="N71" s="134">
        <v>12477486.279999999</v>
      </c>
      <c r="O71" s="135">
        <f t="shared" si="6"/>
        <v>134906868.83000001</v>
      </c>
    </row>
    <row r="72" spans="1:15" ht="13.5" thickBot="1" x14ac:dyDescent="0.25">
      <c r="A72" s="41">
        <v>2012</v>
      </c>
      <c r="B72" s="42" t="s">
        <v>40</v>
      </c>
      <c r="C72" s="134">
        <v>10348187.165999999</v>
      </c>
      <c r="D72" s="134">
        <v>11748000.124</v>
      </c>
      <c r="E72" s="134">
        <v>13208572.977</v>
      </c>
      <c r="F72" s="134">
        <v>12630226.718</v>
      </c>
      <c r="G72" s="134">
        <v>13131530.960999999</v>
      </c>
      <c r="H72" s="134">
        <v>13231198.687999999</v>
      </c>
      <c r="I72" s="134">
        <v>12830675.307</v>
      </c>
      <c r="J72" s="134">
        <v>12831394.572000001</v>
      </c>
      <c r="K72" s="134">
        <v>12952651.721999999</v>
      </c>
      <c r="L72" s="134">
        <v>13190769.654999999</v>
      </c>
      <c r="M72" s="134">
        <v>13753052.493000001</v>
      </c>
      <c r="N72" s="134">
        <v>12605476.173</v>
      </c>
      <c r="O72" s="135">
        <f t="shared" si="6"/>
        <v>152461736.55599999</v>
      </c>
    </row>
    <row r="73" spans="1:15" ht="13.5" thickBot="1" x14ac:dyDescent="0.25">
      <c r="A73" s="41">
        <v>2013</v>
      </c>
      <c r="B73" s="42" t="s">
        <v>40</v>
      </c>
      <c r="C73" s="134">
        <v>11481521.079</v>
      </c>
      <c r="D73" s="134">
        <v>12385690.909</v>
      </c>
      <c r="E73" s="134">
        <v>13122058.141000001</v>
      </c>
      <c r="F73" s="134">
        <v>12468202.903000001</v>
      </c>
      <c r="G73" s="134">
        <v>13277209.017000001</v>
      </c>
      <c r="H73" s="134">
        <v>12399973.961999999</v>
      </c>
      <c r="I73" s="134">
        <v>13059519.685000001</v>
      </c>
      <c r="J73" s="134">
        <v>11118300.903000001</v>
      </c>
      <c r="K73" s="134">
        <v>13060371.039000001</v>
      </c>
      <c r="L73" s="134">
        <v>12053704.638</v>
      </c>
      <c r="M73" s="134">
        <v>14201227.351</v>
      </c>
      <c r="N73" s="134">
        <v>13174857.460000001</v>
      </c>
      <c r="O73" s="135">
        <f t="shared" si="6"/>
        <v>151802637.08700001</v>
      </c>
    </row>
    <row r="74" spans="1:15" ht="13.5" thickBot="1" x14ac:dyDescent="0.25">
      <c r="A74" s="41">
        <v>2014</v>
      </c>
      <c r="B74" s="42" t="s">
        <v>40</v>
      </c>
      <c r="C74" s="134">
        <v>12399761.948000001</v>
      </c>
      <c r="D74" s="134">
        <v>13053292.493000001</v>
      </c>
      <c r="E74" s="134">
        <v>14680110.779999999</v>
      </c>
      <c r="F74" s="134">
        <v>13371185.664000001</v>
      </c>
      <c r="G74" s="134">
        <v>13681906.159</v>
      </c>
      <c r="H74" s="134">
        <v>12880924.245999999</v>
      </c>
      <c r="I74" s="134">
        <v>13344776.958000001</v>
      </c>
      <c r="J74" s="134">
        <v>11386828.925000001</v>
      </c>
      <c r="K74" s="134">
        <v>13583120.905999999</v>
      </c>
      <c r="L74" s="134">
        <v>12891630.102</v>
      </c>
      <c r="M74" s="134">
        <v>13067348.107000001</v>
      </c>
      <c r="N74" s="134">
        <v>13269271.402000001</v>
      </c>
      <c r="O74" s="135">
        <f t="shared" si="6"/>
        <v>157610157.69</v>
      </c>
    </row>
    <row r="75" spans="1:15" ht="13.5" thickBot="1" x14ac:dyDescent="0.25">
      <c r="A75" s="41">
        <v>2015</v>
      </c>
      <c r="B75" s="42" t="s">
        <v>40</v>
      </c>
      <c r="C75" s="134">
        <v>12301766.75</v>
      </c>
      <c r="D75" s="134">
        <v>12231860.140000001</v>
      </c>
      <c r="E75" s="134">
        <v>12519910.437999999</v>
      </c>
      <c r="F75" s="134">
        <v>13349346.866</v>
      </c>
      <c r="G75" s="134">
        <v>11080385.127</v>
      </c>
      <c r="H75" s="134">
        <v>11949647.085999999</v>
      </c>
      <c r="I75" s="134">
        <v>11129358.973999999</v>
      </c>
      <c r="J75" s="134">
        <v>11022045.344000001</v>
      </c>
      <c r="K75" s="134">
        <v>11581703.842</v>
      </c>
      <c r="L75" s="134">
        <v>13240039.088</v>
      </c>
      <c r="M75" s="134">
        <v>11681989.013</v>
      </c>
      <c r="N75" s="134">
        <v>11750818.76</v>
      </c>
      <c r="O75" s="135">
        <f t="shared" si="6"/>
        <v>143838871.428</v>
      </c>
    </row>
    <row r="76" spans="1:15" ht="13.5" thickBot="1" x14ac:dyDescent="0.25">
      <c r="A76" s="41">
        <v>2016</v>
      </c>
      <c r="B76" s="42" t="s">
        <v>40</v>
      </c>
      <c r="C76" s="134">
        <v>9546115.4000000004</v>
      </c>
      <c r="D76" s="134">
        <v>12366388.057</v>
      </c>
      <c r="E76" s="134">
        <v>12757672.093</v>
      </c>
      <c r="F76" s="134">
        <v>11950497.685000001</v>
      </c>
      <c r="G76" s="134">
        <v>12098611.067</v>
      </c>
      <c r="H76" s="134">
        <v>12864154.060000001</v>
      </c>
      <c r="I76" s="134">
        <v>9850124.8719999995</v>
      </c>
      <c r="J76" s="134">
        <v>11830762.82</v>
      </c>
      <c r="K76" s="134">
        <v>10901638.452</v>
      </c>
      <c r="L76" s="134">
        <v>12796159.91</v>
      </c>
      <c r="M76" s="134">
        <v>12786936.247</v>
      </c>
      <c r="N76" s="134">
        <v>12780523.145</v>
      </c>
      <c r="O76" s="135">
        <f t="shared" si="6"/>
        <v>142529583.80799997</v>
      </c>
    </row>
    <row r="77" spans="1:15" ht="13.5" thickBot="1" x14ac:dyDescent="0.25">
      <c r="A77" s="41">
        <v>2017</v>
      </c>
      <c r="B77" s="42" t="s">
        <v>40</v>
      </c>
      <c r="C77" s="134">
        <v>11247585.677000133</v>
      </c>
      <c r="D77" s="134">
        <v>12089908.933999483</v>
      </c>
      <c r="E77" s="134">
        <v>14470814.05899963</v>
      </c>
      <c r="F77" s="134">
        <v>12859938.790999187</v>
      </c>
      <c r="G77" s="134">
        <v>13582079.73099998</v>
      </c>
      <c r="H77" s="134">
        <v>13125306.943999315</v>
      </c>
      <c r="I77" s="134">
        <v>12612074.05599888</v>
      </c>
      <c r="J77" s="134">
        <v>13248462.990000026</v>
      </c>
      <c r="K77" s="134">
        <v>11810080.804999635</v>
      </c>
      <c r="L77" s="134">
        <v>13912699.49399944</v>
      </c>
      <c r="M77" s="134">
        <v>14188323.115998682</v>
      </c>
      <c r="N77" s="134">
        <v>13845665.816998869</v>
      </c>
      <c r="O77" s="135">
        <f t="shared" si="6"/>
        <v>156992940.41399324</v>
      </c>
    </row>
    <row r="78" spans="1:15" ht="13.5" thickBot="1" x14ac:dyDescent="0.25">
      <c r="A78" s="41">
        <v>2018</v>
      </c>
      <c r="B78" s="42" t="s">
        <v>40</v>
      </c>
      <c r="C78" s="134">
        <v>12434653.225998627</v>
      </c>
      <c r="D78" s="134">
        <v>13148872.30199918</v>
      </c>
      <c r="E78" s="134">
        <v>15554921.100999519</v>
      </c>
      <c r="F78" s="134">
        <v>13848923.364999289</v>
      </c>
      <c r="G78" s="134">
        <v>14260524.199999455</v>
      </c>
      <c r="H78" s="134">
        <v>12928150.679999709</v>
      </c>
      <c r="I78" s="134">
        <v>14056269.346999455</v>
      </c>
      <c r="J78" s="134">
        <v>12354309.469000123</v>
      </c>
      <c r="K78" s="134">
        <v>14456488.663999287</v>
      </c>
      <c r="L78" s="134">
        <v>15325367.003140001</v>
      </c>
      <c r="M78" s="134"/>
      <c r="N78" s="134"/>
      <c r="O78" s="135">
        <f t="shared" si="6"/>
        <v>138368479.35713464</v>
      </c>
    </row>
    <row r="79" spans="1:15" x14ac:dyDescent="0.2">
      <c r="B79" s="44" t="s">
        <v>62</v>
      </c>
    </row>
    <row r="81" spans="3:3" x14ac:dyDescent="0.2">
      <c r="C81" s="4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A93" sqref="A93"/>
    </sheetView>
  </sheetViews>
  <sheetFormatPr defaultColWidth="9.140625" defaultRowHeight="12.75" x14ac:dyDescent="0.2"/>
  <cols>
    <col min="1" max="1" width="29.140625" customWidth="1"/>
    <col min="2" max="2" width="20" style="65" customWidth="1"/>
    <col min="3" max="3" width="17.5703125" style="65" customWidth="1"/>
    <col min="4" max="4" width="9.28515625" bestFit="1" customWidth="1"/>
  </cols>
  <sheetData>
    <row r="2" spans="1:4" ht="24.6" customHeight="1" x14ac:dyDescent="0.3">
      <c r="A2" s="156" t="s">
        <v>63</v>
      </c>
      <c r="B2" s="156"/>
      <c r="C2" s="156"/>
      <c r="D2" s="156"/>
    </row>
    <row r="3" spans="1:4" ht="15.75" x14ac:dyDescent="0.25">
      <c r="A3" s="155" t="s">
        <v>64</v>
      </c>
      <c r="B3" s="155"/>
      <c r="C3" s="155"/>
      <c r="D3" s="155"/>
    </row>
    <row r="5" spans="1:4" x14ac:dyDescent="0.2">
      <c r="A5" s="59" t="s">
        <v>65</v>
      </c>
      <c r="B5" s="60" t="s">
        <v>157</v>
      </c>
      <c r="C5" s="60" t="s">
        <v>158</v>
      </c>
      <c r="D5" s="61" t="s">
        <v>66</v>
      </c>
    </row>
    <row r="6" spans="1:4" x14ac:dyDescent="0.2">
      <c r="A6" s="62" t="s">
        <v>159</v>
      </c>
      <c r="B6" s="136">
        <v>1054.70515</v>
      </c>
      <c r="C6" s="136">
        <v>11279.229380000001</v>
      </c>
      <c r="D6" s="148">
        <v>969.42014837037618</v>
      </c>
    </row>
    <row r="7" spans="1:4" x14ac:dyDescent="0.2">
      <c r="A7" s="62" t="s">
        <v>160</v>
      </c>
      <c r="B7" s="136">
        <v>4598.0507699999998</v>
      </c>
      <c r="C7" s="136">
        <v>46065.268389999997</v>
      </c>
      <c r="D7" s="148">
        <v>901.84340483043422</v>
      </c>
    </row>
    <row r="8" spans="1:4" x14ac:dyDescent="0.2">
      <c r="A8" s="62" t="s">
        <v>161</v>
      </c>
      <c r="B8" s="136">
        <v>1707.6354100000001</v>
      </c>
      <c r="C8" s="136">
        <v>15622.91603</v>
      </c>
      <c r="D8" s="148">
        <v>814.88592579606905</v>
      </c>
    </row>
    <row r="9" spans="1:4" x14ac:dyDescent="0.2">
      <c r="A9" s="62" t="s">
        <v>162</v>
      </c>
      <c r="B9" s="136">
        <v>6439.0739199999998</v>
      </c>
      <c r="C9" s="136">
        <v>33779.940199999997</v>
      </c>
      <c r="D9" s="148">
        <v>424.60867229801886</v>
      </c>
    </row>
    <row r="10" spans="1:4" x14ac:dyDescent="0.2">
      <c r="A10" s="62" t="s">
        <v>163</v>
      </c>
      <c r="B10" s="136">
        <v>20276.53053</v>
      </c>
      <c r="C10" s="136">
        <v>74038.862280000001</v>
      </c>
      <c r="D10" s="148">
        <v>265.14561586587172</v>
      </c>
    </row>
    <row r="11" spans="1:4" x14ac:dyDescent="0.2">
      <c r="A11" s="62" t="s">
        <v>164</v>
      </c>
      <c r="B11" s="136">
        <v>5910.2007599999997</v>
      </c>
      <c r="C11" s="136">
        <v>21182.573250000001</v>
      </c>
      <c r="D11" s="148">
        <v>258.40700020484582</v>
      </c>
    </row>
    <row r="12" spans="1:4" x14ac:dyDescent="0.2">
      <c r="A12" s="62" t="s">
        <v>165</v>
      </c>
      <c r="B12" s="136">
        <v>10098.218510000001</v>
      </c>
      <c r="C12" s="136">
        <v>33523.346279999998</v>
      </c>
      <c r="D12" s="148">
        <v>231.97287468876524</v>
      </c>
    </row>
    <row r="13" spans="1:4" x14ac:dyDescent="0.2">
      <c r="A13" s="62" t="s">
        <v>166</v>
      </c>
      <c r="B13" s="136">
        <v>3170.1529999999998</v>
      </c>
      <c r="C13" s="136">
        <v>10016.13169</v>
      </c>
      <c r="D13" s="148">
        <v>215.95104999664051</v>
      </c>
    </row>
    <row r="14" spans="1:4" x14ac:dyDescent="0.2">
      <c r="A14" s="62" t="s">
        <v>167</v>
      </c>
      <c r="B14" s="136">
        <v>11494.22464</v>
      </c>
      <c r="C14" s="136">
        <v>28374.89732</v>
      </c>
      <c r="D14" s="148">
        <v>146.86221305659117</v>
      </c>
    </row>
    <row r="15" spans="1:4" x14ac:dyDescent="0.2">
      <c r="A15" s="62" t="s">
        <v>168</v>
      </c>
      <c r="B15" s="136">
        <v>75982.835619999998</v>
      </c>
      <c r="C15" s="136">
        <v>170567.28586</v>
      </c>
      <c r="D15" s="148">
        <v>124.48133774979006</v>
      </c>
    </row>
    <row r="16" spans="1:4" x14ac:dyDescent="0.2">
      <c r="A16" s="64" t="s">
        <v>67</v>
      </c>
      <c r="D16" s="112"/>
    </row>
    <row r="17" spans="1:4" x14ac:dyDescent="0.2">
      <c r="A17" s="66"/>
    </row>
    <row r="18" spans="1:4" ht="19.5" x14ac:dyDescent="0.3">
      <c r="A18" s="156" t="s">
        <v>68</v>
      </c>
      <c r="B18" s="156"/>
      <c r="C18" s="156"/>
      <c r="D18" s="156"/>
    </row>
    <row r="19" spans="1:4" ht="15.75" x14ac:dyDescent="0.25">
      <c r="A19" s="155" t="s">
        <v>69</v>
      </c>
      <c r="B19" s="155"/>
      <c r="C19" s="155"/>
      <c r="D19" s="155"/>
    </row>
    <row r="20" spans="1:4" x14ac:dyDescent="0.2">
      <c r="A20" s="31"/>
    </row>
    <row r="21" spans="1:4" x14ac:dyDescent="0.2">
      <c r="A21" s="59" t="s">
        <v>65</v>
      </c>
      <c r="B21" s="60" t="s">
        <v>157</v>
      </c>
      <c r="C21" s="60" t="s">
        <v>158</v>
      </c>
      <c r="D21" s="61" t="s">
        <v>66</v>
      </c>
    </row>
    <row r="22" spans="1:4" x14ac:dyDescent="0.2">
      <c r="A22" s="62" t="s">
        <v>169</v>
      </c>
      <c r="B22" s="136">
        <v>1421295.9863199999</v>
      </c>
      <c r="C22" s="136">
        <v>1422190.3504300001</v>
      </c>
      <c r="D22" s="148">
        <f>(C22-B22)/B22*100</f>
        <v>6.2925957619557771E-2</v>
      </c>
    </row>
    <row r="23" spans="1:4" x14ac:dyDescent="0.2">
      <c r="A23" s="62" t="s">
        <v>170</v>
      </c>
      <c r="B23" s="136">
        <v>842163.39347999997</v>
      </c>
      <c r="C23" s="136">
        <v>1061625.65129</v>
      </c>
      <c r="D23" s="148">
        <f t="shared" ref="D23:D31" si="0">(C23-B23)/B23*100</f>
        <v>26.059344244723675</v>
      </c>
    </row>
    <row r="24" spans="1:4" x14ac:dyDescent="0.2">
      <c r="A24" s="62" t="s">
        <v>171</v>
      </c>
      <c r="B24" s="136">
        <v>738215.76599999995</v>
      </c>
      <c r="C24" s="136">
        <v>877845.41732999997</v>
      </c>
      <c r="D24" s="148">
        <f t="shared" si="0"/>
        <v>18.914477008067589</v>
      </c>
    </row>
    <row r="25" spans="1:4" x14ac:dyDescent="0.2">
      <c r="A25" s="62" t="s">
        <v>172</v>
      </c>
      <c r="B25" s="136">
        <v>763445.94391000003</v>
      </c>
      <c r="C25" s="136">
        <v>784116.31692000001</v>
      </c>
      <c r="D25" s="148">
        <f t="shared" si="0"/>
        <v>2.7075097031934376</v>
      </c>
    </row>
    <row r="26" spans="1:4" x14ac:dyDescent="0.2">
      <c r="A26" s="62" t="s">
        <v>173</v>
      </c>
      <c r="B26" s="136">
        <v>577988.21200000006</v>
      </c>
      <c r="C26" s="136">
        <v>759232.47687000001</v>
      </c>
      <c r="D26" s="148">
        <f t="shared" si="0"/>
        <v>31.35777877594499</v>
      </c>
    </row>
    <row r="27" spans="1:4" x14ac:dyDescent="0.2">
      <c r="A27" s="62" t="s">
        <v>174</v>
      </c>
      <c r="B27" s="136">
        <v>651954.54478</v>
      </c>
      <c r="C27" s="136">
        <v>737852.58917000005</v>
      </c>
      <c r="D27" s="148">
        <f t="shared" si="0"/>
        <v>13.175465234157709</v>
      </c>
    </row>
    <row r="28" spans="1:4" x14ac:dyDescent="0.2">
      <c r="A28" s="62" t="s">
        <v>175</v>
      </c>
      <c r="B28" s="136">
        <v>619771.50615000003</v>
      </c>
      <c r="C28" s="136">
        <v>618900.79541999998</v>
      </c>
      <c r="D28" s="148">
        <f t="shared" si="0"/>
        <v>-0.14048899011328803</v>
      </c>
    </row>
    <row r="29" spans="1:4" x14ac:dyDescent="0.2">
      <c r="A29" s="62" t="s">
        <v>176</v>
      </c>
      <c r="B29" s="136">
        <v>386566.53457000002</v>
      </c>
      <c r="C29" s="136">
        <v>388322.50354000001</v>
      </c>
      <c r="D29" s="148">
        <f t="shared" si="0"/>
        <v>0.45424753903057113</v>
      </c>
    </row>
    <row r="30" spans="1:4" x14ac:dyDescent="0.2">
      <c r="A30" s="62" t="s">
        <v>177</v>
      </c>
      <c r="B30" s="136">
        <v>334790.40071000002</v>
      </c>
      <c r="C30" s="136">
        <v>356498.95562999998</v>
      </c>
      <c r="D30" s="148">
        <f t="shared" si="0"/>
        <v>6.4842226282360498</v>
      </c>
    </row>
    <row r="31" spans="1:4" x14ac:dyDescent="0.2">
      <c r="A31" s="62" t="s">
        <v>178</v>
      </c>
      <c r="B31" s="136">
        <v>275035.86170000001</v>
      </c>
      <c r="C31" s="136">
        <v>353272.25384000002</v>
      </c>
      <c r="D31" s="148">
        <f t="shared" si="0"/>
        <v>28.445887622224941</v>
      </c>
    </row>
    <row r="33" spans="1:4" ht="19.5" x14ac:dyDescent="0.3">
      <c r="A33" s="156" t="s">
        <v>70</v>
      </c>
      <c r="B33" s="156"/>
      <c r="C33" s="156"/>
      <c r="D33" s="156"/>
    </row>
    <row r="34" spans="1:4" ht="15.75" x14ac:dyDescent="0.25">
      <c r="A34" s="155" t="s">
        <v>74</v>
      </c>
      <c r="B34" s="155"/>
      <c r="C34" s="155"/>
      <c r="D34" s="155"/>
    </row>
    <row r="36" spans="1:4" x14ac:dyDescent="0.2">
      <c r="A36" s="59" t="s">
        <v>72</v>
      </c>
      <c r="B36" s="60" t="s">
        <v>157</v>
      </c>
      <c r="C36" s="60" t="s">
        <v>158</v>
      </c>
      <c r="D36" s="61" t="s">
        <v>66</v>
      </c>
    </row>
    <row r="37" spans="1:4" x14ac:dyDescent="0.2">
      <c r="A37" s="62" t="s">
        <v>152</v>
      </c>
      <c r="B37" s="136">
        <v>222782.36194</v>
      </c>
      <c r="C37" s="136">
        <v>474431.85015000001</v>
      </c>
      <c r="D37" s="148">
        <v>112.95754565964</v>
      </c>
    </row>
    <row r="38" spans="1:4" x14ac:dyDescent="0.2">
      <c r="A38" s="62" t="s">
        <v>146</v>
      </c>
      <c r="B38" s="136">
        <v>87976.727379999997</v>
      </c>
      <c r="C38" s="136">
        <v>130754.85827</v>
      </c>
      <c r="D38" s="148">
        <v>48.624371653684484</v>
      </c>
    </row>
    <row r="39" spans="1:4" x14ac:dyDescent="0.2">
      <c r="A39" s="62" t="s">
        <v>150</v>
      </c>
      <c r="B39" s="136">
        <v>1016087.50205</v>
      </c>
      <c r="C39" s="136">
        <v>1492428.43352</v>
      </c>
      <c r="D39" s="148">
        <v>46.879912459208661</v>
      </c>
    </row>
    <row r="40" spans="1:4" x14ac:dyDescent="0.2">
      <c r="A40" s="62" t="s">
        <v>153</v>
      </c>
      <c r="B40" s="136">
        <v>145058.47693999999</v>
      </c>
      <c r="C40" s="136">
        <v>206733.62418000001</v>
      </c>
      <c r="D40" s="148">
        <v>42.517437478342238</v>
      </c>
    </row>
    <row r="41" spans="1:4" x14ac:dyDescent="0.2">
      <c r="A41" s="62" t="s">
        <v>136</v>
      </c>
      <c r="B41" s="136">
        <v>92727.963319999995</v>
      </c>
      <c r="C41" s="136">
        <v>122858.87014</v>
      </c>
      <c r="D41" s="148">
        <v>32.493873197688607</v>
      </c>
    </row>
    <row r="42" spans="1:4" x14ac:dyDescent="0.2">
      <c r="A42" s="62" t="s">
        <v>148</v>
      </c>
      <c r="B42" s="136">
        <v>542054.69666000002</v>
      </c>
      <c r="C42" s="136">
        <v>703208.38549999997</v>
      </c>
      <c r="D42" s="148">
        <v>29.730152664110665</v>
      </c>
    </row>
    <row r="43" spans="1:4" x14ac:dyDescent="0.2">
      <c r="A43" s="64" t="s">
        <v>155</v>
      </c>
      <c r="B43" s="136">
        <v>9753.0607600000003</v>
      </c>
      <c r="C43" s="136">
        <v>12394.269700000001</v>
      </c>
      <c r="D43" s="148">
        <v>27.080821139065684</v>
      </c>
    </row>
    <row r="44" spans="1:4" x14ac:dyDescent="0.2">
      <c r="A44" s="62" t="s">
        <v>135</v>
      </c>
      <c r="B44" s="136">
        <v>23613.366549999999</v>
      </c>
      <c r="C44" s="136">
        <v>28462.614229999999</v>
      </c>
      <c r="D44" s="148">
        <v>20.536028480869028</v>
      </c>
    </row>
    <row r="45" spans="1:4" x14ac:dyDescent="0.2">
      <c r="A45" s="62" t="s">
        <v>137</v>
      </c>
      <c r="B45" s="136">
        <v>4347.4588299999996</v>
      </c>
      <c r="C45" s="136">
        <v>5200.6928900000003</v>
      </c>
      <c r="D45" s="148">
        <v>19.626041174034533</v>
      </c>
    </row>
    <row r="46" spans="1:4" x14ac:dyDescent="0.2">
      <c r="A46" s="62" t="s">
        <v>151</v>
      </c>
      <c r="B46" s="136">
        <v>230035.07008</v>
      </c>
      <c r="C46" s="136">
        <v>264089.60728</v>
      </c>
      <c r="D46" s="148">
        <v>14.80406321877649</v>
      </c>
    </row>
    <row r="48" spans="1:4" ht="19.5" x14ac:dyDescent="0.3">
      <c r="A48" s="156" t="s">
        <v>73</v>
      </c>
      <c r="B48" s="156"/>
      <c r="C48" s="156"/>
      <c r="D48" s="156"/>
    </row>
    <row r="49" spans="1:4" ht="15.75" x14ac:dyDescent="0.25">
      <c r="A49" s="155" t="s">
        <v>71</v>
      </c>
      <c r="B49" s="155"/>
      <c r="C49" s="155"/>
      <c r="D49" s="155"/>
    </row>
    <row r="51" spans="1:4" x14ac:dyDescent="0.2">
      <c r="A51" s="59" t="s">
        <v>72</v>
      </c>
      <c r="B51" s="60" t="s">
        <v>157</v>
      </c>
      <c r="C51" s="60" t="s">
        <v>158</v>
      </c>
      <c r="D51" s="61" t="s">
        <v>66</v>
      </c>
    </row>
    <row r="52" spans="1:4" x14ac:dyDescent="0.2">
      <c r="A52" s="62" t="s">
        <v>145</v>
      </c>
      <c r="B52" s="136">
        <v>2630083.6725499998</v>
      </c>
      <c r="C52" s="136">
        <v>2920932.1044899998</v>
      </c>
      <c r="D52" s="148">
        <v>11.058523916009396</v>
      </c>
    </row>
    <row r="53" spans="1:4" x14ac:dyDescent="0.2">
      <c r="A53" s="62" t="s">
        <v>143</v>
      </c>
      <c r="B53" s="136">
        <v>1466689.9147999999</v>
      </c>
      <c r="C53" s="136">
        <v>1595243.09778</v>
      </c>
      <c r="D53" s="148">
        <v>8.7648508169860637</v>
      </c>
    </row>
    <row r="54" spans="1:4" x14ac:dyDescent="0.2">
      <c r="A54" s="62" t="s">
        <v>144</v>
      </c>
      <c r="B54" s="136">
        <v>1531418.3845200001</v>
      </c>
      <c r="C54" s="136">
        <v>1568197.9987600001</v>
      </c>
      <c r="D54" s="148">
        <v>2.4016698905915259</v>
      </c>
    </row>
    <row r="55" spans="1:4" x14ac:dyDescent="0.2">
      <c r="A55" s="62" t="s">
        <v>150</v>
      </c>
      <c r="B55" s="136">
        <v>1016087.50205</v>
      </c>
      <c r="C55" s="136">
        <v>1492428.43352</v>
      </c>
      <c r="D55" s="148">
        <v>46.879912459208661</v>
      </c>
    </row>
    <row r="56" spans="1:4" x14ac:dyDescent="0.2">
      <c r="A56" s="62" t="s">
        <v>147</v>
      </c>
      <c r="B56" s="136">
        <v>1013748.13949</v>
      </c>
      <c r="C56" s="136">
        <v>1115567.8198899999</v>
      </c>
      <c r="D56" s="148">
        <v>10.043883330944883</v>
      </c>
    </row>
    <row r="57" spans="1:4" x14ac:dyDescent="0.2">
      <c r="A57" s="62" t="s">
        <v>140</v>
      </c>
      <c r="B57" s="136">
        <v>735969.69727</v>
      </c>
      <c r="C57" s="136">
        <v>761514.63681000005</v>
      </c>
      <c r="D57" s="148">
        <v>3.4709227342859617</v>
      </c>
    </row>
    <row r="58" spans="1:4" x14ac:dyDescent="0.2">
      <c r="A58" s="62" t="s">
        <v>149</v>
      </c>
      <c r="B58" s="136">
        <v>624817.60432000004</v>
      </c>
      <c r="C58" s="136">
        <v>716186.81900000002</v>
      </c>
      <c r="D58" s="148">
        <v>14.623341923830511</v>
      </c>
    </row>
    <row r="59" spans="1:4" x14ac:dyDescent="0.2">
      <c r="A59" s="62" t="s">
        <v>148</v>
      </c>
      <c r="B59" s="136">
        <v>542054.69666000002</v>
      </c>
      <c r="C59" s="136">
        <v>703208.38549999997</v>
      </c>
      <c r="D59" s="148">
        <v>29.730152664110665</v>
      </c>
    </row>
    <row r="60" spans="1:4" x14ac:dyDescent="0.2">
      <c r="A60" s="62" t="s">
        <v>130</v>
      </c>
      <c r="B60" s="136">
        <v>576909.77853000001</v>
      </c>
      <c r="C60" s="136">
        <v>647142.27865999995</v>
      </c>
      <c r="D60" s="148">
        <v>12.173913971255008</v>
      </c>
    </row>
    <row r="61" spans="1:4" x14ac:dyDescent="0.2">
      <c r="A61" s="62" t="s">
        <v>152</v>
      </c>
      <c r="B61" s="136">
        <v>222782.36194</v>
      </c>
      <c r="C61" s="136">
        <v>474431.85015000001</v>
      </c>
      <c r="D61" s="148">
        <v>112.95754565964</v>
      </c>
    </row>
    <row r="63" spans="1:4" ht="19.5" x14ac:dyDescent="0.3">
      <c r="A63" s="156" t="s">
        <v>75</v>
      </c>
      <c r="B63" s="156"/>
      <c r="C63" s="156"/>
      <c r="D63" s="156"/>
    </row>
    <row r="64" spans="1:4" ht="15.75" x14ac:dyDescent="0.25">
      <c r="A64" s="155" t="s">
        <v>76</v>
      </c>
      <c r="B64" s="155"/>
      <c r="C64" s="155"/>
      <c r="D64" s="155"/>
    </row>
    <row r="66" spans="1:4" x14ac:dyDescent="0.2">
      <c r="A66" s="59" t="s">
        <v>77</v>
      </c>
      <c r="B66" s="60" t="s">
        <v>157</v>
      </c>
      <c r="C66" s="60" t="s">
        <v>158</v>
      </c>
      <c r="D66" s="61" t="s">
        <v>66</v>
      </c>
    </row>
    <row r="67" spans="1:4" x14ac:dyDescent="0.2">
      <c r="A67" s="62" t="s">
        <v>179</v>
      </c>
      <c r="B67" s="63">
        <v>5687838.6536499998</v>
      </c>
      <c r="C67" s="63">
        <v>6861623.6157999998</v>
      </c>
      <c r="D67" s="137">
        <f>(C67-B67)/B67</f>
        <v>0.20636748572267583</v>
      </c>
    </row>
    <row r="68" spans="1:4" x14ac:dyDescent="0.2">
      <c r="A68" s="62" t="s">
        <v>180</v>
      </c>
      <c r="B68" s="63">
        <v>1154828.0247</v>
      </c>
      <c r="C68" s="63">
        <v>1317822.08042</v>
      </c>
      <c r="D68" s="137">
        <f t="shared" ref="D68:D76" si="1">(C68-B68)/B68</f>
        <v>0.14114141000547895</v>
      </c>
    </row>
    <row r="69" spans="1:4" x14ac:dyDescent="0.2">
      <c r="A69" s="62" t="s">
        <v>181</v>
      </c>
      <c r="B69" s="63">
        <v>1268976.9886</v>
      </c>
      <c r="C69" s="63">
        <v>1179464.42463</v>
      </c>
      <c r="D69" s="137">
        <f t="shared" si="1"/>
        <v>-7.0539154589993658E-2</v>
      </c>
    </row>
    <row r="70" spans="1:4" x14ac:dyDescent="0.2">
      <c r="A70" s="62" t="s">
        <v>182</v>
      </c>
      <c r="B70" s="63">
        <v>779431.00454999995</v>
      </c>
      <c r="C70" s="63">
        <v>884068.89667000005</v>
      </c>
      <c r="D70" s="137">
        <f t="shared" si="1"/>
        <v>0.13424907594022664</v>
      </c>
    </row>
    <row r="71" spans="1:4" x14ac:dyDescent="0.2">
      <c r="A71" s="62" t="s">
        <v>183</v>
      </c>
      <c r="B71" s="63">
        <v>607515.61425999994</v>
      </c>
      <c r="C71" s="63">
        <v>706111.66240999999</v>
      </c>
      <c r="D71" s="137">
        <f t="shared" si="1"/>
        <v>0.16229385029074109</v>
      </c>
    </row>
    <row r="72" spans="1:4" x14ac:dyDescent="0.2">
      <c r="A72" s="62" t="s">
        <v>184</v>
      </c>
      <c r="B72" s="63">
        <v>593116.17668000003</v>
      </c>
      <c r="C72" s="63">
        <v>655041.60239000001</v>
      </c>
      <c r="D72" s="137">
        <f t="shared" si="1"/>
        <v>0.10440690735604433</v>
      </c>
    </row>
    <row r="73" spans="1:4" x14ac:dyDescent="0.2">
      <c r="A73" s="62" t="s">
        <v>185</v>
      </c>
      <c r="B73" s="63">
        <v>486665.15575999999</v>
      </c>
      <c r="C73" s="63">
        <v>513023.54129000002</v>
      </c>
      <c r="D73" s="137">
        <f t="shared" si="1"/>
        <v>5.4161234306650721E-2</v>
      </c>
    </row>
    <row r="74" spans="1:4" x14ac:dyDescent="0.2">
      <c r="A74" s="62" t="s">
        <v>186</v>
      </c>
      <c r="B74" s="63">
        <v>413195.20095999999</v>
      </c>
      <c r="C74" s="63">
        <v>471643.64934</v>
      </c>
      <c r="D74" s="137">
        <f t="shared" si="1"/>
        <v>0.14145480935936186</v>
      </c>
    </row>
    <row r="75" spans="1:4" x14ac:dyDescent="0.2">
      <c r="A75" s="62" t="s">
        <v>187</v>
      </c>
      <c r="B75" s="63">
        <v>281882.30291000003</v>
      </c>
      <c r="C75" s="63">
        <v>295465.70808000001</v>
      </c>
      <c r="D75" s="137">
        <f t="shared" si="1"/>
        <v>4.8188215541636617E-2</v>
      </c>
    </row>
    <row r="76" spans="1:4" x14ac:dyDescent="0.2">
      <c r="A76" s="62" t="s">
        <v>188</v>
      </c>
      <c r="B76" s="63">
        <v>188498.62416000001</v>
      </c>
      <c r="C76" s="63">
        <v>225004.99035000001</v>
      </c>
      <c r="D76" s="137">
        <f t="shared" si="1"/>
        <v>0.19366913871484248</v>
      </c>
    </row>
    <row r="78" spans="1:4" ht="19.5" x14ac:dyDescent="0.3">
      <c r="A78" s="156" t="s">
        <v>78</v>
      </c>
      <c r="B78" s="156"/>
      <c r="C78" s="156"/>
      <c r="D78" s="156"/>
    </row>
    <row r="79" spans="1:4" ht="15.75" x14ac:dyDescent="0.25">
      <c r="A79" s="155" t="s">
        <v>79</v>
      </c>
      <c r="B79" s="155"/>
      <c r="C79" s="155"/>
      <c r="D79" s="155"/>
    </row>
    <row r="81" spans="1:4" x14ac:dyDescent="0.2">
      <c r="A81" s="59" t="s">
        <v>77</v>
      </c>
      <c r="B81" s="60" t="s">
        <v>157</v>
      </c>
      <c r="C81" s="60" t="s">
        <v>158</v>
      </c>
      <c r="D81" s="61" t="s">
        <v>66</v>
      </c>
    </row>
    <row r="82" spans="1:4" x14ac:dyDescent="0.2">
      <c r="A82" s="62" t="s">
        <v>189</v>
      </c>
      <c r="B82" s="63">
        <v>4499.7607500000004</v>
      </c>
      <c r="C82" s="63">
        <v>26033.052230000001</v>
      </c>
      <c r="D82" s="148">
        <v>478.5430309822583</v>
      </c>
    </row>
    <row r="83" spans="1:4" x14ac:dyDescent="0.2">
      <c r="A83" s="62" t="s">
        <v>190</v>
      </c>
      <c r="B83" s="63">
        <v>13341.36868</v>
      </c>
      <c r="C83" s="63">
        <v>42050.553079999998</v>
      </c>
      <c r="D83" s="148">
        <v>215.18919901402498</v>
      </c>
    </row>
    <row r="84" spans="1:4" x14ac:dyDescent="0.2">
      <c r="A84" s="62" t="s">
        <v>191</v>
      </c>
      <c r="B84" s="63">
        <v>10577.257869999999</v>
      </c>
      <c r="C84" s="63">
        <v>30945.87441</v>
      </c>
      <c r="D84" s="148">
        <v>192.56991547659032</v>
      </c>
    </row>
    <row r="85" spans="1:4" x14ac:dyDescent="0.2">
      <c r="A85" s="62" t="s">
        <v>192</v>
      </c>
      <c r="B85" s="63">
        <v>25788.38249</v>
      </c>
      <c r="C85" s="63">
        <v>54726.700649999999</v>
      </c>
      <c r="D85" s="148">
        <v>112.2145530888626</v>
      </c>
    </row>
    <row r="86" spans="1:4" x14ac:dyDescent="0.2">
      <c r="A86" s="62" t="s">
        <v>193</v>
      </c>
      <c r="B86" s="63">
        <v>2197.9091600000002</v>
      </c>
      <c r="C86" s="63">
        <v>4622.3549800000001</v>
      </c>
      <c r="D86" s="148">
        <v>110.30691641505329</v>
      </c>
    </row>
    <row r="87" spans="1:4" x14ac:dyDescent="0.2">
      <c r="A87" s="62" t="s">
        <v>194</v>
      </c>
      <c r="B87" s="63">
        <v>1920.17643</v>
      </c>
      <c r="C87" s="63">
        <v>3866.6553600000002</v>
      </c>
      <c r="D87" s="148">
        <v>101.3697960035891</v>
      </c>
    </row>
    <row r="88" spans="1:4" x14ac:dyDescent="0.2">
      <c r="A88" s="62" t="s">
        <v>195</v>
      </c>
      <c r="B88" s="63">
        <v>489.83091000000002</v>
      </c>
      <c r="C88" s="63">
        <v>879.74437999999998</v>
      </c>
      <c r="D88" s="148">
        <v>79.601646617196948</v>
      </c>
    </row>
    <row r="89" spans="1:4" x14ac:dyDescent="0.2">
      <c r="A89" s="62" t="s">
        <v>196</v>
      </c>
      <c r="B89" s="63">
        <v>1656.6288</v>
      </c>
      <c r="C89" s="63">
        <v>2899.4296800000002</v>
      </c>
      <c r="D89" s="148">
        <v>75.019876510658264</v>
      </c>
    </row>
    <row r="90" spans="1:4" x14ac:dyDescent="0.2">
      <c r="A90" s="62" t="s">
        <v>197</v>
      </c>
      <c r="B90" s="63">
        <v>655.99183000000005</v>
      </c>
      <c r="C90" s="63">
        <v>1131.98045</v>
      </c>
      <c r="D90" s="148">
        <v>72.560144537165954</v>
      </c>
    </row>
    <row r="91" spans="1:4" x14ac:dyDescent="0.2">
      <c r="A91" s="62" t="s">
        <v>198</v>
      </c>
      <c r="B91" s="63">
        <v>13099.83776</v>
      </c>
      <c r="C91" s="63">
        <v>20817.840919999999</v>
      </c>
      <c r="D91" s="148">
        <v>58.916784325121284</v>
      </c>
    </row>
    <row r="92" spans="1:4" x14ac:dyDescent="0.2">
      <c r="A92" s="67" t="s">
        <v>230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>
      <selection activeCell="E54" sqref="E54"/>
    </sheetView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3.85546875" style="19" bestFit="1" customWidth="1"/>
    <col min="6" max="7" width="14.85546875" style="19" bestFit="1" customWidth="1"/>
    <col min="8" max="8" width="9.5703125" style="19" bestFit="1" customWidth="1"/>
    <col min="9" max="9" width="13.85546875" style="19" bestFit="1" customWidth="1"/>
    <col min="10" max="11" width="14.140625" style="19" bestFit="1" customWidth="1"/>
    <col min="12" max="12" width="9.5703125" style="19" bestFit="1" customWidth="1"/>
    <col min="13" max="13" width="10.5703125" style="19" bestFit="1" customWidth="1"/>
    <col min="14" max="16384" width="9.140625" style="19"/>
  </cols>
  <sheetData>
    <row r="1" spans="1:13" ht="26.25" x14ac:dyDescent="0.4">
      <c r="B1" s="154" t="s">
        <v>118</v>
      </c>
      <c r="C1" s="154"/>
      <c r="D1" s="154"/>
      <c r="E1" s="154"/>
      <c r="F1" s="154"/>
      <c r="G1" s="154"/>
      <c r="H1" s="154"/>
      <c r="I1" s="154"/>
      <c r="J1" s="154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57" t="s">
        <v>114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</row>
    <row r="6" spans="1:13" ht="18" x14ac:dyDescent="0.2">
      <c r="A6" s="70"/>
      <c r="B6" s="150" t="str">
        <f>SEKTOR_USD!B6</f>
        <v>1 - 31 EKIM</v>
      </c>
      <c r="C6" s="150"/>
      <c r="D6" s="150"/>
      <c r="E6" s="150"/>
      <c r="F6" s="150" t="str">
        <f>SEKTOR_USD!F6</f>
        <v>1 OCAK  -  31 EKIM</v>
      </c>
      <c r="G6" s="150"/>
      <c r="H6" s="150"/>
      <c r="I6" s="150"/>
      <c r="J6" s="150" t="s">
        <v>106</v>
      </c>
      <c r="K6" s="150"/>
      <c r="L6" s="150"/>
      <c r="M6" s="150"/>
    </row>
    <row r="7" spans="1:13" ht="30" x14ac:dyDescent="0.25">
      <c r="A7" s="71" t="s">
        <v>1</v>
      </c>
      <c r="B7" s="5">
        <f>SEKTOR_USD!B7</f>
        <v>2017</v>
      </c>
      <c r="C7" s="6">
        <f>SEKTOR_USD!C7</f>
        <v>2018</v>
      </c>
      <c r="D7" s="7" t="s">
        <v>119</v>
      </c>
      <c r="E7" s="7" t="s">
        <v>120</v>
      </c>
      <c r="F7" s="5"/>
      <c r="G7" s="6"/>
      <c r="H7" s="7" t="s">
        <v>119</v>
      </c>
      <c r="I7" s="7" t="s">
        <v>120</v>
      </c>
      <c r="J7" s="5"/>
      <c r="K7" s="5"/>
      <c r="L7" s="7" t="s">
        <v>119</v>
      </c>
      <c r="M7" s="7" t="s">
        <v>120</v>
      </c>
    </row>
    <row r="8" spans="1:13" ht="16.5" x14ac:dyDescent="0.25">
      <c r="A8" s="72" t="s">
        <v>2</v>
      </c>
      <c r="B8" s="73">
        <f>SEKTOR_USD!B8*$B$53</f>
        <v>7649007.5538808005</v>
      </c>
      <c r="C8" s="73">
        <f>SEKTOR_USD!C8*$C$53</f>
        <v>12667533.956145683</v>
      </c>
      <c r="D8" s="74">
        <f t="shared" ref="D8:D43" si="0">(C8-B8)/B8*100</f>
        <v>65.610164023418733</v>
      </c>
      <c r="E8" s="74">
        <f>C8/C$44*100</f>
        <v>14.144743125733008</v>
      </c>
      <c r="F8" s="73">
        <f>SEKTOR_USD!F8*$B$54</f>
        <v>60959805.732963979</v>
      </c>
      <c r="G8" s="73">
        <f>SEKTOR_USD!G8*$C$54</f>
        <v>86585789.176677793</v>
      </c>
      <c r="H8" s="74">
        <f t="shared" ref="H8:H43" si="1">(G8-F8)/F8*100</f>
        <v>42.037508380471394</v>
      </c>
      <c r="I8" s="74">
        <f>G8/G$44*100</f>
        <v>13.531669079107658</v>
      </c>
      <c r="J8" s="73">
        <f>SEKTOR_USD!J8*$B$55</f>
        <v>74788511.68255797</v>
      </c>
      <c r="K8" s="73">
        <f>SEKTOR_USD!K8*$C$55</f>
        <v>103652286.09360747</v>
      </c>
      <c r="L8" s="74">
        <f t="shared" ref="L8:L43" si="2">(K8-J8)/J8*100</f>
        <v>38.593861225053708</v>
      </c>
      <c r="M8" s="74">
        <f>K8/K$44*100</f>
        <v>13.916911185751294</v>
      </c>
    </row>
    <row r="9" spans="1:13" s="23" customFormat="1" ht="15.75" x14ac:dyDescent="0.25">
      <c r="A9" s="75" t="s">
        <v>3</v>
      </c>
      <c r="B9" s="76">
        <f>SEKTOR_USD!B9*$B$53</f>
        <v>5474433.347787628</v>
      </c>
      <c r="C9" s="76">
        <f>SEKTOR_USD!C9*$C$53</f>
        <v>8794107.341174718</v>
      </c>
      <c r="D9" s="77">
        <f t="shared" si="0"/>
        <v>60.639591031438236</v>
      </c>
      <c r="E9" s="77">
        <f t="shared" ref="E9:E44" si="3">C9/C$44*100</f>
        <v>9.819621545256723</v>
      </c>
      <c r="F9" s="76">
        <f>SEKTOR_USD!F9*$B$54</f>
        <v>41495931.082609601</v>
      </c>
      <c r="G9" s="76">
        <f>SEKTOR_USD!G9*$C$54</f>
        <v>57542811.63142743</v>
      </c>
      <c r="H9" s="77">
        <f t="shared" si="1"/>
        <v>38.670973587438951</v>
      </c>
      <c r="I9" s="77">
        <f t="shared" ref="I9:I44" si="4">G9/G$44*100</f>
        <v>8.9928184784349749</v>
      </c>
      <c r="J9" s="76">
        <f>SEKTOR_USD!J9*$B$55</f>
        <v>51549029.387556948</v>
      </c>
      <c r="K9" s="76">
        <f>SEKTOR_USD!K9*$C$55</f>
        <v>69521230.024299785</v>
      </c>
      <c r="L9" s="77">
        <f t="shared" si="2"/>
        <v>34.86428522567104</v>
      </c>
      <c r="M9" s="77">
        <f t="shared" ref="M9:M44" si="5">K9/K$44*100</f>
        <v>9.3342927612672906</v>
      </c>
    </row>
    <row r="10" spans="1:13" ht="14.25" x14ac:dyDescent="0.2">
      <c r="A10" s="14" t="str">
        <f>SEKTOR_USD!A10</f>
        <v xml:space="preserve"> Hububat, Bakliyat, Yağlı Tohumlar ve Mamulleri </v>
      </c>
      <c r="B10" s="78">
        <f>SEKTOR_USD!B10*$B$53</f>
        <v>2118940.0022997363</v>
      </c>
      <c r="C10" s="78">
        <f>SEKTOR_USD!C10*$C$53</f>
        <v>3781689.8023907542</v>
      </c>
      <c r="D10" s="79">
        <f t="shared" si="0"/>
        <v>78.470829673629069</v>
      </c>
      <c r="E10" s="79">
        <f t="shared" si="3"/>
        <v>4.2226869903174755</v>
      </c>
      <c r="F10" s="78">
        <f>SEKTOR_USD!F10*$B$54</f>
        <v>18878332.810602352</v>
      </c>
      <c r="G10" s="78">
        <f>SEKTOR_USD!G10*$C$54</f>
        <v>25865424.306097779</v>
      </c>
      <c r="H10" s="79">
        <f t="shared" si="1"/>
        <v>37.011168123762353</v>
      </c>
      <c r="I10" s="79">
        <f t="shared" si="4"/>
        <v>4.042261041088917</v>
      </c>
      <c r="J10" s="78">
        <f>SEKTOR_USD!J10*$B$55</f>
        <v>23036525.098016735</v>
      </c>
      <c r="K10" s="78">
        <f>SEKTOR_USD!K10*$C$55</f>
        <v>30254578.91671747</v>
      </c>
      <c r="L10" s="79">
        <f t="shared" si="2"/>
        <v>31.333084256367087</v>
      </c>
      <c r="M10" s="79">
        <f t="shared" si="5"/>
        <v>4.0621418360808157</v>
      </c>
    </row>
    <row r="11" spans="1:13" ht="14.25" x14ac:dyDescent="0.2">
      <c r="A11" s="14" t="str">
        <f>SEKTOR_USD!A11</f>
        <v xml:space="preserve"> Yaş Meyve ve Sebze  </v>
      </c>
      <c r="B11" s="78">
        <f>SEKTOR_USD!B11*$B$53</f>
        <v>852478.47962057008</v>
      </c>
      <c r="C11" s="78">
        <f>SEKTOR_USD!C11*$C$53</f>
        <v>1182303.9389739414</v>
      </c>
      <c r="D11" s="79">
        <f t="shared" si="0"/>
        <v>38.690180132192125</v>
      </c>
      <c r="E11" s="79">
        <f t="shared" si="3"/>
        <v>1.3201768845636546</v>
      </c>
      <c r="F11" s="78">
        <f>SEKTOR_USD!F11*$B$54</f>
        <v>5586279.8642482413</v>
      </c>
      <c r="G11" s="78">
        <f>SEKTOR_USD!G11*$C$54</f>
        <v>8266614.2502805777</v>
      </c>
      <c r="H11" s="79">
        <f t="shared" si="1"/>
        <v>47.980667835606823</v>
      </c>
      <c r="I11" s="79">
        <f t="shared" si="4"/>
        <v>1.2919104798037995</v>
      </c>
      <c r="J11" s="78">
        <f>SEKTOR_USD!J11*$B$55</f>
        <v>7609526.6422776422</v>
      </c>
      <c r="K11" s="78">
        <f>SEKTOR_USD!K11*$C$55</f>
        <v>11136104.326729512</v>
      </c>
      <c r="L11" s="79">
        <f t="shared" si="2"/>
        <v>46.344245184169743</v>
      </c>
      <c r="M11" s="79">
        <f t="shared" si="5"/>
        <v>1.4951930218923883</v>
      </c>
    </row>
    <row r="12" spans="1:13" ht="14.25" x14ac:dyDescent="0.2">
      <c r="A12" s="14" t="str">
        <f>SEKTOR_USD!A12</f>
        <v xml:space="preserve"> Meyve Sebze Mamulleri </v>
      </c>
      <c r="B12" s="78">
        <f>SEKTOR_USD!B12*$B$53</f>
        <v>524506.28052394756</v>
      </c>
      <c r="C12" s="78">
        <f>SEKTOR_USD!C12*$C$53</f>
        <v>829878.94491490012</v>
      </c>
      <c r="D12" s="79">
        <f t="shared" si="0"/>
        <v>58.220973843421895</v>
      </c>
      <c r="E12" s="79">
        <f t="shared" si="3"/>
        <v>0.92665427556092494</v>
      </c>
      <c r="F12" s="78">
        <f>SEKTOR_USD!F12*$B$54</f>
        <v>4191049.0056147729</v>
      </c>
      <c r="G12" s="78">
        <f>SEKTOR_USD!G12*$C$54</f>
        <v>6097870.2281282591</v>
      </c>
      <c r="H12" s="79">
        <f t="shared" si="1"/>
        <v>45.497469009761197</v>
      </c>
      <c r="I12" s="79">
        <f t="shared" si="4"/>
        <v>0.95297811337151717</v>
      </c>
      <c r="J12" s="78">
        <f>SEKTOR_USD!J12*$B$55</f>
        <v>5003517.8476045802</v>
      </c>
      <c r="K12" s="78">
        <f>SEKTOR_USD!K12*$C$55</f>
        <v>7070055.5768986009</v>
      </c>
      <c r="L12" s="79">
        <f t="shared" si="2"/>
        <v>41.301695971432771</v>
      </c>
      <c r="M12" s="79">
        <f t="shared" si="5"/>
        <v>0.94926353532777175</v>
      </c>
    </row>
    <row r="13" spans="1:13" ht="14.25" x14ac:dyDescent="0.2">
      <c r="A13" s="14" t="str">
        <f>SEKTOR_USD!A13</f>
        <v xml:space="preserve"> Kuru Meyve ve Mamulleri  </v>
      </c>
      <c r="B13" s="78">
        <f>SEKTOR_USD!B13*$B$53</f>
        <v>646947.46154598799</v>
      </c>
      <c r="C13" s="78">
        <f>SEKTOR_USD!C13*$C$53</f>
        <v>1037000.3209467203</v>
      </c>
      <c r="D13" s="79">
        <f t="shared" si="0"/>
        <v>60.2912728753331</v>
      </c>
      <c r="E13" s="79">
        <f t="shared" si="3"/>
        <v>1.1579288606507172</v>
      </c>
      <c r="F13" s="78">
        <f>SEKTOR_USD!F13*$B$54</f>
        <v>3552529.8673642254</v>
      </c>
      <c r="G13" s="78">
        <f>SEKTOR_USD!G13*$C$54</f>
        <v>5233313.8898504199</v>
      </c>
      <c r="H13" s="79">
        <f t="shared" si="1"/>
        <v>47.312312218031835</v>
      </c>
      <c r="I13" s="79">
        <f t="shared" si="4"/>
        <v>0.8178648299902308</v>
      </c>
      <c r="J13" s="78">
        <f>SEKTOR_USD!J13*$B$55</f>
        <v>4446610.2642531805</v>
      </c>
      <c r="K13" s="78">
        <f>SEKTOR_USD!K13*$C$55</f>
        <v>6420893.6492352933</v>
      </c>
      <c r="L13" s="79">
        <f t="shared" si="2"/>
        <v>44.399739749031028</v>
      </c>
      <c r="M13" s="79">
        <f t="shared" si="5"/>
        <v>0.86210357742484089</v>
      </c>
    </row>
    <row r="14" spans="1:13" ht="14.25" x14ac:dyDescent="0.2">
      <c r="A14" s="14" t="str">
        <f>SEKTOR_USD!A14</f>
        <v xml:space="preserve"> Fındık ve Mamulleri </v>
      </c>
      <c r="B14" s="78">
        <f>SEKTOR_USD!B14*$B$53</f>
        <v>888281.58213811473</v>
      </c>
      <c r="C14" s="78">
        <f>SEKTOR_USD!C14*$C$53</f>
        <v>1048569.4432263944</v>
      </c>
      <c r="D14" s="79">
        <f t="shared" si="0"/>
        <v>18.044712882874702</v>
      </c>
      <c r="E14" s="79">
        <f t="shared" si="3"/>
        <v>1.1708471021492366</v>
      </c>
      <c r="F14" s="78">
        <f>SEKTOR_USD!F14*$B$54</f>
        <v>5359742.7281900775</v>
      </c>
      <c r="G14" s="78">
        <f>SEKTOR_USD!G14*$C$54</f>
        <v>6132977.3418496987</v>
      </c>
      <c r="H14" s="79">
        <f t="shared" si="1"/>
        <v>14.426711371661929</v>
      </c>
      <c r="I14" s="79">
        <f t="shared" si="4"/>
        <v>0.95846467011158187</v>
      </c>
      <c r="J14" s="78">
        <f>SEKTOR_USD!J14*$B$55</f>
        <v>6862394.893848937</v>
      </c>
      <c r="K14" s="78">
        <f>SEKTOR_USD!K14*$C$55</f>
        <v>7667117.010440303</v>
      </c>
      <c r="L14" s="79">
        <f t="shared" si="2"/>
        <v>11.726549244676569</v>
      </c>
      <c r="M14" s="79">
        <f t="shared" si="5"/>
        <v>1.0294282017928529</v>
      </c>
    </row>
    <row r="15" spans="1:13" ht="14.25" x14ac:dyDescent="0.2">
      <c r="A15" s="14" t="str">
        <f>SEKTOR_USD!A15</f>
        <v xml:space="preserve"> Zeytin ve Zeytinyağı </v>
      </c>
      <c r="B15" s="78">
        <f>SEKTOR_USD!B15*$B$53</f>
        <v>86729.86458862669</v>
      </c>
      <c r="C15" s="78">
        <f>SEKTOR_USD!C15*$C$53</f>
        <v>166326.29567310947</v>
      </c>
      <c r="D15" s="79">
        <f t="shared" si="0"/>
        <v>91.775112831111983</v>
      </c>
      <c r="E15" s="79">
        <f t="shared" si="3"/>
        <v>0.18572223571656274</v>
      </c>
      <c r="F15" s="78">
        <f>SEKTOR_USD!F15*$B$54</f>
        <v>889055.50137204432</v>
      </c>
      <c r="G15" s="78">
        <f>SEKTOR_USD!G15*$C$54</f>
        <v>1571750.5053367023</v>
      </c>
      <c r="H15" s="79">
        <f t="shared" si="1"/>
        <v>76.788794727784904</v>
      </c>
      <c r="I15" s="79">
        <f t="shared" si="4"/>
        <v>0.24563393041020198</v>
      </c>
      <c r="J15" s="78">
        <f>SEKTOR_USD!J15*$B$55</f>
        <v>1042857.5902947251</v>
      </c>
      <c r="K15" s="78">
        <f>SEKTOR_USD!K15*$C$55</f>
        <v>1873092.4871706138</v>
      </c>
      <c r="L15" s="79">
        <f t="shared" si="2"/>
        <v>79.61153129654582</v>
      </c>
      <c r="M15" s="79">
        <f t="shared" si="5"/>
        <v>0.25149143129472273</v>
      </c>
    </row>
    <row r="16" spans="1:13" ht="14.25" x14ac:dyDescent="0.2">
      <c r="A16" s="14" t="str">
        <f>SEKTOR_USD!A16</f>
        <v xml:space="preserve"> Tütün </v>
      </c>
      <c r="B16" s="78">
        <f>SEKTOR_USD!B16*$B$53</f>
        <v>340581.83466951444</v>
      </c>
      <c r="C16" s="78">
        <f>SEKTOR_USD!C16*$C$53</f>
        <v>717947.43082423462</v>
      </c>
      <c r="D16" s="79">
        <f t="shared" si="0"/>
        <v>110.800271106913</v>
      </c>
      <c r="E16" s="79">
        <f t="shared" si="3"/>
        <v>0.80167000317074</v>
      </c>
      <c r="F16" s="78">
        <f>SEKTOR_USD!F16*$B$54</f>
        <v>2795706.0081054121</v>
      </c>
      <c r="G16" s="78">
        <f>SEKTOR_USD!G16*$C$54</f>
        <v>3974017.786687417</v>
      </c>
      <c r="H16" s="79">
        <f t="shared" si="1"/>
        <v>42.147199139172741</v>
      </c>
      <c r="I16" s="79">
        <f t="shared" si="4"/>
        <v>0.62106142492059779</v>
      </c>
      <c r="J16" s="78">
        <f>SEKTOR_USD!J16*$B$55</f>
        <v>3263854.6750291851</v>
      </c>
      <c r="K16" s="78">
        <f>SEKTOR_USD!K16*$C$55</f>
        <v>4631527.7415235555</v>
      </c>
      <c r="L16" s="79">
        <f t="shared" si="2"/>
        <v>41.903614059720375</v>
      </c>
      <c r="M16" s="79">
        <f t="shared" si="5"/>
        <v>0.62185372520309334</v>
      </c>
    </row>
    <row r="17" spans="1:13" ht="14.25" x14ac:dyDescent="0.2">
      <c r="A17" s="14" t="str">
        <f>SEKTOR_USD!A17</f>
        <v xml:space="preserve"> Süs Bitkileri ve Mam.</v>
      </c>
      <c r="B17" s="78">
        <f>SEKTOR_USD!B17*$B$53</f>
        <v>15967.842401130618</v>
      </c>
      <c r="C17" s="78">
        <f>SEKTOR_USD!C17*$C$53</f>
        <v>30391.164224663644</v>
      </c>
      <c r="D17" s="79">
        <f t="shared" si="0"/>
        <v>90.327305726112186</v>
      </c>
      <c r="E17" s="79">
        <f t="shared" si="3"/>
        <v>3.3935193127410487E-2</v>
      </c>
      <c r="F17" s="78">
        <f>SEKTOR_USD!F17*$B$54</f>
        <v>243235.29711248219</v>
      </c>
      <c r="G17" s="78">
        <f>SEKTOR_USD!G17*$C$54</f>
        <v>400843.32319657871</v>
      </c>
      <c r="H17" s="79">
        <f t="shared" si="1"/>
        <v>64.796527459257675</v>
      </c>
      <c r="I17" s="79">
        <f t="shared" si="4"/>
        <v>6.2643988738129999E-2</v>
      </c>
      <c r="J17" s="78">
        <f>SEKTOR_USD!J17*$B$55</f>
        <v>283742.37623196602</v>
      </c>
      <c r="K17" s="78">
        <f>SEKTOR_USD!K17*$C$55</f>
        <v>467860.31558443175</v>
      </c>
      <c r="L17" s="79">
        <f t="shared" si="2"/>
        <v>64.889122942265416</v>
      </c>
      <c r="M17" s="79">
        <f t="shared" si="5"/>
        <v>6.281743225080369E-2</v>
      </c>
    </row>
    <row r="18" spans="1:13" s="23" customFormat="1" ht="15.75" x14ac:dyDescent="0.25">
      <c r="A18" s="75" t="s">
        <v>12</v>
      </c>
      <c r="B18" s="76">
        <f>SEKTOR_USD!B18*$B$53</f>
        <v>712095.07271880936</v>
      </c>
      <c r="C18" s="76">
        <f>SEKTOR_USD!C18*$C$53</f>
        <v>1300547.2014932206</v>
      </c>
      <c r="D18" s="77">
        <f t="shared" si="0"/>
        <v>82.636736486277869</v>
      </c>
      <c r="E18" s="77">
        <f t="shared" si="3"/>
        <v>1.4522089423007007</v>
      </c>
      <c r="F18" s="76">
        <f>SEKTOR_USD!F18*$B$54</f>
        <v>6558567.2904866198</v>
      </c>
      <c r="G18" s="76">
        <f>SEKTOR_USD!G18*$C$54</f>
        <v>9747035.4356821664</v>
      </c>
      <c r="H18" s="77">
        <f t="shared" si="1"/>
        <v>48.615314960944389</v>
      </c>
      <c r="I18" s="77">
        <f t="shared" si="4"/>
        <v>1.5232714198499571</v>
      </c>
      <c r="J18" s="76">
        <f>SEKTOR_USD!J18*$B$55</f>
        <v>7875838.5954381805</v>
      </c>
      <c r="K18" s="76">
        <f>SEKTOR_USD!K18*$C$55</f>
        <v>11466950.080631698</v>
      </c>
      <c r="L18" s="77">
        <f t="shared" si="2"/>
        <v>45.596560184378966</v>
      </c>
      <c r="M18" s="77">
        <f t="shared" si="5"/>
        <v>1.5396141451185708</v>
      </c>
    </row>
    <row r="19" spans="1:13" ht="14.25" x14ac:dyDescent="0.2">
      <c r="A19" s="14" t="str">
        <f>SEKTOR_USD!A19</f>
        <v xml:space="preserve"> Su Ürünleri ve Hayvansal Mamuller</v>
      </c>
      <c r="B19" s="78">
        <f>SEKTOR_USD!B19*$B$53</f>
        <v>712095.07271880936</v>
      </c>
      <c r="C19" s="78">
        <f>SEKTOR_USD!C19*$C$53</f>
        <v>1300547.2014932206</v>
      </c>
      <c r="D19" s="79">
        <f t="shared" si="0"/>
        <v>82.636736486277869</v>
      </c>
      <c r="E19" s="79">
        <f t="shared" si="3"/>
        <v>1.4522089423007007</v>
      </c>
      <c r="F19" s="78">
        <f>SEKTOR_USD!F19*$B$54</f>
        <v>6558567.2904866198</v>
      </c>
      <c r="G19" s="78">
        <f>SEKTOR_USD!G19*$C$54</f>
        <v>9747035.4356821664</v>
      </c>
      <c r="H19" s="79">
        <f t="shared" si="1"/>
        <v>48.615314960944389</v>
      </c>
      <c r="I19" s="79">
        <f t="shared" si="4"/>
        <v>1.5232714198499571</v>
      </c>
      <c r="J19" s="78">
        <f>SEKTOR_USD!J19*$B$55</f>
        <v>7875838.5954381805</v>
      </c>
      <c r="K19" s="78">
        <f>SEKTOR_USD!K19*$C$55</f>
        <v>11466950.080631698</v>
      </c>
      <c r="L19" s="79">
        <f t="shared" si="2"/>
        <v>45.596560184378966</v>
      </c>
      <c r="M19" s="79">
        <f t="shared" si="5"/>
        <v>1.5396141451185708</v>
      </c>
    </row>
    <row r="20" spans="1:13" s="23" customFormat="1" ht="15.75" x14ac:dyDescent="0.25">
      <c r="A20" s="75" t="s">
        <v>112</v>
      </c>
      <c r="B20" s="76">
        <f>SEKTOR_USD!B20*$B$53</f>
        <v>1462479.1333743634</v>
      </c>
      <c r="C20" s="76">
        <f>SEKTOR_USD!C20*$C$53</f>
        <v>2572879.4134777449</v>
      </c>
      <c r="D20" s="77">
        <f t="shared" si="0"/>
        <v>75.925888770895895</v>
      </c>
      <c r="E20" s="77">
        <f t="shared" si="3"/>
        <v>2.8729126381755852</v>
      </c>
      <c r="F20" s="76">
        <f>SEKTOR_USD!F20*$B$54</f>
        <v>12905307.359867753</v>
      </c>
      <c r="G20" s="76">
        <f>SEKTOR_USD!G20*$C$54</f>
        <v>19295942.109568212</v>
      </c>
      <c r="H20" s="77">
        <f t="shared" si="1"/>
        <v>49.519430816299028</v>
      </c>
      <c r="I20" s="77">
        <f t="shared" si="4"/>
        <v>3.0155791808227299</v>
      </c>
      <c r="J20" s="76">
        <f>SEKTOR_USD!J20*$B$55</f>
        <v>15363643.699562833</v>
      </c>
      <c r="K20" s="76">
        <f>SEKTOR_USD!K20*$C$55</f>
        <v>22664105.988676004</v>
      </c>
      <c r="L20" s="77">
        <f t="shared" si="2"/>
        <v>47.517779192711316</v>
      </c>
      <c r="M20" s="77">
        <f t="shared" si="5"/>
        <v>3.0430042793654359</v>
      </c>
    </row>
    <row r="21" spans="1:13" ht="14.25" x14ac:dyDescent="0.2">
      <c r="A21" s="14" t="str">
        <f>SEKTOR_USD!A21</f>
        <v xml:space="preserve"> Mobilya,Kağıt ve Orman Ürünleri</v>
      </c>
      <c r="B21" s="78">
        <f>SEKTOR_USD!B21*$B$53</f>
        <v>1462479.1333743634</v>
      </c>
      <c r="C21" s="78">
        <f>SEKTOR_USD!C21*$C$53</f>
        <v>2572879.4134777449</v>
      </c>
      <c r="D21" s="79">
        <f t="shared" si="0"/>
        <v>75.925888770895895</v>
      </c>
      <c r="E21" s="79">
        <f t="shared" si="3"/>
        <v>2.8729126381755852</v>
      </c>
      <c r="F21" s="78">
        <f>SEKTOR_USD!F21*$B$54</f>
        <v>12905307.359867753</v>
      </c>
      <c r="G21" s="78">
        <f>SEKTOR_USD!G21*$C$54</f>
        <v>19295942.109568212</v>
      </c>
      <c r="H21" s="79">
        <f t="shared" si="1"/>
        <v>49.519430816299028</v>
      </c>
      <c r="I21" s="79">
        <f t="shared" si="4"/>
        <v>3.0155791808227299</v>
      </c>
      <c r="J21" s="78">
        <f>SEKTOR_USD!J21*$B$55</f>
        <v>15363643.699562833</v>
      </c>
      <c r="K21" s="78">
        <f>SEKTOR_USD!K21*$C$55</f>
        <v>22664105.988676004</v>
      </c>
      <c r="L21" s="79">
        <f t="shared" si="2"/>
        <v>47.517779192711316</v>
      </c>
      <c r="M21" s="79">
        <f t="shared" si="5"/>
        <v>3.0430042793654359</v>
      </c>
    </row>
    <row r="22" spans="1:13" ht="16.5" x14ac:dyDescent="0.25">
      <c r="A22" s="72" t="s">
        <v>14</v>
      </c>
      <c r="B22" s="73">
        <f>SEKTOR_USD!B22*$B$53</f>
        <v>40344577.270744599</v>
      </c>
      <c r="C22" s="73">
        <f>SEKTOR_USD!C22*$C$53</f>
        <v>74460880.221639514</v>
      </c>
      <c r="D22" s="80">
        <f t="shared" si="0"/>
        <v>84.562301203324182</v>
      </c>
      <c r="E22" s="80">
        <f t="shared" si="3"/>
        <v>83.144045818017119</v>
      </c>
      <c r="F22" s="73">
        <f>SEKTOR_USD!F22*$B$54</f>
        <v>357537211.50476968</v>
      </c>
      <c r="G22" s="73">
        <f>SEKTOR_USD!G22*$C$54</f>
        <v>535333962.64005601</v>
      </c>
      <c r="H22" s="80">
        <f t="shared" si="1"/>
        <v>49.728180847803714</v>
      </c>
      <c r="I22" s="80">
        <f t="shared" si="4"/>
        <v>83.662251024488086</v>
      </c>
      <c r="J22" s="73">
        <f>SEKTOR_USD!J22*$B$55</f>
        <v>423581019.59732735</v>
      </c>
      <c r="K22" s="73">
        <f>SEKTOR_USD!K22*$C$55</f>
        <v>620088992.16089666</v>
      </c>
      <c r="L22" s="80">
        <f t="shared" si="2"/>
        <v>46.392062786566179</v>
      </c>
      <c r="M22" s="80">
        <f t="shared" si="5"/>
        <v>83.25646984159907</v>
      </c>
    </row>
    <row r="23" spans="1:13" s="23" customFormat="1" ht="15.75" x14ac:dyDescent="0.25">
      <c r="A23" s="75" t="s">
        <v>15</v>
      </c>
      <c r="B23" s="76">
        <f>SEKTOR_USD!B23*$B$53</f>
        <v>3972306.7313214405</v>
      </c>
      <c r="C23" s="76">
        <f>SEKTOR_USD!C23*$C$53</f>
        <v>6536262.6373633565</v>
      </c>
      <c r="D23" s="77">
        <f t="shared" si="0"/>
        <v>64.545768478180491</v>
      </c>
      <c r="E23" s="77">
        <f t="shared" si="3"/>
        <v>7.2984810088451892</v>
      </c>
      <c r="F23" s="76">
        <f>SEKTOR_USD!F23*$B$54</f>
        <v>34978005.166924715</v>
      </c>
      <c r="G23" s="76">
        <f>SEKTOR_USD!G23*$C$54</f>
        <v>49133493.574987218</v>
      </c>
      <c r="H23" s="77">
        <f t="shared" si="1"/>
        <v>40.469684707600095</v>
      </c>
      <c r="I23" s="77">
        <f t="shared" si="4"/>
        <v>7.6786061786715392</v>
      </c>
      <c r="J23" s="76">
        <f>SEKTOR_USD!J23*$B$55</f>
        <v>41430646.759183608</v>
      </c>
      <c r="K23" s="76">
        <f>SEKTOR_USD!K23*$C$55</f>
        <v>57156838.452722035</v>
      </c>
      <c r="L23" s="77">
        <f t="shared" si="2"/>
        <v>37.957871584644103</v>
      </c>
      <c r="M23" s="77">
        <f t="shared" si="5"/>
        <v>7.6741833140709135</v>
      </c>
    </row>
    <row r="24" spans="1:13" ht="14.25" x14ac:dyDescent="0.2">
      <c r="A24" s="14" t="str">
        <f>SEKTOR_USD!A24</f>
        <v xml:space="preserve"> Tekstil ve Hammaddeleri</v>
      </c>
      <c r="B24" s="78">
        <f>SEKTOR_USD!B24*$B$53</f>
        <v>2703153.4046787447</v>
      </c>
      <c r="C24" s="78">
        <f>SEKTOR_USD!C24*$C$53</f>
        <v>4450044.8067753138</v>
      </c>
      <c r="D24" s="79">
        <f t="shared" si="0"/>
        <v>64.624205162495301</v>
      </c>
      <c r="E24" s="79">
        <f t="shared" si="3"/>
        <v>4.9689814061482114</v>
      </c>
      <c r="F24" s="78">
        <f>SEKTOR_USD!F24*$B$54</f>
        <v>24056966.312640298</v>
      </c>
      <c r="G24" s="78">
        <f>SEKTOR_USD!G24*$C$54</f>
        <v>33614935.218858637</v>
      </c>
      <c r="H24" s="79">
        <f t="shared" si="1"/>
        <v>39.730566115463517</v>
      </c>
      <c r="I24" s="79">
        <f t="shared" si="4"/>
        <v>5.2533583607938796</v>
      </c>
      <c r="J24" s="78">
        <f>SEKTOR_USD!J24*$B$55</f>
        <v>28603080.993440736</v>
      </c>
      <c r="K24" s="78">
        <f>SEKTOR_USD!K24*$C$55</f>
        <v>39103994.878812164</v>
      </c>
      <c r="L24" s="79">
        <f t="shared" si="2"/>
        <v>36.712527184674613</v>
      </c>
      <c r="M24" s="79">
        <f t="shared" si="5"/>
        <v>5.2503118285788108</v>
      </c>
    </row>
    <row r="25" spans="1:13" ht="14.25" x14ac:dyDescent="0.2">
      <c r="A25" s="14" t="str">
        <f>SEKTOR_USD!A25</f>
        <v xml:space="preserve"> Deri ve Deri Mamulleri </v>
      </c>
      <c r="B25" s="78">
        <f>SEKTOR_USD!B25*$B$53</f>
        <v>494575.02778718877</v>
      </c>
      <c r="C25" s="78">
        <f>SEKTOR_USD!C25*$C$53</f>
        <v>837674.97103584162</v>
      </c>
      <c r="D25" s="79">
        <f t="shared" si="0"/>
        <v>69.372678354533846</v>
      </c>
      <c r="E25" s="79">
        <f t="shared" si="3"/>
        <v>0.93535942585015874</v>
      </c>
      <c r="F25" s="78">
        <f>SEKTOR_USD!F25*$B$54</f>
        <v>4612009.2150820456</v>
      </c>
      <c r="G25" s="78">
        <f>SEKTOR_USD!G25*$C$54</f>
        <v>6760207.9749274896</v>
      </c>
      <c r="H25" s="79">
        <f t="shared" si="1"/>
        <v>46.578370936911249</v>
      </c>
      <c r="I25" s="79">
        <f t="shared" si="4"/>
        <v>1.0564885773115176</v>
      </c>
      <c r="J25" s="78">
        <f>SEKTOR_USD!J25*$B$55</f>
        <v>5349254.9395345133</v>
      </c>
      <c r="K25" s="78">
        <f>SEKTOR_USD!K25*$C$55</f>
        <v>7667679.8789233221</v>
      </c>
      <c r="L25" s="79">
        <f t="shared" si="2"/>
        <v>43.341081432745391</v>
      </c>
      <c r="M25" s="79">
        <f t="shared" si="5"/>
        <v>1.0295037755306127</v>
      </c>
    </row>
    <row r="26" spans="1:13" ht="14.25" x14ac:dyDescent="0.2">
      <c r="A26" s="14" t="str">
        <f>SEKTOR_USD!A26</f>
        <v xml:space="preserve"> Halı </v>
      </c>
      <c r="B26" s="78">
        <f>SEKTOR_USD!B26*$B$53</f>
        <v>774578.29885550693</v>
      </c>
      <c r="C26" s="78">
        <f>SEKTOR_USD!C26*$C$53</f>
        <v>1248542.8595522009</v>
      </c>
      <c r="D26" s="79">
        <f t="shared" si="0"/>
        <v>61.19001286209663</v>
      </c>
      <c r="E26" s="79">
        <f t="shared" si="3"/>
        <v>1.3941401768468189</v>
      </c>
      <c r="F26" s="78">
        <f>SEKTOR_USD!F26*$B$54</f>
        <v>6309029.639202374</v>
      </c>
      <c r="G26" s="78">
        <f>SEKTOR_USD!G26*$C$54</f>
        <v>8758350.3812010866</v>
      </c>
      <c r="H26" s="79">
        <f t="shared" si="1"/>
        <v>38.822463707879656</v>
      </c>
      <c r="I26" s="79">
        <f t="shared" si="4"/>
        <v>1.3687592405661415</v>
      </c>
      <c r="J26" s="78">
        <f>SEKTOR_USD!J26*$B$55</f>
        <v>7478310.8262083642</v>
      </c>
      <c r="K26" s="78">
        <f>SEKTOR_USD!K26*$C$55</f>
        <v>10385163.694986548</v>
      </c>
      <c r="L26" s="79">
        <f t="shared" si="2"/>
        <v>38.870447301961235</v>
      </c>
      <c r="M26" s="79">
        <f t="shared" si="5"/>
        <v>1.3943677099614888</v>
      </c>
    </row>
    <row r="27" spans="1:13" s="23" customFormat="1" ht="15.75" x14ac:dyDescent="0.25">
      <c r="A27" s="75" t="s">
        <v>19</v>
      </c>
      <c r="B27" s="76">
        <f>SEKTOR_USD!B27*$B$53</f>
        <v>5387025.9217277272</v>
      </c>
      <c r="C27" s="76">
        <f>SEKTOR_USD!C27*$C$53</f>
        <v>9322083.8046626393</v>
      </c>
      <c r="D27" s="77">
        <f t="shared" si="0"/>
        <v>73.046945385272252</v>
      </c>
      <c r="E27" s="77">
        <f t="shared" si="3"/>
        <v>10.409167346225066</v>
      </c>
      <c r="F27" s="76">
        <f>SEKTOR_USD!F27*$B$54</f>
        <v>47847866.34934517</v>
      </c>
      <c r="G27" s="76">
        <f>SEKTOR_USD!G27*$C$54</f>
        <v>68072582.572709635</v>
      </c>
      <c r="H27" s="77">
        <f t="shared" si="1"/>
        <v>42.268794340170729</v>
      </c>
      <c r="I27" s="77">
        <f t="shared" si="4"/>
        <v>10.638416182297144</v>
      </c>
      <c r="J27" s="76">
        <f>SEKTOR_USD!J27*$B$55</f>
        <v>56107602.325132094</v>
      </c>
      <c r="K27" s="76">
        <f>SEKTOR_USD!K27*$C$55</f>
        <v>78625005.15748243</v>
      </c>
      <c r="L27" s="77">
        <f t="shared" si="2"/>
        <v>40.132534450263243</v>
      </c>
      <c r="M27" s="77">
        <f t="shared" si="5"/>
        <v>10.556614378651934</v>
      </c>
    </row>
    <row r="28" spans="1:13" ht="14.25" x14ac:dyDescent="0.2">
      <c r="A28" s="14" t="str">
        <f>SEKTOR_USD!A28</f>
        <v xml:space="preserve"> Kimyevi Maddeler ve Mamulleri  </v>
      </c>
      <c r="B28" s="78">
        <f>SEKTOR_USD!B28*$B$53</f>
        <v>5387025.9217277272</v>
      </c>
      <c r="C28" s="78">
        <f>SEKTOR_USD!C28*$C$53</f>
        <v>9322083.8046626393</v>
      </c>
      <c r="D28" s="79">
        <f t="shared" si="0"/>
        <v>73.046945385272252</v>
      </c>
      <c r="E28" s="79">
        <f t="shared" si="3"/>
        <v>10.409167346225066</v>
      </c>
      <c r="F28" s="78">
        <f>SEKTOR_USD!F28*$B$54</f>
        <v>47847866.34934517</v>
      </c>
      <c r="G28" s="78">
        <f>SEKTOR_USD!G28*$C$54</f>
        <v>68072582.572709635</v>
      </c>
      <c r="H28" s="79">
        <f t="shared" si="1"/>
        <v>42.268794340170729</v>
      </c>
      <c r="I28" s="79">
        <f t="shared" si="4"/>
        <v>10.638416182297144</v>
      </c>
      <c r="J28" s="78">
        <f>SEKTOR_USD!J28*$B$55</f>
        <v>56107602.325132094</v>
      </c>
      <c r="K28" s="78">
        <f>SEKTOR_USD!K28*$C$55</f>
        <v>78625005.15748243</v>
      </c>
      <c r="L28" s="79">
        <f t="shared" si="2"/>
        <v>40.132534450263243</v>
      </c>
      <c r="M28" s="79">
        <f t="shared" si="5"/>
        <v>10.556614378651934</v>
      </c>
    </row>
    <row r="29" spans="1:13" s="23" customFormat="1" ht="15.75" x14ac:dyDescent="0.25">
      <c r="A29" s="75" t="s">
        <v>21</v>
      </c>
      <c r="B29" s="76">
        <f>SEKTOR_USD!B29*$B$53</f>
        <v>30985244.617695436</v>
      </c>
      <c r="C29" s="76">
        <f>SEKTOR_USD!C29*$C$53</f>
        <v>58602533.779613517</v>
      </c>
      <c r="D29" s="77">
        <f t="shared" si="0"/>
        <v>89.130453874635734</v>
      </c>
      <c r="E29" s="77">
        <f t="shared" si="3"/>
        <v>65.436397462946871</v>
      </c>
      <c r="F29" s="76">
        <f>SEKTOR_USD!F29*$B$54</f>
        <v>274711339.98849982</v>
      </c>
      <c r="G29" s="76">
        <f>SEKTOR_USD!G29*$C$54</f>
        <v>418127886.49235916</v>
      </c>
      <c r="H29" s="77">
        <f t="shared" si="1"/>
        <v>52.206270956948174</v>
      </c>
      <c r="I29" s="77">
        <f t="shared" si="4"/>
        <v>65.345228663519407</v>
      </c>
      <c r="J29" s="76">
        <f>SEKTOR_USD!J29*$B$55</f>
        <v>326042770.51301169</v>
      </c>
      <c r="K29" s="76">
        <f>SEKTOR_USD!K29*$C$55</f>
        <v>484307148.55069226</v>
      </c>
      <c r="L29" s="77">
        <f t="shared" si="2"/>
        <v>48.540986751112328</v>
      </c>
      <c r="M29" s="77">
        <f t="shared" si="5"/>
        <v>65.025672148876239</v>
      </c>
    </row>
    <row r="30" spans="1:13" ht="14.25" x14ac:dyDescent="0.2">
      <c r="A30" s="14" t="str">
        <f>SEKTOR_USD!A30</f>
        <v xml:space="preserve"> Hazırgiyim ve Konfeksiyon </v>
      </c>
      <c r="B30" s="78">
        <f>SEKTOR_USD!B30*$B$53</f>
        <v>5624768.0243608914</v>
      </c>
      <c r="C30" s="78">
        <f>SEKTOR_USD!C30*$C$53</f>
        <v>9164041.0086018424</v>
      </c>
      <c r="D30" s="79">
        <f t="shared" si="0"/>
        <v>62.923003560544124</v>
      </c>
      <c r="E30" s="79">
        <f t="shared" si="3"/>
        <v>10.232694580421423</v>
      </c>
      <c r="F30" s="78">
        <f>SEKTOR_USD!F30*$B$54</f>
        <v>51008814.278532229</v>
      </c>
      <c r="G30" s="78">
        <f>SEKTOR_USD!G30*$C$54</f>
        <v>70209141.05639337</v>
      </c>
      <c r="H30" s="79">
        <f t="shared" si="1"/>
        <v>37.641194074848087</v>
      </c>
      <c r="I30" s="79">
        <f t="shared" si="4"/>
        <v>10.972318577185238</v>
      </c>
      <c r="J30" s="78">
        <f>SEKTOR_USD!J30*$B$55</f>
        <v>59970901.351995364</v>
      </c>
      <c r="K30" s="78">
        <f>SEKTOR_USD!K30*$C$55</f>
        <v>81240834.373389095</v>
      </c>
      <c r="L30" s="79">
        <f t="shared" si="2"/>
        <v>35.467089108017937</v>
      </c>
      <c r="M30" s="79">
        <f t="shared" si="5"/>
        <v>10.907829621912366</v>
      </c>
    </row>
    <row r="31" spans="1:13" ht="14.25" x14ac:dyDescent="0.2">
      <c r="A31" s="14" t="str">
        <f>SEKTOR_USD!A31</f>
        <v xml:space="preserve"> Otomotiv Endüstrisi</v>
      </c>
      <c r="B31" s="78">
        <f>SEKTOR_USD!B31*$B$53</f>
        <v>9660071.1420803107</v>
      </c>
      <c r="C31" s="78">
        <f>SEKTOR_USD!C31*$C$53</f>
        <v>17068980.836637706</v>
      </c>
      <c r="D31" s="79">
        <f t="shared" si="0"/>
        <v>76.696222890982511</v>
      </c>
      <c r="E31" s="79">
        <f t="shared" si="3"/>
        <v>19.059459417131951</v>
      </c>
      <c r="F31" s="78">
        <f>SEKTOR_USD!F31*$B$54</f>
        <v>84279715.846399799</v>
      </c>
      <c r="G31" s="78">
        <f>SEKTOR_USD!G31*$C$54</f>
        <v>124754772.1808137</v>
      </c>
      <c r="H31" s="79">
        <f t="shared" si="1"/>
        <v>48.024671094264122</v>
      </c>
      <c r="I31" s="79">
        <f t="shared" si="4"/>
        <v>19.4967362339979</v>
      </c>
      <c r="J31" s="78">
        <f>SEKTOR_USD!J31*$B$55</f>
        <v>99880181.892533377</v>
      </c>
      <c r="K31" s="78">
        <f>SEKTOR_USD!K31*$C$55</f>
        <v>144495722.75007305</v>
      </c>
      <c r="L31" s="79">
        <f t="shared" si="2"/>
        <v>44.669062482829681</v>
      </c>
      <c r="M31" s="79">
        <f t="shared" si="5"/>
        <v>19.4007697854117</v>
      </c>
    </row>
    <row r="32" spans="1:13" ht="14.25" x14ac:dyDescent="0.2">
      <c r="A32" s="14" t="str">
        <f>SEKTOR_USD!A32</f>
        <v xml:space="preserve"> Gemi ve Yat</v>
      </c>
      <c r="B32" s="78">
        <f>SEKTOR_USD!B32*$B$53</f>
        <v>323130.95366818534</v>
      </c>
      <c r="C32" s="78">
        <f>SEKTOR_USD!C32*$C$53</f>
        <v>764089.02715580049</v>
      </c>
      <c r="D32" s="79">
        <f t="shared" si="0"/>
        <v>136.46420080832721</v>
      </c>
      <c r="E32" s="79">
        <f t="shared" si="3"/>
        <v>0.85319234601826976</v>
      </c>
      <c r="F32" s="78">
        <f>SEKTOR_USD!F32*$B$54</f>
        <v>3931486.794855447</v>
      </c>
      <c r="G32" s="78">
        <f>SEKTOR_USD!G32*$C$54</f>
        <v>4370486.7461810401</v>
      </c>
      <c r="H32" s="79">
        <f t="shared" si="1"/>
        <v>11.16625781116821</v>
      </c>
      <c r="I32" s="79">
        <f t="shared" si="4"/>
        <v>0.6830217859800648</v>
      </c>
      <c r="J32" s="78">
        <f>SEKTOR_USD!J32*$B$55</f>
        <v>5422853.2645171219</v>
      </c>
      <c r="K32" s="78">
        <f>SEKTOR_USD!K32*$C$55</f>
        <v>5368766.9065854661</v>
      </c>
      <c r="L32" s="79">
        <f t="shared" si="2"/>
        <v>-0.99737823048899976</v>
      </c>
      <c r="M32" s="79">
        <f t="shared" si="5"/>
        <v>0.72083940482002196</v>
      </c>
    </row>
    <row r="33" spans="1:13" ht="14.25" x14ac:dyDescent="0.2">
      <c r="A33" s="14" t="str">
        <f>SEKTOR_USD!A33</f>
        <v xml:space="preserve"> Elektrik Elektronik ve Hizmet</v>
      </c>
      <c r="B33" s="78">
        <f>SEKTOR_USD!B33*$B$53</f>
        <v>3723409.7340067737</v>
      </c>
      <c r="C33" s="78">
        <f>SEKTOR_USD!C33*$C$53</f>
        <v>6519016.895463516</v>
      </c>
      <c r="D33" s="79">
        <f t="shared" si="0"/>
        <v>75.08191043074865</v>
      </c>
      <c r="E33" s="79">
        <f t="shared" si="3"/>
        <v>7.2792241755870011</v>
      </c>
      <c r="F33" s="78">
        <f>SEKTOR_USD!F33*$B$54</f>
        <v>30221163.388398193</v>
      </c>
      <c r="G33" s="78">
        <f>SEKTOR_USD!G33*$C$54</f>
        <v>43888040.344130419</v>
      </c>
      <c r="H33" s="79">
        <f t="shared" si="1"/>
        <v>45.222868425306537</v>
      </c>
      <c r="I33" s="79">
        <f t="shared" si="4"/>
        <v>6.8588442065879152</v>
      </c>
      <c r="J33" s="78">
        <f>SEKTOR_USD!J33*$B$55</f>
        <v>36515576.982873134</v>
      </c>
      <c r="K33" s="78">
        <f>SEKTOR_USD!K33*$C$55</f>
        <v>52191628.536654368</v>
      </c>
      <c r="L33" s="79">
        <f t="shared" si="2"/>
        <v>42.929765456352385</v>
      </c>
      <c r="M33" s="79">
        <f t="shared" si="5"/>
        <v>7.0075276326118336</v>
      </c>
    </row>
    <row r="34" spans="1:13" ht="14.25" x14ac:dyDescent="0.2">
      <c r="A34" s="14" t="str">
        <f>SEKTOR_USD!A34</f>
        <v xml:space="preserve"> Makine ve Aksamları</v>
      </c>
      <c r="B34" s="78">
        <f>SEKTOR_USD!B34*$B$53</f>
        <v>1990920.2841282673</v>
      </c>
      <c r="C34" s="78">
        <f>SEKTOR_USD!C34*$C$53</f>
        <v>4109321.9653450982</v>
      </c>
      <c r="D34" s="79">
        <f t="shared" si="0"/>
        <v>106.40313919672488</v>
      </c>
      <c r="E34" s="79">
        <f t="shared" si="3"/>
        <v>4.5885255821666142</v>
      </c>
      <c r="F34" s="78">
        <f>SEKTOR_USD!F34*$B$54</f>
        <v>17637954.219396301</v>
      </c>
      <c r="G34" s="78">
        <f>SEKTOR_USD!G34*$C$54</f>
        <v>28222276.44072764</v>
      </c>
      <c r="H34" s="79">
        <f t="shared" si="1"/>
        <v>60.008786107925459</v>
      </c>
      <c r="I34" s="79">
        <f t="shared" si="4"/>
        <v>4.4105910344683616</v>
      </c>
      <c r="J34" s="78">
        <f>SEKTOR_USD!J34*$B$55</f>
        <v>20839903.462764725</v>
      </c>
      <c r="K34" s="78">
        <f>SEKTOR_USD!K34*$C$55</f>
        <v>32796302.393632498</v>
      </c>
      <c r="L34" s="79">
        <f t="shared" si="2"/>
        <v>57.372621481815521</v>
      </c>
      <c r="M34" s="79">
        <f t="shared" si="5"/>
        <v>4.4034072458472764</v>
      </c>
    </row>
    <row r="35" spans="1:13" ht="14.25" x14ac:dyDescent="0.2">
      <c r="A35" s="14" t="str">
        <f>SEKTOR_USD!A35</f>
        <v xml:space="preserve"> Demir ve Demir Dışı Metaller </v>
      </c>
      <c r="B35" s="78">
        <f>SEKTOR_USD!B35*$B$53</f>
        <v>2294901.3263533888</v>
      </c>
      <c r="C35" s="78">
        <f>SEKTOR_USD!C35*$C$53</f>
        <v>4185163.7257066444</v>
      </c>
      <c r="D35" s="79">
        <f t="shared" si="0"/>
        <v>82.367916112406164</v>
      </c>
      <c r="E35" s="79">
        <f t="shared" si="3"/>
        <v>4.6732115377939154</v>
      </c>
      <c r="F35" s="78">
        <f>SEKTOR_USD!F35*$B$54</f>
        <v>19953793.102635011</v>
      </c>
      <c r="G35" s="78">
        <f>SEKTOR_USD!G35*$C$54</f>
        <v>31866273.579446264</v>
      </c>
      <c r="H35" s="79">
        <f t="shared" si="1"/>
        <v>59.700330736806841</v>
      </c>
      <c r="I35" s="79">
        <f t="shared" si="4"/>
        <v>4.9800766726455468</v>
      </c>
      <c r="J35" s="78">
        <f>SEKTOR_USD!J35*$B$55</f>
        <v>23359033.920018654</v>
      </c>
      <c r="K35" s="78">
        <f>SEKTOR_USD!K35*$C$55</f>
        <v>36721954.473668367</v>
      </c>
      <c r="L35" s="79">
        <f t="shared" si="2"/>
        <v>57.206649039529452</v>
      </c>
      <c r="M35" s="79">
        <f t="shared" si="5"/>
        <v>4.9304863234344367</v>
      </c>
    </row>
    <row r="36" spans="1:13" ht="14.25" x14ac:dyDescent="0.2">
      <c r="A36" s="14" t="str">
        <f>SEKTOR_USD!A36</f>
        <v xml:space="preserve"> Çelik</v>
      </c>
      <c r="B36" s="78">
        <f>SEKTOR_USD!B36*$B$53</f>
        <v>3732002.0115044736</v>
      </c>
      <c r="C36" s="78">
        <f>SEKTOR_USD!C36*$C$53</f>
        <v>8721268.2186784204</v>
      </c>
      <c r="D36" s="79">
        <f t="shared" si="0"/>
        <v>133.68873306589231</v>
      </c>
      <c r="E36" s="79">
        <f t="shared" si="3"/>
        <v>9.7382883764820622</v>
      </c>
      <c r="F36" s="78">
        <f>SEKTOR_USD!F36*$B$54</f>
        <v>33133871.907571226</v>
      </c>
      <c r="G36" s="78">
        <f>SEKTOR_USD!G36*$C$54</f>
        <v>58910749.221666336</v>
      </c>
      <c r="H36" s="79">
        <f t="shared" si="1"/>
        <v>77.796151883489912</v>
      </c>
      <c r="I36" s="79">
        <f t="shared" si="4"/>
        <v>9.206600427736312</v>
      </c>
      <c r="J36" s="78">
        <f>SEKTOR_USD!J36*$B$55</f>
        <v>38750739.565149233</v>
      </c>
      <c r="K36" s="78">
        <f>SEKTOR_USD!K36*$C$55</f>
        <v>67360110.170197219</v>
      </c>
      <c r="L36" s="79">
        <f t="shared" si="2"/>
        <v>73.829224747953035</v>
      </c>
      <c r="M36" s="79">
        <f t="shared" si="5"/>
        <v>9.0441292327547806</v>
      </c>
    </row>
    <row r="37" spans="1:13" ht="14.25" x14ac:dyDescent="0.2">
      <c r="A37" s="14" t="str">
        <f>SEKTOR_USD!A37</f>
        <v xml:space="preserve"> Çimento Cam Seramik ve Toprak Ürünleri</v>
      </c>
      <c r="B37" s="78">
        <f>SEKTOR_USD!B37*$B$53</f>
        <v>844899.02938781318</v>
      </c>
      <c r="C37" s="78">
        <f>SEKTOR_USD!C37*$C$53</f>
        <v>1543254.0999115612</v>
      </c>
      <c r="D37" s="79">
        <f t="shared" si="0"/>
        <v>82.655447128369147</v>
      </c>
      <c r="E37" s="79">
        <f t="shared" si="3"/>
        <v>1.7232188124818864</v>
      </c>
      <c r="F37" s="78">
        <f>SEKTOR_USD!F37*$B$54</f>
        <v>8040097.1269953046</v>
      </c>
      <c r="G37" s="78">
        <f>SEKTOR_USD!G37*$C$54</f>
        <v>11780837.083106972</v>
      </c>
      <c r="H37" s="79">
        <f t="shared" si="1"/>
        <v>46.526054312849254</v>
      </c>
      <c r="I37" s="79">
        <f t="shared" si="4"/>
        <v>1.8411149265868485</v>
      </c>
      <c r="J37" s="78">
        <f>SEKTOR_USD!J37*$B$55</f>
        <v>9441490.347656887</v>
      </c>
      <c r="K37" s="78">
        <f>SEKTOR_USD!K37*$C$55</f>
        <v>13594950.968435897</v>
      </c>
      <c r="L37" s="79">
        <f t="shared" si="2"/>
        <v>43.991578319092199</v>
      </c>
      <c r="M37" s="79">
        <f t="shared" si="5"/>
        <v>1.8253309438009049</v>
      </c>
    </row>
    <row r="38" spans="1:13" ht="14.25" x14ac:dyDescent="0.2">
      <c r="A38" s="14" t="str">
        <f>SEKTOR_USD!A38</f>
        <v xml:space="preserve"> Mücevher</v>
      </c>
      <c r="B38" s="78">
        <f>SEKTOR_USD!B38*$B$53</f>
        <v>818260.45612249314</v>
      </c>
      <c r="C38" s="78">
        <f>SEKTOR_USD!C38*$C$53</f>
        <v>2772426.0163571518</v>
      </c>
      <c r="D38" s="79">
        <f t="shared" si="0"/>
        <v>238.81950369383623</v>
      </c>
      <c r="E38" s="79">
        <f t="shared" si="3"/>
        <v>3.095729127092318</v>
      </c>
      <c r="F38" s="78">
        <f>SEKTOR_USD!F38*$B$54</f>
        <v>9844302.0300489254</v>
      </c>
      <c r="G38" s="78">
        <f>SEKTOR_USD!G38*$C$54</f>
        <v>18421189.829954535</v>
      </c>
      <c r="H38" s="79">
        <f t="shared" si="1"/>
        <v>87.125402834303159</v>
      </c>
      <c r="I38" s="79">
        <f t="shared" si="4"/>
        <v>2.8788724707900442</v>
      </c>
      <c r="J38" s="78">
        <f>SEKTOR_USD!J38*$B$55</f>
        <v>11885377.140954439</v>
      </c>
      <c r="K38" s="78">
        <f>SEKTOR_USD!K38*$C$55</f>
        <v>20373423.79062276</v>
      </c>
      <c r="L38" s="79">
        <f t="shared" si="2"/>
        <v>71.415879773981658</v>
      </c>
      <c r="M38" s="79">
        <f t="shared" si="5"/>
        <v>2.735445016501723</v>
      </c>
    </row>
    <row r="39" spans="1:13" ht="14.25" x14ac:dyDescent="0.2">
      <c r="A39" s="14" t="str">
        <f>SEKTOR_USD!A39</f>
        <v xml:space="preserve"> Savunma ve Havacılık Sanayii</v>
      </c>
      <c r="B39" s="78">
        <f>SEKTOR_USD!B39*$B$53</f>
        <v>532787.31077160314</v>
      </c>
      <c r="C39" s="78">
        <f>SEKTOR_USD!C39*$C$53</f>
        <v>1208084.3180136858</v>
      </c>
      <c r="D39" s="79">
        <f t="shared" si="0"/>
        <v>126.74795243604646</v>
      </c>
      <c r="E39" s="79">
        <f t="shared" si="3"/>
        <v>1.3489636113617542</v>
      </c>
      <c r="F39" s="78">
        <f>SEKTOR_USD!F39*$B$54</f>
        <v>4907977.8906270638</v>
      </c>
      <c r="G39" s="78">
        <f>SEKTOR_USD!G39*$C$54</f>
        <v>7362023.3995726826</v>
      </c>
      <c r="H39" s="79">
        <f t="shared" si="1"/>
        <v>50.001152483433046</v>
      </c>
      <c r="I39" s="79">
        <f t="shared" si="4"/>
        <v>1.1505405834251825</v>
      </c>
      <c r="J39" s="78">
        <f>SEKTOR_USD!J39*$B$55</f>
        <v>6102415.6474302076</v>
      </c>
      <c r="K39" s="78">
        <f>SEKTOR_USD!K39*$C$55</f>
        <v>8863181.2433469445</v>
      </c>
      <c r="L39" s="79">
        <f t="shared" si="2"/>
        <v>45.240536787744453</v>
      </c>
      <c r="M39" s="79">
        <f t="shared" si="5"/>
        <v>1.1900181928981437</v>
      </c>
    </row>
    <row r="40" spans="1:13" ht="14.25" x14ac:dyDescent="0.2">
      <c r="A40" s="14" t="str">
        <f>SEKTOR_USD!A40</f>
        <v xml:space="preserve"> İklimlendirme Sanayii</v>
      </c>
      <c r="B40" s="78">
        <f>SEKTOR_USD!B40*$B$53</f>
        <v>1404272.1919029723</v>
      </c>
      <c r="C40" s="78">
        <f>SEKTOR_USD!C40*$C$53</f>
        <v>2474459.5713586747</v>
      </c>
      <c r="D40" s="79">
        <f t="shared" si="0"/>
        <v>76.209397695574864</v>
      </c>
      <c r="E40" s="79">
        <f t="shared" si="3"/>
        <v>2.7630156850615144</v>
      </c>
      <c r="F40" s="78">
        <f>SEKTOR_USD!F40*$B$54</f>
        <v>11438522.513355652</v>
      </c>
      <c r="G40" s="78">
        <f>SEKTOR_USD!G40*$C$54</f>
        <v>17873092.697672866</v>
      </c>
      <c r="H40" s="79">
        <f t="shared" si="1"/>
        <v>56.253508062813104</v>
      </c>
      <c r="I40" s="79">
        <f t="shared" si="4"/>
        <v>2.793215585430834</v>
      </c>
      <c r="J40" s="78">
        <f>SEKTOR_USD!J40*$B$55</f>
        <v>13504497.18200589</v>
      </c>
      <c r="K40" s="78">
        <f>SEKTOR_USD!K40*$C$55</f>
        <v>20730300.74384607</v>
      </c>
      <c r="L40" s="79">
        <f t="shared" si="2"/>
        <v>53.506646448623243</v>
      </c>
      <c r="M40" s="79">
        <f t="shared" si="5"/>
        <v>2.7833612279952642</v>
      </c>
    </row>
    <row r="41" spans="1:13" ht="14.25" x14ac:dyDescent="0.2">
      <c r="A41" s="14" t="str">
        <f>SEKTOR_USD!A41</f>
        <v xml:space="preserve"> Diğer Sanayi Ürünleri</v>
      </c>
      <c r="B41" s="78">
        <f>SEKTOR_USD!B41*$B$53</f>
        <v>35822.153408254642</v>
      </c>
      <c r="C41" s="78">
        <f>SEKTOR_USD!C41*$C$53</f>
        <v>72428.096383417214</v>
      </c>
      <c r="D41" s="79">
        <f t="shared" si="0"/>
        <v>102.18800237376942</v>
      </c>
      <c r="E41" s="79">
        <f t="shared" si="3"/>
        <v>8.0874211348155978E-2</v>
      </c>
      <c r="F41" s="78">
        <f>SEKTOR_USD!F41*$B$54</f>
        <v>313640.8896846461</v>
      </c>
      <c r="G41" s="78">
        <f>SEKTOR_USD!G41*$C$54</f>
        <v>469003.91269330069</v>
      </c>
      <c r="H41" s="79">
        <f t="shared" si="1"/>
        <v>49.535321483390177</v>
      </c>
      <c r="I41" s="79">
        <f t="shared" si="4"/>
        <v>7.3296158685146842E-2</v>
      </c>
      <c r="J41" s="78">
        <f>SEKTOR_USD!J41*$B$55</f>
        <v>369799.75511266297</v>
      </c>
      <c r="K41" s="78">
        <f>SEKTOR_USD!K41*$C$55</f>
        <v>569972.20024055999</v>
      </c>
      <c r="L41" s="79">
        <f t="shared" si="2"/>
        <v>54.129956107437827</v>
      </c>
      <c r="M41" s="79">
        <f t="shared" si="5"/>
        <v>7.6527520887784167E-2</v>
      </c>
    </row>
    <row r="42" spans="1:13" ht="16.5" x14ac:dyDescent="0.25">
      <c r="A42" s="72" t="s">
        <v>31</v>
      </c>
      <c r="B42" s="73">
        <f>SEKTOR_USD!B42*$B$53</f>
        <v>1485238.3570959796</v>
      </c>
      <c r="C42" s="73">
        <f>SEKTOR_USD!C42*$C$53</f>
        <v>2428065.1696559498</v>
      </c>
      <c r="D42" s="80">
        <f t="shared" si="0"/>
        <v>63.479831910848127</v>
      </c>
      <c r="E42" s="80">
        <f t="shared" si="3"/>
        <v>2.7112110562498635</v>
      </c>
      <c r="F42" s="73">
        <f>SEKTOR_USD!F42*$B$54</f>
        <v>14029972.884526452</v>
      </c>
      <c r="G42" s="73">
        <f>SEKTOR_USD!G42*$C$54</f>
        <v>17955408.22810271</v>
      </c>
      <c r="H42" s="80">
        <f t="shared" si="1"/>
        <v>27.978923237304258</v>
      </c>
      <c r="I42" s="80">
        <f t="shared" si="4"/>
        <v>2.8060798964042553</v>
      </c>
      <c r="J42" s="73">
        <f>SEKTOR_USD!J42*$B$55</f>
        <v>16530192.146799833</v>
      </c>
      <c r="K42" s="73">
        <f>SEKTOR_USD!K42*$C$55</f>
        <v>21052481.72674033</v>
      </c>
      <c r="L42" s="80">
        <f t="shared" si="2"/>
        <v>27.35775567385641</v>
      </c>
      <c r="M42" s="80">
        <f t="shared" si="5"/>
        <v>2.8266189726496198</v>
      </c>
    </row>
    <row r="43" spans="1:13" ht="14.25" x14ac:dyDescent="0.2">
      <c r="A43" s="14" t="str">
        <f>SEKTOR_USD!A43</f>
        <v xml:space="preserve"> Madencilik Ürünleri</v>
      </c>
      <c r="B43" s="78">
        <f>SEKTOR_USD!B43*$B$53</f>
        <v>1485238.3570959796</v>
      </c>
      <c r="C43" s="78">
        <f>SEKTOR_USD!C43*$C$53</f>
        <v>2428065.1696559498</v>
      </c>
      <c r="D43" s="79">
        <f t="shared" si="0"/>
        <v>63.479831910848127</v>
      </c>
      <c r="E43" s="79">
        <f t="shared" si="3"/>
        <v>2.7112110562498635</v>
      </c>
      <c r="F43" s="78">
        <f>SEKTOR_USD!F43*$B$54</f>
        <v>14029972.884526452</v>
      </c>
      <c r="G43" s="78">
        <f>SEKTOR_USD!G43*$C$54</f>
        <v>17955408.22810271</v>
      </c>
      <c r="H43" s="79">
        <f t="shared" si="1"/>
        <v>27.978923237304258</v>
      </c>
      <c r="I43" s="79">
        <f t="shared" si="4"/>
        <v>2.8060798964042553</v>
      </c>
      <c r="J43" s="78">
        <f>SEKTOR_USD!J43*$B$55</f>
        <v>16530192.146799833</v>
      </c>
      <c r="K43" s="78">
        <f>SEKTOR_USD!K43*$C$55</f>
        <v>21052481.72674033</v>
      </c>
      <c r="L43" s="79">
        <f t="shared" si="2"/>
        <v>27.35775567385641</v>
      </c>
      <c r="M43" s="79">
        <f t="shared" si="5"/>
        <v>2.8266189726496198</v>
      </c>
    </row>
    <row r="44" spans="1:13" ht="18" x14ac:dyDescent="0.25">
      <c r="A44" s="81" t="s">
        <v>33</v>
      </c>
      <c r="B44" s="141">
        <f>SEKTOR_USD!B44*$B$53</f>
        <v>49478823.181721382</v>
      </c>
      <c r="C44" s="141">
        <f>SEKTOR_USD!C44*$C$53</f>
        <v>89556479.347441152</v>
      </c>
      <c r="D44" s="142">
        <f>(C44-B44)/B44*100</f>
        <v>80.999614761503423</v>
      </c>
      <c r="E44" s="143">
        <f t="shared" si="3"/>
        <v>100</v>
      </c>
      <c r="F44" s="141">
        <f>SEKTOR_USD!F44*$B$54</f>
        <v>432526990.12226009</v>
      </c>
      <c r="G44" s="141">
        <f>SEKTOR_USD!G44*$C$54</f>
        <v>639875160.04483652</v>
      </c>
      <c r="H44" s="142">
        <f>(G44-F44)/F44*100</f>
        <v>47.938781777286643</v>
      </c>
      <c r="I44" s="142">
        <f t="shared" si="4"/>
        <v>100</v>
      </c>
      <c r="J44" s="141">
        <f>SEKTOR_USD!J44*$B$55</f>
        <v>514899723.42668521</v>
      </c>
      <c r="K44" s="141">
        <f>SEKTOR_USD!K44*$C$55</f>
        <v>744793759.98124456</v>
      </c>
      <c r="L44" s="142">
        <f>(K44-J44)/J44*100</f>
        <v>44.648312301393801</v>
      </c>
      <c r="M44" s="142">
        <f t="shared" si="5"/>
        <v>100</v>
      </c>
    </row>
    <row r="45" spans="1:13" ht="14.25" hidden="1" x14ac:dyDescent="0.2">
      <c r="A45" s="82" t="s">
        <v>34</v>
      </c>
      <c r="B45" s="78">
        <f>SEKTOR_USD!B45*2.1157</f>
        <v>936059.49444572732</v>
      </c>
      <c r="C45" s="78">
        <f>SEKTOR_USD!C45*2.7012</f>
        <v>1098522.1355866303</v>
      </c>
      <c r="D45" s="79"/>
      <c r="E45" s="79"/>
      <c r="F45" s="78">
        <f>SEKTOR_USD!F45*2.1642</f>
        <v>19231998.64512381</v>
      </c>
      <c r="G45" s="78">
        <f>SEKTOR_USD!G45*2.5613</f>
        <v>9541353.7968862746</v>
      </c>
      <c r="H45" s="79">
        <f>(G45-F45)/F45*100</f>
        <v>-50.388131920415645</v>
      </c>
      <c r="I45" s="79">
        <f t="shared" ref="I45:I46" si="6">G45/G$46*100</f>
        <v>2.6843418230741953</v>
      </c>
      <c r="J45" s="78">
        <f>SEKTOR_USD!J45*2.0809</f>
        <v>21226594.366455384</v>
      </c>
      <c r="K45" s="78">
        <f>SEKTOR_USD!K45*2.3856</f>
        <v>11074538.723371414</v>
      </c>
      <c r="L45" s="79">
        <f>(K45-J45)/J45*100</f>
        <v>-47.827058207356018</v>
      </c>
      <c r="M45" s="79">
        <f t="shared" ref="M45:M46" si="7">K45/K$46*100</f>
        <v>2.7829676425487575</v>
      </c>
    </row>
    <row r="46" spans="1:13" s="24" customFormat="1" ht="18" hidden="1" x14ac:dyDescent="0.25">
      <c r="A46" s="83" t="s">
        <v>35</v>
      </c>
      <c r="B46" s="84">
        <f>SEKTOR_USD!B46*2.1157</f>
        <v>29437229.466181498</v>
      </c>
      <c r="C46" s="84">
        <f>SEKTOR_USD!C46*2.7012</f>
        <v>42495403.4844684</v>
      </c>
      <c r="D46" s="85">
        <f>(C46-B46)/B46*100</f>
        <v>44.359385224375757</v>
      </c>
      <c r="E46" s="86">
        <f>C46/C$46*100</f>
        <v>100</v>
      </c>
      <c r="F46" s="84">
        <f>SEKTOR_USD!F46*2.1642</f>
        <v>279095142.79599631</v>
      </c>
      <c r="G46" s="84">
        <f>SEKTOR_USD!G46*2.5613</f>
        <v>355444813.87840563</v>
      </c>
      <c r="H46" s="85">
        <f>(G46-F46)/F46*100</f>
        <v>27.356144688700969</v>
      </c>
      <c r="I46" s="86">
        <f t="shared" si="6"/>
        <v>100</v>
      </c>
      <c r="J46" s="84">
        <f>SEKTOR_USD!J46*2.0809</f>
        <v>321556104.4782688</v>
      </c>
      <c r="K46" s="84">
        <f>SEKTOR_USD!K46*2.3856</f>
        <v>397939902.50022781</v>
      </c>
      <c r="L46" s="85">
        <f>(K46-J46)/J46*100</f>
        <v>23.754423243151688</v>
      </c>
      <c r="M46" s="86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116</v>
      </c>
    </row>
    <row r="49" spans="1:3" hidden="1" x14ac:dyDescent="0.2">
      <c r="A49" s="1" t="s">
        <v>113</v>
      </c>
    </row>
    <row r="51" spans="1:3" x14ac:dyDescent="0.2">
      <c r="A51" s="29" t="s">
        <v>117</v>
      </c>
    </row>
    <row r="52" spans="1:3" x14ac:dyDescent="0.2">
      <c r="A52" s="138"/>
      <c r="B52" s="139">
        <v>2017</v>
      </c>
      <c r="C52" s="139">
        <v>2018</v>
      </c>
    </row>
    <row r="53" spans="1:3" x14ac:dyDescent="0.2">
      <c r="A53" s="149" t="s">
        <v>222</v>
      </c>
      <c r="B53" s="140">
        <v>3.672914</v>
      </c>
      <c r="C53" s="140">
        <v>5.8436760000000003</v>
      </c>
    </row>
    <row r="54" spans="1:3" x14ac:dyDescent="0.2">
      <c r="A54" s="139" t="s">
        <v>223</v>
      </c>
      <c r="B54" s="140">
        <v>3.6021841999999999</v>
      </c>
      <c r="C54" s="140">
        <v>4.7380626000000001</v>
      </c>
    </row>
    <row r="55" spans="1:3" x14ac:dyDescent="0.2">
      <c r="A55" s="139" t="s">
        <v>224</v>
      </c>
      <c r="B55" s="140">
        <v>3.5675975833333329</v>
      </c>
      <c r="C55" s="140">
        <v>4.5927605833333329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A12" sqref="A12"/>
    </sheetView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57" t="s">
        <v>37</v>
      </c>
      <c r="B5" s="158"/>
      <c r="C5" s="158"/>
      <c r="D5" s="158"/>
      <c r="E5" s="158"/>
      <c r="F5" s="158"/>
      <c r="G5" s="159"/>
    </row>
    <row r="6" spans="1:7" ht="50.25" customHeight="1" x14ac:dyDescent="0.2">
      <c r="A6" s="70"/>
      <c r="B6" s="160" t="s">
        <v>122</v>
      </c>
      <c r="C6" s="160"/>
      <c r="D6" s="160" t="s">
        <v>123</v>
      </c>
      <c r="E6" s="160"/>
      <c r="F6" s="160" t="s">
        <v>121</v>
      </c>
      <c r="G6" s="160"/>
    </row>
    <row r="7" spans="1:7" ht="30" x14ac:dyDescent="0.25">
      <c r="A7" s="71" t="s">
        <v>1</v>
      </c>
      <c r="B7" s="87" t="s">
        <v>38</v>
      </c>
      <c r="C7" s="87" t="s">
        <v>39</v>
      </c>
      <c r="D7" s="87" t="s">
        <v>38</v>
      </c>
      <c r="E7" s="87" t="s">
        <v>39</v>
      </c>
      <c r="F7" s="87" t="s">
        <v>38</v>
      </c>
      <c r="G7" s="87" t="s">
        <v>39</v>
      </c>
    </row>
    <row r="8" spans="1:7" ht="16.5" x14ac:dyDescent="0.25">
      <c r="A8" s="72" t="s">
        <v>2</v>
      </c>
      <c r="B8" s="144">
        <f>SEKTOR_USD!D8</f>
        <v>4.0906254870925363</v>
      </c>
      <c r="C8" s="144">
        <f>SEKTOR_TL!D8</f>
        <v>65.610164023418733</v>
      </c>
      <c r="D8" s="144">
        <f>SEKTOR_USD!H8</f>
        <v>7.9861774083570864</v>
      </c>
      <c r="E8" s="144">
        <f>SEKTOR_TL!H8</f>
        <v>42.037508380471394</v>
      </c>
      <c r="F8" s="144">
        <f>SEKTOR_USD!L8</f>
        <v>7.657935875350427</v>
      </c>
      <c r="G8" s="144">
        <f>SEKTOR_TL!L8</f>
        <v>38.593861225053708</v>
      </c>
    </row>
    <row r="9" spans="1:7" s="23" customFormat="1" ht="15.75" x14ac:dyDescent="0.25">
      <c r="A9" s="75" t="s">
        <v>3</v>
      </c>
      <c r="B9" s="145">
        <f>SEKTOR_USD!D9</f>
        <v>0.96648117617127316</v>
      </c>
      <c r="C9" s="145">
        <f>SEKTOR_TL!D9</f>
        <v>60.639591031438236</v>
      </c>
      <c r="D9" s="145">
        <f>SEKTOR_USD!H9</f>
        <v>5.4267180968208084</v>
      </c>
      <c r="E9" s="145">
        <f>SEKTOR_TL!H9</f>
        <v>38.670973587438951</v>
      </c>
      <c r="F9" s="145">
        <f>SEKTOR_USD!L9</f>
        <v>4.7608490185827348</v>
      </c>
      <c r="G9" s="145">
        <f>SEKTOR_TL!L9</f>
        <v>34.86428522567104</v>
      </c>
    </row>
    <row r="10" spans="1:7" ht="14.25" x14ac:dyDescent="0.2">
      <c r="A10" s="14" t="s">
        <v>4</v>
      </c>
      <c r="B10" s="146">
        <f>SEKTOR_USD!D10</f>
        <v>12.173913971254999</v>
      </c>
      <c r="C10" s="146">
        <f>SEKTOR_TL!D10</f>
        <v>78.470829673629069</v>
      </c>
      <c r="D10" s="146">
        <f>SEKTOR_USD!H10</f>
        <v>4.1648257325600486</v>
      </c>
      <c r="E10" s="146">
        <f>SEKTOR_TL!H10</f>
        <v>37.011168123762353</v>
      </c>
      <c r="F10" s="146">
        <f>SEKTOR_USD!L10</f>
        <v>2.0178573438001171</v>
      </c>
      <c r="G10" s="146">
        <f>SEKTOR_TL!L10</f>
        <v>31.333084256367087</v>
      </c>
    </row>
    <row r="11" spans="1:7" ht="14.25" x14ac:dyDescent="0.2">
      <c r="A11" s="14" t="s">
        <v>5</v>
      </c>
      <c r="B11" s="146">
        <f>SEKTOR_USD!D11</f>
        <v>-12.82933819909757</v>
      </c>
      <c r="C11" s="146">
        <f>SEKTOR_TL!D11</f>
        <v>38.690180132192125</v>
      </c>
      <c r="D11" s="146">
        <f>SEKTOR_USD!H11</f>
        <v>12.504554832785677</v>
      </c>
      <c r="E11" s="146">
        <f>SEKTOR_TL!H11</f>
        <v>47.980667835606823</v>
      </c>
      <c r="F11" s="146">
        <f>SEKTOR_USD!L11</f>
        <v>13.678334844717075</v>
      </c>
      <c r="G11" s="146">
        <f>SEKTOR_TL!L11</f>
        <v>46.344245184169743</v>
      </c>
    </row>
    <row r="12" spans="1:7" ht="14.25" x14ac:dyDescent="0.2">
      <c r="A12" s="14" t="s">
        <v>6</v>
      </c>
      <c r="B12" s="146">
        <f>SEKTOR_USD!D12</f>
        <v>-0.55368745236079764</v>
      </c>
      <c r="C12" s="146">
        <f>SEKTOR_TL!D12</f>
        <v>58.220973843421895</v>
      </c>
      <c r="D12" s="146">
        <f>SEKTOR_USD!H12</f>
        <v>10.616665133751379</v>
      </c>
      <c r="E12" s="146">
        <f>SEKTOR_TL!H12</f>
        <v>45.497469009761197</v>
      </c>
      <c r="F12" s="146">
        <f>SEKTOR_USD!L12</f>
        <v>9.7613472162996597</v>
      </c>
      <c r="G12" s="146">
        <f>SEKTOR_TL!L12</f>
        <v>41.301695971432771</v>
      </c>
    </row>
    <row r="13" spans="1:7" ht="14.25" x14ac:dyDescent="0.2">
      <c r="A13" s="14" t="s">
        <v>7</v>
      </c>
      <c r="B13" s="146">
        <f>SEKTOR_USD!D13</f>
        <v>0.74755346149087865</v>
      </c>
      <c r="C13" s="146">
        <f>SEKTOR_TL!D13</f>
        <v>60.2912728753331</v>
      </c>
      <c r="D13" s="146">
        <f>SEKTOR_USD!H13</f>
        <v>11.99642730285184</v>
      </c>
      <c r="E13" s="146">
        <f>SEKTOR_TL!H13</f>
        <v>47.312312218031835</v>
      </c>
      <c r="F13" s="146">
        <f>SEKTOR_USD!L13</f>
        <v>12.16786793373681</v>
      </c>
      <c r="G13" s="146">
        <f>SEKTOR_TL!L13</f>
        <v>44.399739749031028</v>
      </c>
    </row>
    <row r="14" spans="1:7" ht="14.25" x14ac:dyDescent="0.2">
      <c r="A14" s="14" t="s">
        <v>8</v>
      </c>
      <c r="B14" s="146">
        <f>SEKTOR_USD!D14</f>
        <v>-25.805592477493473</v>
      </c>
      <c r="C14" s="146">
        <f>SEKTOR_TL!D14</f>
        <v>18.044712882874702</v>
      </c>
      <c r="D14" s="146">
        <f>SEKTOR_USD!H14</f>
        <v>-13.005351225000512</v>
      </c>
      <c r="E14" s="146">
        <f>SEKTOR_TL!H14</f>
        <v>14.426711371661929</v>
      </c>
      <c r="F14" s="146">
        <f>SEKTOR_USD!L14</f>
        <v>-13.212247874199381</v>
      </c>
      <c r="G14" s="146">
        <f>SEKTOR_TL!L14</f>
        <v>11.726549244676569</v>
      </c>
    </row>
    <row r="15" spans="1:7" ht="14.25" x14ac:dyDescent="0.2">
      <c r="A15" s="14" t="s">
        <v>9</v>
      </c>
      <c r="B15" s="146">
        <f>SEKTOR_USD!D15</f>
        <v>20.536028480869028</v>
      </c>
      <c r="C15" s="146">
        <f>SEKTOR_TL!D15</f>
        <v>91.775112831111983</v>
      </c>
      <c r="D15" s="146">
        <f>SEKTOR_USD!H15</f>
        <v>34.40637173208097</v>
      </c>
      <c r="E15" s="146">
        <f>SEKTOR_TL!H15</f>
        <v>76.788794727784904</v>
      </c>
      <c r="F15" s="146">
        <f>SEKTOR_USD!L15</f>
        <v>39.51993651001284</v>
      </c>
      <c r="G15" s="146">
        <f>SEKTOR_TL!L15</f>
        <v>79.61153129654582</v>
      </c>
    </row>
    <row r="16" spans="1:7" ht="14.25" x14ac:dyDescent="0.2">
      <c r="A16" s="14" t="s">
        <v>10</v>
      </c>
      <c r="B16" s="146">
        <f>SEKTOR_USD!D16</f>
        <v>32.493873197688607</v>
      </c>
      <c r="C16" s="146">
        <f>SEKTOR_TL!D16</f>
        <v>110.800271106913</v>
      </c>
      <c r="D16" s="146">
        <f>SEKTOR_USD!H16</f>
        <v>8.069571477038247</v>
      </c>
      <c r="E16" s="146">
        <f>SEKTOR_TL!H16</f>
        <v>42.147199139172741</v>
      </c>
      <c r="F16" s="146">
        <f>SEKTOR_USD!L16</f>
        <v>10.228909476116149</v>
      </c>
      <c r="G16" s="146">
        <f>SEKTOR_TL!L16</f>
        <v>41.903614059720375</v>
      </c>
    </row>
    <row r="17" spans="1:7" ht="14.25" x14ac:dyDescent="0.2">
      <c r="A17" s="11" t="s">
        <v>11</v>
      </c>
      <c r="B17" s="146">
        <f>SEKTOR_USD!D17</f>
        <v>19.626041174034551</v>
      </c>
      <c r="C17" s="146">
        <f>SEKTOR_TL!D17</f>
        <v>90.327305726112186</v>
      </c>
      <c r="D17" s="146">
        <f>SEKTOR_USD!H17</f>
        <v>25.289068031436347</v>
      </c>
      <c r="E17" s="146">
        <f>SEKTOR_TL!H17</f>
        <v>64.796527459257675</v>
      </c>
      <c r="F17" s="146">
        <f>SEKTOR_USD!L17</f>
        <v>28.083758309002267</v>
      </c>
      <c r="G17" s="146">
        <f>SEKTOR_TL!L17</f>
        <v>64.889122942265416</v>
      </c>
    </row>
    <row r="18" spans="1:7" s="23" customFormat="1" ht="15.75" x14ac:dyDescent="0.25">
      <c r="A18" s="75" t="s">
        <v>12</v>
      </c>
      <c r="B18" s="145">
        <f>SEKTOR_USD!D18</f>
        <v>14.79230305628867</v>
      </c>
      <c r="C18" s="145">
        <f>SEKTOR_TL!D18</f>
        <v>82.636736486277869</v>
      </c>
      <c r="D18" s="145">
        <f>SEKTOR_USD!H18</f>
        <v>12.987054968488049</v>
      </c>
      <c r="E18" s="145">
        <f>SEKTOR_TL!H18</f>
        <v>48.615314960944389</v>
      </c>
      <c r="F18" s="145">
        <f>SEKTOR_USD!L18</f>
        <v>13.097542715463028</v>
      </c>
      <c r="G18" s="145">
        <f>SEKTOR_TL!L18</f>
        <v>45.596560184378966</v>
      </c>
    </row>
    <row r="19" spans="1:7" ht="14.25" x14ac:dyDescent="0.2">
      <c r="A19" s="14" t="s">
        <v>13</v>
      </c>
      <c r="B19" s="146">
        <f>SEKTOR_USD!D19</f>
        <v>14.79230305628867</v>
      </c>
      <c r="C19" s="146">
        <f>SEKTOR_TL!D19</f>
        <v>82.636736486277869</v>
      </c>
      <c r="D19" s="146">
        <f>SEKTOR_USD!H19</f>
        <v>12.987054968488049</v>
      </c>
      <c r="E19" s="146">
        <f>SEKTOR_TL!H19</f>
        <v>48.615314960944389</v>
      </c>
      <c r="F19" s="146">
        <f>SEKTOR_USD!L19</f>
        <v>13.097542715463028</v>
      </c>
      <c r="G19" s="146">
        <f>SEKTOR_TL!L19</f>
        <v>45.596560184378966</v>
      </c>
    </row>
    <row r="20" spans="1:7" s="23" customFormat="1" ht="15.75" x14ac:dyDescent="0.25">
      <c r="A20" s="75" t="s">
        <v>112</v>
      </c>
      <c r="B20" s="145">
        <f>SEKTOR_USD!D20</f>
        <v>10.574347350720034</v>
      </c>
      <c r="C20" s="145">
        <f>SEKTOR_TL!D20</f>
        <v>75.925888770895895</v>
      </c>
      <c r="D20" s="145">
        <f>SEKTOR_USD!H20</f>
        <v>13.674422807217745</v>
      </c>
      <c r="E20" s="145">
        <f>SEKTOR_TL!H20</f>
        <v>49.519430816299028</v>
      </c>
      <c r="F20" s="145">
        <f>SEKTOR_USD!L20</f>
        <v>14.589921028422244</v>
      </c>
      <c r="G20" s="145">
        <f>SEKTOR_TL!L20</f>
        <v>47.517779192711316</v>
      </c>
    </row>
    <row r="21" spans="1:7" ht="14.25" x14ac:dyDescent="0.2">
      <c r="A21" s="14" t="s">
        <v>111</v>
      </c>
      <c r="B21" s="146">
        <f>SEKTOR_USD!D21</f>
        <v>10.574347350720034</v>
      </c>
      <c r="C21" s="146">
        <f>SEKTOR_TL!D21</f>
        <v>75.925888770895895</v>
      </c>
      <c r="D21" s="146">
        <f>SEKTOR_USD!H21</f>
        <v>13.674422807217745</v>
      </c>
      <c r="E21" s="146">
        <f>SEKTOR_TL!H21</f>
        <v>49.519430816299028</v>
      </c>
      <c r="F21" s="146">
        <f>SEKTOR_USD!L21</f>
        <v>14.589921028422244</v>
      </c>
      <c r="G21" s="146">
        <f>SEKTOR_TL!L21</f>
        <v>47.517779192711316</v>
      </c>
    </row>
    <row r="22" spans="1:7" ht="16.5" x14ac:dyDescent="0.25">
      <c r="A22" s="72" t="s">
        <v>14</v>
      </c>
      <c r="B22" s="144">
        <f>SEKTOR_USD!D22</f>
        <v>16.002574400412705</v>
      </c>
      <c r="C22" s="144">
        <f>SEKTOR_TL!D22</f>
        <v>84.562301203324182</v>
      </c>
      <c r="D22" s="144">
        <f>SEKTOR_USD!H22</f>
        <v>13.833128195626006</v>
      </c>
      <c r="E22" s="144">
        <f>SEKTOR_TL!H22</f>
        <v>49.728180847803714</v>
      </c>
      <c r="F22" s="144">
        <f>SEKTOR_USD!L22</f>
        <v>13.715478945667897</v>
      </c>
      <c r="G22" s="144">
        <f>SEKTOR_TL!L22</f>
        <v>46.392062786566179</v>
      </c>
    </row>
    <row r="23" spans="1:7" s="23" customFormat="1" ht="15.75" x14ac:dyDescent="0.25">
      <c r="A23" s="75" t="s">
        <v>15</v>
      </c>
      <c r="B23" s="145">
        <f>SEKTOR_USD!D23</f>
        <v>3.421623081818332</v>
      </c>
      <c r="C23" s="145">
        <f>SEKTOR_TL!D23</f>
        <v>64.545768478180491</v>
      </c>
      <c r="D23" s="145">
        <f>SEKTOR_USD!H23</f>
        <v>6.7942156004225467</v>
      </c>
      <c r="E23" s="145">
        <f>SEKTOR_TL!H23</f>
        <v>40.469684707600095</v>
      </c>
      <c r="F23" s="145">
        <f>SEKTOR_USD!L23</f>
        <v>7.163907270335776</v>
      </c>
      <c r="G23" s="145">
        <f>SEKTOR_TL!L23</f>
        <v>37.957871584644103</v>
      </c>
    </row>
    <row r="24" spans="1:7" ht="14.25" x14ac:dyDescent="0.2">
      <c r="A24" s="14" t="s">
        <v>16</v>
      </c>
      <c r="B24" s="146">
        <f>SEKTOR_USD!D24</f>
        <v>3.4709227342859688</v>
      </c>
      <c r="C24" s="146">
        <f>SEKTOR_TL!D24</f>
        <v>64.624205162495301</v>
      </c>
      <c r="D24" s="146">
        <f>SEKTOR_USD!H24</f>
        <v>6.2322894421399164</v>
      </c>
      <c r="E24" s="146">
        <f>SEKTOR_TL!H24</f>
        <v>39.730566115463517</v>
      </c>
      <c r="F24" s="146">
        <f>SEKTOR_USD!L24</f>
        <v>6.1965396945314533</v>
      </c>
      <c r="G24" s="146">
        <f>SEKTOR_TL!L24</f>
        <v>36.712527184674613</v>
      </c>
    </row>
    <row r="25" spans="1:7" ht="14.25" x14ac:dyDescent="0.2">
      <c r="A25" s="14" t="s">
        <v>17</v>
      </c>
      <c r="B25" s="146">
        <f>SEKTOR_USD!D25</f>
        <v>6.4554711017284729</v>
      </c>
      <c r="C25" s="146">
        <f>SEKTOR_TL!D25</f>
        <v>69.372678354533846</v>
      </c>
      <c r="D25" s="146">
        <f>SEKTOR_USD!H25</f>
        <v>11.438437274062366</v>
      </c>
      <c r="E25" s="146">
        <f>SEKTOR_TL!H25</f>
        <v>46.578370936911249</v>
      </c>
      <c r="F25" s="146">
        <f>SEKTOR_USD!L25</f>
        <v>11.345515716104938</v>
      </c>
      <c r="G25" s="146">
        <f>SEKTOR_TL!L25</f>
        <v>43.341081432745391</v>
      </c>
    </row>
    <row r="26" spans="1:7" ht="14.25" x14ac:dyDescent="0.2">
      <c r="A26" s="14" t="s">
        <v>18</v>
      </c>
      <c r="B26" s="146">
        <f>SEKTOR_USD!D26</f>
        <v>1.3124367095942229</v>
      </c>
      <c r="C26" s="146">
        <f>SEKTOR_TL!D26</f>
        <v>61.19001286209663</v>
      </c>
      <c r="D26" s="146">
        <f>SEKTOR_USD!H26</f>
        <v>5.5418907664068211</v>
      </c>
      <c r="E26" s="146">
        <f>SEKTOR_TL!H26</f>
        <v>38.822463707879656</v>
      </c>
      <c r="F26" s="146">
        <f>SEKTOR_USD!L26</f>
        <v>7.8727843965513076</v>
      </c>
      <c r="G26" s="146">
        <f>SEKTOR_TL!L26</f>
        <v>38.870447301961235</v>
      </c>
    </row>
    <row r="27" spans="1:7" s="23" customFormat="1" ht="15.75" x14ac:dyDescent="0.25">
      <c r="A27" s="75" t="s">
        <v>19</v>
      </c>
      <c r="B27" s="145">
        <f>SEKTOR_USD!D27</f>
        <v>8.7648508169860673</v>
      </c>
      <c r="C27" s="145">
        <f>SEKTOR_TL!D27</f>
        <v>73.046945385272252</v>
      </c>
      <c r="D27" s="145">
        <f>SEKTOR_USD!H27</f>
        <v>8.1620160791485574</v>
      </c>
      <c r="E27" s="145">
        <f>SEKTOR_TL!H27</f>
        <v>42.268794340170729</v>
      </c>
      <c r="F27" s="145">
        <f>SEKTOR_USD!L27</f>
        <v>8.8531575247691841</v>
      </c>
      <c r="G27" s="145">
        <f>SEKTOR_TL!L27</f>
        <v>40.132534450263243</v>
      </c>
    </row>
    <row r="28" spans="1:7" ht="14.25" x14ac:dyDescent="0.2">
      <c r="A28" s="14" t="s">
        <v>20</v>
      </c>
      <c r="B28" s="146">
        <f>SEKTOR_USD!D28</f>
        <v>8.7648508169860673</v>
      </c>
      <c r="C28" s="146">
        <f>SEKTOR_TL!D28</f>
        <v>73.046945385272252</v>
      </c>
      <c r="D28" s="146">
        <f>SEKTOR_USD!H28</f>
        <v>8.1620160791485574</v>
      </c>
      <c r="E28" s="146">
        <f>SEKTOR_TL!H28</f>
        <v>42.268794340170729</v>
      </c>
      <c r="F28" s="146">
        <f>SEKTOR_USD!L28</f>
        <v>8.8531575247691841</v>
      </c>
      <c r="G28" s="146">
        <f>SEKTOR_TL!L28</f>
        <v>40.132534450263243</v>
      </c>
    </row>
    <row r="29" spans="1:7" s="23" customFormat="1" ht="15.75" x14ac:dyDescent="0.25">
      <c r="A29" s="75" t="s">
        <v>21</v>
      </c>
      <c r="B29" s="145">
        <f>SEKTOR_USD!D29</f>
        <v>18.873786271262095</v>
      </c>
      <c r="C29" s="145">
        <f>SEKTOR_TL!D29</f>
        <v>89.130453874635734</v>
      </c>
      <c r="D29" s="145">
        <f>SEKTOR_USD!H29</f>
        <v>15.717133915038939</v>
      </c>
      <c r="E29" s="145">
        <f>SEKTOR_TL!H29</f>
        <v>52.206270956948174</v>
      </c>
      <c r="F29" s="145">
        <f>SEKTOR_USD!L29</f>
        <v>15.384735551488562</v>
      </c>
      <c r="G29" s="145">
        <f>SEKTOR_TL!L29</f>
        <v>48.540986751112328</v>
      </c>
    </row>
    <row r="30" spans="1:7" ht="14.25" x14ac:dyDescent="0.2">
      <c r="A30" s="14" t="s">
        <v>22</v>
      </c>
      <c r="B30" s="146">
        <f>SEKTOR_USD!D30</f>
        <v>2.4016698905915277</v>
      </c>
      <c r="C30" s="146">
        <f>SEKTOR_TL!D30</f>
        <v>62.923003560544124</v>
      </c>
      <c r="D30" s="146">
        <f>SEKTOR_USD!H30</f>
        <v>4.6438125502080441</v>
      </c>
      <c r="E30" s="146">
        <f>SEKTOR_TL!H30</f>
        <v>37.641194074848087</v>
      </c>
      <c r="F30" s="146">
        <f>SEKTOR_USD!L30</f>
        <v>5.2290993518766031</v>
      </c>
      <c r="G30" s="146">
        <f>SEKTOR_TL!L30</f>
        <v>35.467089108017937</v>
      </c>
    </row>
    <row r="31" spans="1:7" ht="14.25" x14ac:dyDescent="0.2">
      <c r="A31" s="14" t="s">
        <v>23</v>
      </c>
      <c r="B31" s="146">
        <f>SEKTOR_USD!D31</f>
        <v>11.058523916009397</v>
      </c>
      <c r="C31" s="146">
        <f>SEKTOR_TL!D31</f>
        <v>76.696222890982511</v>
      </c>
      <c r="D31" s="146">
        <f>SEKTOR_USD!H31</f>
        <v>12.538008979863383</v>
      </c>
      <c r="E31" s="146">
        <f>SEKTOR_TL!H31</f>
        <v>48.024671094264122</v>
      </c>
      <c r="F31" s="146">
        <f>SEKTOR_USD!L31</f>
        <v>12.377074383061334</v>
      </c>
      <c r="G31" s="146">
        <f>SEKTOR_TL!L31</f>
        <v>44.669062482829681</v>
      </c>
    </row>
    <row r="32" spans="1:7" ht="14.25" x14ac:dyDescent="0.2">
      <c r="A32" s="14" t="s">
        <v>24</v>
      </c>
      <c r="B32" s="146">
        <f>SEKTOR_USD!D32</f>
        <v>48.624371653684491</v>
      </c>
      <c r="C32" s="146">
        <f>SEKTOR_TL!D32</f>
        <v>136.46420080832721</v>
      </c>
      <c r="D32" s="146">
        <f>SEKTOR_USD!H32</f>
        <v>-15.48416066505396</v>
      </c>
      <c r="E32" s="146">
        <f>SEKTOR_TL!H32</f>
        <v>11.16625781116821</v>
      </c>
      <c r="F32" s="146">
        <f>SEKTOR_USD!L32</f>
        <v>-23.096031730827804</v>
      </c>
      <c r="G32" s="146">
        <f>SEKTOR_TL!L32</f>
        <v>-0.99737823048899976</v>
      </c>
    </row>
    <row r="33" spans="1:7" ht="14.25" x14ac:dyDescent="0.2">
      <c r="A33" s="14" t="s">
        <v>107</v>
      </c>
      <c r="B33" s="146">
        <f>SEKTOR_USD!D33</f>
        <v>10.04388333094488</v>
      </c>
      <c r="C33" s="146">
        <f>SEKTOR_TL!D33</f>
        <v>75.08191043074865</v>
      </c>
      <c r="D33" s="146">
        <f>SEKTOR_USD!H33</f>
        <v>10.407895860286462</v>
      </c>
      <c r="E33" s="146">
        <f>SEKTOR_TL!H33</f>
        <v>45.222868425306537</v>
      </c>
      <c r="F33" s="146">
        <f>SEKTOR_USD!L33</f>
        <v>11.026010735006842</v>
      </c>
      <c r="G33" s="146">
        <f>SEKTOR_TL!L33</f>
        <v>42.929765456352385</v>
      </c>
    </row>
    <row r="34" spans="1:7" ht="14.25" x14ac:dyDescent="0.2">
      <c r="A34" s="14" t="s">
        <v>25</v>
      </c>
      <c r="B34" s="146">
        <f>SEKTOR_USD!D34</f>
        <v>29.730152664110658</v>
      </c>
      <c r="C34" s="146">
        <f>SEKTOR_TL!D34</f>
        <v>106.40313919672488</v>
      </c>
      <c r="D34" s="146">
        <f>SEKTOR_USD!H34</f>
        <v>21.649114804677456</v>
      </c>
      <c r="E34" s="146">
        <f>SEKTOR_TL!H34</f>
        <v>60.008786107925459</v>
      </c>
      <c r="F34" s="146">
        <f>SEKTOR_USD!L34</f>
        <v>22.245036268333646</v>
      </c>
      <c r="G34" s="146">
        <f>SEKTOR_TL!L34</f>
        <v>57.372621481815521</v>
      </c>
    </row>
    <row r="35" spans="1:7" ht="14.25" x14ac:dyDescent="0.2">
      <c r="A35" s="14" t="s">
        <v>26</v>
      </c>
      <c r="B35" s="146">
        <f>SEKTOR_USD!D35</f>
        <v>14.623341923830507</v>
      </c>
      <c r="C35" s="146">
        <f>SEKTOR_TL!D35</f>
        <v>82.367916112406164</v>
      </c>
      <c r="D35" s="146">
        <f>SEKTOR_USD!H35</f>
        <v>21.414606914416868</v>
      </c>
      <c r="E35" s="146">
        <f>SEKTOR_TL!H35</f>
        <v>59.700330736806841</v>
      </c>
      <c r="F35" s="146">
        <f>SEKTOR_USD!L35</f>
        <v>22.11611100143676</v>
      </c>
      <c r="G35" s="146">
        <f>SEKTOR_TL!L35</f>
        <v>57.206649039529452</v>
      </c>
    </row>
    <row r="36" spans="1:7" ht="14.25" x14ac:dyDescent="0.2">
      <c r="A36" s="14" t="s">
        <v>27</v>
      </c>
      <c r="B36" s="146">
        <f>SEKTOR_USD!D36</f>
        <v>46.879912459208654</v>
      </c>
      <c r="C36" s="146">
        <f>SEKTOR_TL!D36</f>
        <v>133.68873306589231</v>
      </c>
      <c r="D36" s="146">
        <f>SEKTOR_USD!H36</f>
        <v>35.172230340626484</v>
      </c>
      <c r="E36" s="146">
        <f>SEKTOR_TL!H36</f>
        <v>77.796151883489912</v>
      </c>
      <c r="F36" s="146">
        <f>SEKTOR_USD!L36</f>
        <v>35.028314860124866</v>
      </c>
      <c r="G36" s="146">
        <f>SEKTOR_TL!L36</f>
        <v>73.829224747953035</v>
      </c>
    </row>
    <row r="37" spans="1:7" ht="14.25" x14ac:dyDescent="0.2">
      <c r="A37" s="14" t="s">
        <v>108</v>
      </c>
      <c r="B37" s="146">
        <f>SEKTOR_USD!D37</f>
        <v>14.804063218776484</v>
      </c>
      <c r="C37" s="146">
        <f>SEKTOR_TL!D37</f>
        <v>82.655447128369147</v>
      </c>
      <c r="D37" s="146">
        <f>SEKTOR_USD!H37</f>
        <v>11.398662764415008</v>
      </c>
      <c r="E37" s="146">
        <f>SEKTOR_TL!H37</f>
        <v>46.526054312849254</v>
      </c>
      <c r="F37" s="146">
        <f>SEKTOR_USD!L37</f>
        <v>11.850813363911431</v>
      </c>
      <c r="G37" s="146">
        <f>SEKTOR_TL!L37</f>
        <v>43.991578319092199</v>
      </c>
    </row>
    <row r="38" spans="1:7" ht="14.25" x14ac:dyDescent="0.2">
      <c r="A38" s="11" t="s">
        <v>28</v>
      </c>
      <c r="B38" s="146">
        <f>SEKTOR_USD!D38</f>
        <v>112.95754565964002</v>
      </c>
      <c r="C38" s="146">
        <f>SEKTOR_TL!D38</f>
        <v>238.81950369383623</v>
      </c>
      <c r="D38" s="146">
        <f>SEKTOR_USD!H38</f>
        <v>42.264935357409996</v>
      </c>
      <c r="E38" s="146">
        <f>SEKTOR_TL!H38</f>
        <v>87.125402834303159</v>
      </c>
      <c r="F38" s="146">
        <f>SEKTOR_USD!L38</f>
        <v>33.153659401677039</v>
      </c>
      <c r="G38" s="146">
        <f>SEKTOR_TL!L38</f>
        <v>71.415879773981658</v>
      </c>
    </row>
    <row r="39" spans="1:7" ht="14.25" x14ac:dyDescent="0.2">
      <c r="A39" s="11" t="s">
        <v>109</v>
      </c>
      <c r="B39" s="146">
        <f>SEKTOR_USD!D39</f>
        <v>42.517437478342259</v>
      </c>
      <c r="C39" s="146">
        <f>SEKTOR_TL!D39</f>
        <v>126.74795243604646</v>
      </c>
      <c r="D39" s="146">
        <f>SEKTOR_USD!H39</f>
        <v>14.04065903595558</v>
      </c>
      <c r="E39" s="146">
        <f>SEKTOR_TL!H39</f>
        <v>50.001152483433046</v>
      </c>
      <c r="F39" s="146">
        <f>SEKTOR_USD!L39</f>
        <v>12.820988301968756</v>
      </c>
      <c r="G39" s="146">
        <f>SEKTOR_TL!L39</f>
        <v>45.240536787744453</v>
      </c>
    </row>
    <row r="40" spans="1:7" ht="14.25" x14ac:dyDescent="0.2">
      <c r="A40" s="11" t="s">
        <v>29</v>
      </c>
      <c r="B40" s="146">
        <f>SEKTOR_USD!D40</f>
        <v>10.752540648667839</v>
      </c>
      <c r="C40" s="146">
        <f>SEKTOR_TL!D40</f>
        <v>76.209397695574864</v>
      </c>
      <c r="D40" s="146">
        <f>SEKTOR_USD!H40</f>
        <v>18.794107519482342</v>
      </c>
      <c r="E40" s="146">
        <f>SEKTOR_TL!H40</f>
        <v>56.253508062813104</v>
      </c>
      <c r="F40" s="146">
        <f>SEKTOR_USD!L40</f>
        <v>19.241996389509026</v>
      </c>
      <c r="G40" s="146">
        <f>SEKTOR_TL!L40</f>
        <v>53.506646448623243</v>
      </c>
    </row>
    <row r="41" spans="1:7" ht="14.25" x14ac:dyDescent="0.2">
      <c r="A41" s="14" t="s">
        <v>30</v>
      </c>
      <c r="B41" s="146">
        <f>SEKTOR_USD!D41</f>
        <v>27.080821139065687</v>
      </c>
      <c r="C41" s="146">
        <f>SEKTOR_TL!D41</f>
        <v>102.18800237376942</v>
      </c>
      <c r="D41" s="146">
        <f>SEKTOR_USD!H41</f>
        <v>13.686503928713107</v>
      </c>
      <c r="E41" s="146">
        <f>SEKTOR_TL!H41</f>
        <v>49.535321483390177</v>
      </c>
      <c r="F41" s="146">
        <f>SEKTOR_USD!L41</f>
        <v>19.72617534726373</v>
      </c>
      <c r="G41" s="146">
        <f>SEKTOR_TL!L41</f>
        <v>54.129956107437827</v>
      </c>
    </row>
    <row r="42" spans="1:7" ht="16.5" x14ac:dyDescent="0.25">
      <c r="A42" s="72" t="s">
        <v>31</v>
      </c>
      <c r="B42" s="144">
        <f>SEKTOR_USD!D42</f>
        <v>2.751652101006429</v>
      </c>
      <c r="C42" s="144">
        <f>SEKTOR_TL!D42</f>
        <v>63.479831910848127</v>
      </c>
      <c r="D42" s="144">
        <f>SEKTOR_USD!H42</f>
        <v>-2.7020759036762652</v>
      </c>
      <c r="E42" s="144">
        <f>SEKTOR_TL!H42</f>
        <v>27.978923237304258</v>
      </c>
      <c r="F42" s="144">
        <f>SEKTOR_USD!L42</f>
        <v>-1.0701269712080306</v>
      </c>
      <c r="G42" s="144">
        <f>SEKTOR_TL!L42</f>
        <v>27.35775567385641</v>
      </c>
    </row>
    <row r="43" spans="1:7" ht="14.25" x14ac:dyDescent="0.2">
      <c r="A43" s="14" t="s">
        <v>32</v>
      </c>
      <c r="B43" s="146">
        <f>SEKTOR_USD!D43</f>
        <v>2.751652101006429</v>
      </c>
      <c r="C43" s="146">
        <f>SEKTOR_TL!D43</f>
        <v>63.479831910848127</v>
      </c>
      <c r="D43" s="146">
        <f>SEKTOR_USD!H43</f>
        <v>-2.7020759036762652</v>
      </c>
      <c r="E43" s="146">
        <f>SEKTOR_TL!H43</f>
        <v>27.978923237304258</v>
      </c>
      <c r="F43" s="146">
        <f>SEKTOR_USD!L43</f>
        <v>-1.0701269712080306</v>
      </c>
      <c r="G43" s="146">
        <f>SEKTOR_TL!L43</f>
        <v>27.35775567385641</v>
      </c>
    </row>
    <row r="44" spans="1:7" ht="18" x14ac:dyDescent="0.25">
      <c r="A44" s="88" t="s">
        <v>40</v>
      </c>
      <c r="B44" s="147">
        <f>SEKTOR_USD!D44</f>
        <v>13.763326209757793</v>
      </c>
      <c r="C44" s="147">
        <f>SEKTOR_TL!D44</f>
        <v>80.999614761503423</v>
      </c>
      <c r="D44" s="147">
        <f>SEKTOR_USD!H44</f>
        <v>12.472710319485813</v>
      </c>
      <c r="E44" s="147">
        <f>SEKTOR_TL!H44</f>
        <v>47.938781777286643</v>
      </c>
      <c r="F44" s="147">
        <f>SEKTOR_USD!L44</f>
        <v>12.360955907952262</v>
      </c>
      <c r="G44" s="147">
        <f>SEKTOR_TL!L44</f>
        <v>44.648312301393801</v>
      </c>
    </row>
    <row r="45" spans="1:7" ht="14.25" hidden="1" x14ac:dyDescent="0.2">
      <c r="A45" s="82" t="s">
        <v>34</v>
      </c>
      <c r="B45" s="89"/>
      <c r="C45" s="89"/>
      <c r="D45" s="79">
        <f>SEKTOR_USD!H45</f>
        <v>-58.079879398025824</v>
      </c>
      <c r="E45" s="79">
        <f>SEKTOR_TL!H45</f>
        <v>-50.388131920415645</v>
      </c>
      <c r="F45" s="79">
        <f>SEKTOR_USD!L45</f>
        <v>-54.490830576662951</v>
      </c>
      <c r="G45" s="79">
        <f>SEKTOR_TL!L45</f>
        <v>-47.827058207356018</v>
      </c>
    </row>
    <row r="46" spans="1:7" s="24" customFormat="1" ht="18" hidden="1" x14ac:dyDescent="0.25">
      <c r="A46" s="83" t="s">
        <v>40</v>
      </c>
      <c r="B46" s="90">
        <f>SEKTOR_USD!D46</f>
        <v>13.068692180960969</v>
      </c>
      <c r="C46" s="90">
        <f>SEKTOR_TL!D46</f>
        <v>44.359385224375757</v>
      </c>
      <c r="D46" s="90">
        <f>SEKTOR_USD!H46</f>
        <v>7.6110445224247831</v>
      </c>
      <c r="E46" s="90">
        <f>SEKTOR_TL!H46</f>
        <v>27.356144688700969</v>
      </c>
      <c r="F46" s="90">
        <f>SEKTOR_USD!L46</f>
        <v>7.9479289598735585</v>
      </c>
      <c r="G46" s="90">
        <f>SEKTOR_TL!L46</f>
        <v>23.754423243151688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E8" sqref="E8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4.14062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4" t="s">
        <v>124</v>
      </c>
      <c r="D2" s="154"/>
      <c r="E2" s="154"/>
      <c r="F2" s="154"/>
      <c r="G2" s="154"/>
      <c r="H2" s="154"/>
      <c r="I2" s="154"/>
      <c r="J2" s="154"/>
      <c r="K2" s="154"/>
    </row>
    <row r="6" spans="1:13" ht="22.5" customHeight="1" x14ac:dyDescent="0.2">
      <c r="A6" s="161" t="s">
        <v>115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3"/>
    </row>
    <row r="7" spans="1:13" ht="24" customHeight="1" x14ac:dyDescent="0.2">
      <c r="A7" s="92"/>
      <c r="B7" s="150" t="s">
        <v>126</v>
      </c>
      <c r="C7" s="150"/>
      <c r="D7" s="150"/>
      <c r="E7" s="150"/>
      <c r="F7" s="150" t="s">
        <v>127</v>
      </c>
      <c r="G7" s="150"/>
      <c r="H7" s="150"/>
      <c r="I7" s="150"/>
      <c r="J7" s="150" t="s">
        <v>106</v>
      </c>
      <c r="K7" s="150"/>
      <c r="L7" s="150"/>
      <c r="M7" s="150"/>
    </row>
    <row r="8" spans="1:13" ht="60" x14ac:dyDescent="0.2">
      <c r="A8" s="93" t="s">
        <v>41</v>
      </c>
      <c r="B8" s="118">
        <v>2017</v>
      </c>
      <c r="C8" s="119">
        <v>2018</v>
      </c>
      <c r="D8" s="120" t="s">
        <v>119</v>
      </c>
      <c r="E8" s="120" t="s">
        <v>120</v>
      </c>
      <c r="F8" s="118">
        <v>2017</v>
      </c>
      <c r="G8" s="119">
        <v>2018</v>
      </c>
      <c r="H8" s="120" t="s">
        <v>119</v>
      </c>
      <c r="I8" s="120" t="s">
        <v>120</v>
      </c>
      <c r="J8" s="118" t="s">
        <v>128</v>
      </c>
      <c r="K8" s="118" t="s">
        <v>129</v>
      </c>
      <c r="L8" s="120" t="s">
        <v>119</v>
      </c>
      <c r="M8" s="120" t="s">
        <v>120</v>
      </c>
    </row>
    <row r="9" spans="1:13" ht="22.5" customHeight="1" x14ac:dyDescent="0.25">
      <c r="A9" s="94" t="s">
        <v>199</v>
      </c>
      <c r="B9" s="123">
        <v>3827117.2267999998</v>
      </c>
      <c r="C9" s="123">
        <v>4388029.2082000002</v>
      </c>
      <c r="D9" s="108">
        <f>(C9-B9)/B9*100</f>
        <v>14.656252948619516</v>
      </c>
      <c r="E9" s="125">
        <f t="shared" ref="E9:E22" si="0">C9/C$22*100</f>
        <v>28.63245759335447</v>
      </c>
      <c r="F9" s="123">
        <v>33164318.93172</v>
      </c>
      <c r="G9" s="123">
        <v>39150683.063349999</v>
      </c>
      <c r="H9" s="108">
        <f t="shared" ref="H9:H21" si="1">(G9-F9)/F9*100</f>
        <v>18.05061682091214</v>
      </c>
      <c r="I9" s="110">
        <f t="shared" ref="I9:I22" si="2">G9/G$22*100</f>
        <v>28.989777814459</v>
      </c>
      <c r="J9" s="123">
        <v>39703501.549879998</v>
      </c>
      <c r="K9" s="123">
        <v>46837848.587729998</v>
      </c>
      <c r="L9" s="108">
        <f t="shared" ref="L9:L22" si="3">(K9-J9)/J9*100</f>
        <v>17.96906257471279</v>
      </c>
      <c r="M9" s="125">
        <f t="shared" ref="M9:M22" si="4">K9/K$22*100</f>
        <v>28.882495579350483</v>
      </c>
    </row>
    <row r="10" spans="1:13" ht="22.5" customHeight="1" x14ac:dyDescent="0.25">
      <c r="A10" s="94" t="s">
        <v>200</v>
      </c>
      <c r="B10" s="123">
        <v>2695622.6249199999</v>
      </c>
      <c r="C10" s="123">
        <v>3024222.90888</v>
      </c>
      <c r="D10" s="108">
        <f t="shared" ref="D10:D22" si="5">(C10-B10)/B10*100</f>
        <v>12.19014415898636</v>
      </c>
      <c r="E10" s="125">
        <f t="shared" si="0"/>
        <v>19.733445262748809</v>
      </c>
      <c r="F10" s="123">
        <v>24000756.950879999</v>
      </c>
      <c r="G10" s="123">
        <v>27369062.09962</v>
      </c>
      <c r="H10" s="108">
        <f t="shared" si="1"/>
        <v>14.034162154275306</v>
      </c>
      <c r="I10" s="110">
        <f t="shared" si="2"/>
        <v>20.265879600983489</v>
      </c>
      <c r="J10" s="123">
        <v>28694860.329240002</v>
      </c>
      <c r="K10" s="123">
        <v>32673768.785409998</v>
      </c>
      <c r="L10" s="108">
        <f t="shared" si="3"/>
        <v>13.866275738988341</v>
      </c>
      <c r="M10" s="125">
        <f t="shared" si="4"/>
        <v>20.148235048365198</v>
      </c>
    </row>
    <row r="11" spans="1:13" ht="22.5" customHeight="1" x14ac:dyDescent="0.25">
      <c r="A11" s="94" t="s">
        <v>201</v>
      </c>
      <c r="B11" s="123">
        <v>1679255.8004000001</v>
      </c>
      <c r="C11" s="123">
        <v>1746503.6168200001</v>
      </c>
      <c r="D11" s="108">
        <f t="shared" si="5"/>
        <v>4.0046201659081095</v>
      </c>
      <c r="E11" s="125">
        <f t="shared" si="0"/>
        <v>11.396161778456335</v>
      </c>
      <c r="F11" s="123">
        <v>15476569.20661</v>
      </c>
      <c r="G11" s="123">
        <v>16570892.954910001</v>
      </c>
      <c r="H11" s="108">
        <f t="shared" si="1"/>
        <v>7.070841952702402</v>
      </c>
      <c r="I11" s="110">
        <f t="shared" si="2"/>
        <v>12.270194728728184</v>
      </c>
      <c r="J11" s="123">
        <v>18411048.919629999</v>
      </c>
      <c r="K11" s="123">
        <v>19784574.69311</v>
      </c>
      <c r="L11" s="108">
        <f t="shared" si="3"/>
        <v>7.460334169312528</v>
      </c>
      <c r="M11" s="125">
        <f t="shared" si="4"/>
        <v>12.200131055182039</v>
      </c>
    </row>
    <row r="12" spans="1:13" ht="22.5" customHeight="1" x14ac:dyDescent="0.25">
      <c r="A12" s="94" t="s">
        <v>202</v>
      </c>
      <c r="B12" s="123">
        <v>1037083.3108</v>
      </c>
      <c r="C12" s="123">
        <v>1347123.1267899999</v>
      </c>
      <c r="D12" s="108">
        <f t="shared" si="5"/>
        <v>29.895362577075606</v>
      </c>
      <c r="E12" s="125">
        <f t="shared" si="0"/>
        <v>8.7901524740907586</v>
      </c>
      <c r="F12" s="123">
        <v>9560102.7793700006</v>
      </c>
      <c r="G12" s="123">
        <v>11504194.217359999</v>
      </c>
      <c r="H12" s="108">
        <f t="shared" si="1"/>
        <v>20.335465871613902</v>
      </c>
      <c r="I12" s="110">
        <f t="shared" si="2"/>
        <v>8.5184729409702804</v>
      </c>
      <c r="J12" s="123">
        <v>11563827.90093</v>
      </c>
      <c r="K12" s="123">
        <v>13718027.98903</v>
      </c>
      <c r="L12" s="108">
        <f t="shared" si="3"/>
        <v>18.628780249546534</v>
      </c>
      <c r="M12" s="125">
        <f t="shared" si="4"/>
        <v>8.4592032874532919</v>
      </c>
    </row>
    <row r="13" spans="1:13" ht="22.5" customHeight="1" x14ac:dyDescent="0.25">
      <c r="A13" s="95" t="s">
        <v>203</v>
      </c>
      <c r="B13" s="123">
        <v>1087696.3884699999</v>
      </c>
      <c r="C13" s="123">
        <v>1224582.5569199999</v>
      </c>
      <c r="D13" s="108">
        <f t="shared" si="5"/>
        <v>12.584961198827727</v>
      </c>
      <c r="E13" s="125">
        <f t="shared" si="0"/>
        <v>7.9905594213117119</v>
      </c>
      <c r="F13" s="123">
        <v>9568693.9392499998</v>
      </c>
      <c r="G13" s="123">
        <v>11098555.373050001</v>
      </c>
      <c r="H13" s="108">
        <f t="shared" si="1"/>
        <v>15.988194872913997</v>
      </c>
      <c r="I13" s="110">
        <f t="shared" si="2"/>
        <v>8.218110877033034</v>
      </c>
      <c r="J13" s="123">
        <v>11406615.98161</v>
      </c>
      <c r="K13" s="123">
        <v>13352758.955949999</v>
      </c>
      <c r="L13" s="108">
        <f t="shared" si="3"/>
        <v>17.061527954282095</v>
      </c>
      <c r="M13" s="125">
        <f t="shared" si="4"/>
        <v>8.2339606353821537</v>
      </c>
    </row>
    <row r="14" spans="1:13" ht="22.5" customHeight="1" x14ac:dyDescent="0.25">
      <c r="A14" s="94" t="s">
        <v>204</v>
      </c>
      <c r="B14" s="123">
        <v>1002360.1770500001</v>
      </c>
      <c r="C14" s="123">
        <v>1284676.75823</v>
      </c>
      <c r="D14" s="108">
        <f t="shared" si="5"/>
        <v>28.165183298769197</v>
      </c>
      <c r="E14" s="125">
        <f t="shared" si="0"/>
        <v>8.3826818500776117</v>
      </c>
      <c r="F14" s="123">
        <v>9592170.4166700002</v>
      </c>
      <c r="G14" s="123">
        <v>10004189.690610001</v>
      </c>
      <c r="H14" s="108">
        <f t="shared" si="1"/>
        <v>4.2953706621388044</v>
      </c>
      <c r="I14" s="110">
        <f t="shared" si="2"/>
        <v>7.4077695113314634</v>
      </c>
      <c r="J14" s="123">
        <v>11549025.922490001</v>
      </c>
      <c r="K14" s="123">
        <v>12127743.541820001</v>
      </c>
      <c r="L14" s="108">
        <f t="shared" si="3"/>
        <v>5.0109647619981015</v>
      </c>
      <c r="M14" s="125">
        <f t="shared" si="4"/>
        <v>7.4785565476607818</v>
      </c>
    </row>
    <row r="15" spans="1:13" ht="22.5" customHeight="1" x14ac:dyDescent="0.25">
      <c r="A15" s="94" t="s">
        <v>205</v>
      </c>
      <c r="B15" s="123">
        <v>744124.04703000002</v>
      </c>
      <c r="C15" s="123">
        <v>805915.7696</v>
      </c>
      <c r="D15" s="108">
        <f t="shared" si="5"/>
        <v>8.3039545377719524</v>
      </c>
      <c r="E15" s="125">
        <f t="shared" si="0"/>
        <v>5.2587045350031527</v>
      </c>
      <c r="F15" s="123">
        <v>6618343.6782299997</v>
      </c>
      <c r="G15" s="123">
        <v>6994779.3659300003</v>
      </c>
      <c r="H15" s="108">
        <f t="shared" si="1"/>
        <v>5.6877627696824895</v>
      </c>
      <c r="I15" s="110">
        <f t="shared" si="2"/>
        <v>5.179401323633563</v>
      </c>
      <c r="J15" s="123">
        <v>7972326.5427099997</v>
      </c>
      <c r="K15" s="123">
        <v>8434664.7811999992</v>
      </c>
      <c r="L15" s="108">
        <f t="shared" si="3"/>
        <v>5.7992887774117534</v>
      </c>
      <c r="M15" s="125">
        <f t="shared" si="4"/>
        <v>5.2012245566746893</v>
      </c>
    </row>
    <row r="16" spans="1:13" ht="22.5" customHeight="1" x14ac:dyDescent="0.25">
      <c r="A16" s="94" t="s">
        <v>206</v>
      </c>
      <c r="B16" s="123">
        <v>647662.47575999994</v>
      </c>
      <c r="C16" s="123">
        <v>750847.18631000002</v>
      </c>
      <c r="D16" s="108">
        <f t="shared" si="5"/>
        <v>15.931864885165364</v>
      </c>
      <c r="E16" s="125">
        <f t="shared" si="0"/>
        <v>4.8993749132151914</v>
      </c>
      <c r="F16" s="123">
        <v>5415703.4330700003</v>
      </c>
      <c r="G16" s="123">
        <v>5779839.8776000002</v>
      </c>
      <c r="H16" s="108">
        <f t="shared" si="1"/>
        <v>6.7237146389233118</v>
      </c>
      <c r="I16" s="110">
        <f t="shared" si="2"/>
        <v>4.2797790675490877</v>
      </c>
      <c r="J16" s="123">
        <v>6873827.7977600005</v>
      </c>
      <c r="K16" s="123">
        <v>7116899.7599499999</v>
      </c>
      <c r="L16" s="108">
        <f t="shared" si="3"/>
        <v>3.536195106156284</v>
      </c>
      <c r="M16" s="125">
        <f t="shared" si="4"/>
        <v>4.3886265499667898</v>
      </c>
    </row>
    <row r="17" spans="1:13" ht="22.5" customHeight="1" x14ac:dyDescent="0.25">
      <c r="A17" s="94" t="s">
        <v>207</v>
      </c>
      <c r="B17" s="123">
        <v>222177.79915000001</v>
      </c>
      <c r="C17" s="123">
        <v>224232.27479</v>
      </c>
      <c r="D17" s="108">
        <f t="shared" si="5"/>
        <v>0.92469888884484863</v>
      </c>
      <c r="E17" s="125">
        <f t="shared" si="0"/>
        <v>1.463144567722634</v>
      </c>
      <c r="F17" s="123">
        <v>2015898.2595899999</v>
      </c>
      <c r="G17" s="123">
        <v>2120371.8843499999</v>
      </c>
      <c r="H17" s="108">
        <f t="shared" si="1"/>
        <v>5.1824849921368665</v>
      </c>
      <c r="I17" s="110">
        <f t="shared" si="2"/>
        <v>1.5700648111775892</v>
      </c>
      <c r="J17" s="123">
        <v>2395953.8805200001</v>
      </c>
      <c r="K17" s="123">
        <v>2552047.4374299999</v>
      </c>
      <c r="L17" s="108">
        <f t="shared" si="3"/>
        <v>6.5148815333675127</v>
      </c>
      <c r="M17" s="125">
        <f t="shared" si="4"/>
        <v>1.5737165786298351</v>
      </c>
    </row>
    <row r="18" spans="1:13" ht="22.5" customHeight="1" x14ac:dyDescent="0.25">
      <c r="A18" s="94" t="s">
        <v>208</v>
      </c>
      <c r="B18" s="123">
        <v>142518.56726000001</v>
      </c>
      <c r="C18" s="123">
        <v>140735.7156</v>
      </c>
      <c r="D18" s="108">
        <f t="shared" si="5"/>
        <v>-1.2509609760162099</v>
      </c>
      <c r="E18" s="125">
        <f t="shared" si="0"/>
        <v>0.91831872979723594</v>
      </c>
      <c r="F18" s="123">
        <v>1373665.79458</v>
      </c>
      <c r="G18" s="123">
        <v>1452340.8534599999</v>
      </c>
      <c r="H18" s="108">
        <f t="shared" si="1"/>
        <v>5.7273799195134583</v>
      </c>
      <c r="I18" s="110">
        <f t="shared" si="2"/>
        <v>1.0754100658867161</v>
      </c>
      <c r="J18" s="123">
        <v>1656913.9338199999</v>
      </c>
      <c r="K18" s="123">
        <v>1783758.9577299999</v>
      </c>
      <c r="L18" s="108">
        <f t="shared" si="3"/>
        <v>7.6554986545112778</v>
      </c>
      <c r="M18" s="125">
        <f t="shared" si="4"/>
        <v>1.0999525333612348</v>
      </c>
    </row>
    <row r="19" spans="1:13" ht="22.5" customHeight="1" x14ac:dyDescent="0.25">
      <c r="A19" s="94" t="s">
        <v>209</v>
      </c>
      <c r="B19" s="123">
        <v>152984.62542</v>
      </c>
      <c r="C19" s="123">
        <v>169939.02351</v>
      </c>
      <c r="D19" s="108">
        <f t="shared" si="5"/>
        <v>11.082419585271291</v>
      </c>
      <c r="E19" s="125">
        <f t="shared" si="0"/>
        <v>1.1088740874863312</v>
      </c>
      <c r="F19" s="123">
        <v>1497738.3546899999</v>
      </c>
      <c r="G19" s="123">
        <v>1449919.7017099999</v>
      </c>
      <c r="H19" s="108">
        <f t="shared" si="1"/>
        <v>-3.1927240716151295</v>
      </c>
      <c r="I19" s="110">
        <f t="shared" si="2"/>
        <v>1.0736172835954334</v>
      </c>
      <c r="J19" s="123">
        <v>1815112.8604900001</v>
      </c>
      <c r="K19" s="123">
        <v>1762243.0686999999</v>
      </c>
      <c r="L19" s="108">
        <f t="shared" si="3"/>
        <v>-2.9127550655846086</v>
      </c>
      <c r="M19" s="125">
        <f t="shared" si="4"/>
        <v>1.0866847896767486</v>
      </c>
    </row>
    <row r="20" spans="1:13" ht="22.5" customHeight="1" x14ac:dyDescent="0.25">
      <c r="A20" s="94" t="s">
        <v>210</v>
      </c>
      <c r="B20" s="123">
        <v>156700.17374</v>
      </c>
      <c r="C20" s="123">
        <v>116273.53246</v>
      </c>
      <c r="D20" s="108">
        <f t="shared" si="5"/>
        <v>-25.798721414997711</v>
      </c>
      <c r="E20" s="125">
        <f t="shared" si="0"/>
        <v>0.75869982386834067</v>
      </c>
      <c r="F20" s="123">
        <v>1045432.16892</v>
      </c>
      <c r="G20" s="123">
        <v>861541.92919000005</v>
      </c>
      <c r="H20" s="108">
        <f t="shared" si="1"/>
        <v>-17.589877679005287</v>
      </c>
      <c r="I20" s="110">
        <f t="shared" si="2"/>
        <v>0.63794312514662321</v>
      </c>
      <c r="J20" s="123">
        <v>1318276.8638500001</v>
      </c>
      <c r="K20" s="123">
        <v>1119437.1103000001</v>
      </c>
      <c r="L20" s="108">
        <f t="shared" si="3"/>
        <v>-15.083307535967268</v>
      </c>
      <c r="M20" s="125">
        <f t="shared" si="4"/>
        <v>0.69029937037011135</v>
      </c>
    </row>
    <row r="21" spans="1:13" ht="22.5" customHeight="1" x14ac:dyDescent="0.25">
      <c r="A21" s="94" t="s">
        <v>211</v>
      </c>
      <c r="B21" s="123">
        <v>75968.689299999998</v>
      </c>
      <c r="C21" s="123">
        <v>102285.32503000001</v>
      </c>
      <c r="D21" s="108">
        <f t="shared" si="5"/>
        <v>34.64142395043271</v>
      </c>
      <c r="E21" s="125">
        <f t="shared" si="0"/>
        <v>0.6674249628674005</v>
      </c>
      <c r="F21" s="123">
        <v>744140.94958999997</v>
      </c>
      <c r="G21" s="123">
        <v>693588.02587999997</v>
      </c>
      <c r="H21" s="108">
        <f t="shared" si="1"/>
        <v>-6.7934608003837438</v>
      </c>
      <c r="I21" s="110">
        <f t="shared" si="2"/>
        <v>0.51357884950551735</v>
      </c>
      <c r="J21" s="123">
        <v>965446.00129000004</v>
      </c>
      <c r="K21" s="123">
        <v>903129.32328000001</v>
      </c>
      <c r="L21" s="108">
        <f t="shared" si="3"/>
        <v>-6.4547036216147102</v>
      </c>
      <c r="M21" s="125">
        <f t="shared" si="4"/>
        <v>0.55691346792665708</v>
      </c>
    </row>
    <row r="22" spans="1:13" ht="24" customHeight="1" x14ac:dyDescent="0.2">
      <c r="A22" s="113" t="s">
        <v>42</v>
      </c>
      <c r="B22" s="124">
        <f>SUM(B9:B21)</f>
        <v>13471271.906099999</v>
      </c>
      <c r="C22" s="124">
        <f>SUM(C9:C21)</f>
        <v>15325367.003140002</v>
      </c>
      <c r="D22" s="122">
        <f t="shared" si="5"/>
        <v>13.763326209757821</v>
      </c>
      <c r="E22" s="126">
        <f t="shared" si="0"/>
        <v>100</v>
      </c>
      <c r="F22" s="111">
        <f>SUM(F9:F21)</f>
        <v>120073534.86316997</v>
      </c>
      <c r="G22" s="111">
        <f>SUM(G9:G21)</f>
        <v>135049959.03702003</v>
      </c>
      <c r="H22" s="122">
        <f>(G22-F22)/F22*100</f>
        <v>12.472710319485866</v>
      </c>
      <c r="I22" s="115">
        <f t="shared" si="2"/>
        <v>100</v>
      </c>
      <c r="J22" s="124">
        <f>SUM(J9:J21)</f>
        <v>144326738.48421997</v>
      </c>
      <c r="K22" s="124">
        <f>SUM(K9:K21)</f>
        <v>162166902.99163997</v>
      </c>
      <c r="L22" s="122">
        <f t="shared" si="3"/>
        <v>12.360955907952265</v>
      </c>
      <c r="M22" s="126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C23" sqref="C23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 t="s">
        <v>225</v>
      </c>
    </row>
    <row r="22" spans="3:14" x14ac:dyDescent="0.2">
      <c r="C22" s="109" t="s">
        <v>226</v>
      </c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64"/>
      <c r="I26" s="164"/>
      <c r="N26" t="s">
        <v>43</v>
      </c>
    </row>
    <row r="27" spans="3:14" x14ac:dyDescent="0.2">
      <c r="H27" s="164"/>
      <c r="I27" s="164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64"/>
      <c r="I39" s="164"/>
    </row>
    <row r="40" spans="8:9" x14ac:dyDescent="0.2">
      <c r="H40" s="164"/>
      <c r="I40" s="164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64"/>
      <c r="I51" s="164"/>
    </row>
    <row r="52" spans="3:9" x14ac:dyDescent="0.2">
      <c r="H52" s="164"/>
      <c r="I52" s="164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B4" sqref="B4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67"/>
      <c r="B3" s="121" t="s">
        <v>231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69" customFormat="1" x14ac:dyDescent="0.2">
      <c r="A4" s="91"/>
      <c r="B4" s="104" t="s">
        <v>105</v>
      </c>
      <c r="C4" s="104" t="s">
        <v>44</v>
      </c>
      <c r="D4" s="104" t="s">
        <v>45</v>
      </c>
      <c r="E4" s="104" t="s">
        <v>46</v>
      </c>
      <c r="F4" s="104" t="s">
        <v>47</v>
      </c>
      <c r="G4" s="104" t="s">
        <v>48</v>
      </c>
      <c r="H4" s="104" t="s">
        <v>49</v>
      </c>
      <c r="I4" s="104" t="s">
        <v>0</v>
      </c>
      <c r="J4" s="104" t="s">
        <v>104</v>
      </c>
      <c r="K4" s="104" t="s">
        <v>50</v>
      </c>
      <c r="L4" s="104" t="s">
        <v>51</v>
      </c>
      <c r="M4" s="104" t="s">
        <v>52</v>
      </c>
      <c r="N4" s="104" t="s">
        <v>53</v>
      </c>
      <c r="O4" s="105" t="s">
        <v>103</v>
      </c>
      <c r="P4" s="105" t="s">
        <v>102</v>
      </c>
    </row>
    <row r="5" spans="1:16" x14ac:dyDescent="0.2">
      <c r="A5" s="96" t="s">
        <v>101</v>
      </c>
      <c r="B5" s="97" t="s">
        <v>169</v>
      </c>
      <c r="C5" s="127">
        <v>1302180.18824</v>
      </c>
      <c r="D5" s="127">
        <v>1336993.8765100001</v>
      </c>
      <c r="E5" s="127">
        <v>1474797.7758899999</v>
      </c>
      <c r="F5" s="127">
        <v>1340464.57378</v>
      </c>
      <c r="G5" s="127">
        <v>1342511.40754</v>
      </c>
      <c r="H5" s="127">
        <v>1278194.1665099999</v>
      </c>
      <c r="I5" s="98">
        <v>1275219.2333500001</v>
      </c>
      <c r="J5" s="98">
        <v>1098957.3569799999</v>
      </c>
      <c r="K5" s="98">
        <v>1380398.0084500001</v>
      </c>
      <c r="L5" s="98">
        <v>1422190.3504300001</v>
      </c>
      <c r="M5" s="98"/>
      <c r="N5" s="98"/>
      <c r="O5" s="127">
        <v>13251906.93768</v>
      </c>
      <c r="P5" s="99">
        <f t="shared" ref="P5:P24" si="0">O5/O$26*100</f>
        <v>9.8125960438443212</v>
      </c>
    </row>
    <row r="6" spans="1:16" x14ac:dyDescent="0.2">
      <c r="A6" s="96" t="s">
        <v>100</v>
      </c>
      <c r="B6" s="97" t="s">
        <v>170</v>
      </c>
      <c r="C6" s="127">
        <v>740209.91859000002</v>
      </c>
      <c r="D6" s="127">
        <v>836160.33473999996</v>
      </c>
      <c r="E6" s="127">
        <v>1029050.60734</v>
      </c>
      <c r="F6" s="127">
        <v>839452.56226999999</v>
      </c>
      <c r="G6" s="127">
        <v>860399.98462999996</v>
      </c>
      <c r="H6" s="127">
        <v>875565.50896999997</v>
      </c>
      <c r="I6" s="98">
        <v>992960.36806999997</v>
      </c>
      <c r="J6" s="98">
        <v>899276.25731000002</v>
      </c>
      <c r="K6" s="98">
        <v>1062220.3890199999</v>
      </c>
      <c r="L6" s="98">
        <v>1061625.65129</v>
      </c>
      <c r="M6" s="98"/>
      <c r="N6" s="98"/>
      <c r="O6" s="127">
        <v>9196921.5822299998</v>
      </c>
      <c r="P6" s="99">
        <f t="shared" si="0"/>
        <v>6.8100143441797965</v>
      </c>
    </row>
    <row r="7" spans="1:16" x14ac:dyDescent="0.2">
      <c r="A7" s="96" t="s">
        <v>99</v>
      </c>
      <c r="B7" s="97" t="s">
        <v>171</v>
      </c>
      <c r="C7" s="127">
        <v>717465.52391999995</v>
      </c>
      <c r="D7" s="127">
        <v>845642.12506999995</v>
      </c>
      <c r="E7" s="127">
        <v>954919.60808000003</v>
      </c>
      <c r="F7" s="127">
        <v>790123.68588999996</v>
      </c>
      <c r="G7" s="127">
        <v>858903.06212000002</v>
      </c>
      <c r="H7" s="127">
        <v>805758.51518999995</v>
      </c>
      <c r="I7" s="98">
        <v>732766.06021000003</v>
      </c>
      <c r="J7" s="98">
        <v>472765.53970999998</v>
      </c>
      <c r="K7" s="98">
        <v>809546.84395999997</v>
      </c>
      <c r="L7" s="98">
        <v>877845.41732999997</v>
      </c>
      <c r="M7" s="98"/>
      <c r="N7" s="98"/>
      <c r="O7" s="127">
        <v>7865736.38148</v>
      </c>
      <c r="P7" s="99">
        <f t="shared" si="0"/>
        <v>5.8243160068814515</v>
      </c>
    </row>
    <row r="8" spans="1:16" x14ac:dyDescent="0.2">
      <c r="A8" s="96" t="s">
        <v>98</v>
      </c>
      <c r="B8" s="97" t="s">
        <v>172</v>
      </c>
      <c r="C8" s="127">
        <v>608761.19912</v>
      </c>
      <c r="D8" s="127">
        <v>626487.09193</v>
      </c>
      <c r="E8" s="127">
        <v>698070.32223000005</v>
      </c>
      <c r="F8" s="127">
        <v>646721.72710999998</v>
      </c>
      <c r="G8" s="127">
        <v>595134.94686999999</v>
      </c>
      <c r="H8" s="127">
        <v>617579.95788999996</v>
      </c>
      <c r="I8" s="98">
        <v>845515.44602999999</v>
      </c>
      <c r="J8" s="98">
        <v>642382.72993000003</v>
      </c>
      <c r="K8" s="98">
        <v>669137.58843999996</v>
      </c>
      <c r="L8" s="98">
        <v>784116.31692000001</v>
      </c>
      <c r="M8" s="98"/>
      <c r="N8" s="98"/>
      <c r="O8" s="127">
        <v>6733907.3264699997</v>
      </c>
      <c r="P8" s="99">
        <f t="shared" si="0"/>
        <v>4.9862342606295025</v>
      </c>
    </row>
    <row r="9" spans="1:16" x14ac:dyDescent="0.2">
      <c r="A9" s="96" t="s">
        <v>97</v>
      </c>
      <c r="B9" s="97" t="s">
        <v>173</v>
      </c>
      <c r="C9" s="127">
        <v>582827.56779999996</v>
      </c>
      <c r="D9" s="127">
        <v>565908.19016</v>
      </c>
      <c r="E9" s="127">
        <v>709244.42848999996</v>
      </c>
      <c r="F9" s="127">
        <v>687992.45215000003</v>
      </c>
      <c r="G9" s="127">
        <v>754799.30512000003</v>
      </c>
      <c r="H9" s="127">
        <v>576904.31045999995</v>
      </c>
      <c r="I9" s="98">
        <v>623333.21961000003</v>
      </c>
      <c r="J9" s="98">
        <v>543970.33510999999</v>
      </c>
      <c r="K9" s="98">
        <v>703247.13214</v>
      </c>
      <c r="L9" s="98">
        <v>759232.47687000001</v>
      </c>
      <c r="M9" s="98"/>
      <c r="N9" s="98"/>
      <c r="O9" s="127">
        <v>6507459.4179100003</v>
      </c>
      <c r="P9" s="99">
        <f t="shared" si="0"/>
        <v>4.8185571208697446</v>
      </c>
    </row>
    <row r="10" spans="1:16" x14ac:dyDescent="0.2">
      <c r="A10" s="96" t="s">
        <v>96</v>
      </c>
      <c r="B10" s="97" t="s">
        <v>175</v>
      </c>
      <c r="C10" s="127">
        <v>579334.99158999999</v>
      </c>
      <c r="D10" s="127">
        <v>603960.33189000003</v>
      </c>
      <c r="E10" s="127">
        <v>688429.34632000001</v>
      </c>
      <c r="F10" s="127">
        <v>690661.39613000001</v>
      </c>
      <c r="G10" s="127">
        <v>672392.48271999997</v>
      </c>
      <c r="H10" s="127">
        <v>579212.77081000002</v>
      </c>
      <c r="I10" s="98">
        <v>652024.76676999999</v>
      </c>
      <c r="J10" s="98">
        <v>439594.26643999998</v>
      </c>
      <c r="K10" s="98">
        <v>568726.09245999996</v>
      </c>
      <c r="L10" s="98">
        <v>618900.79541999998</v>
      </c>
      <c r="M10" s="98"/>
      <c r="N10" s="98"/>
      <c r="O10" s="127">
        <v>6093237.2405500002</v>
      </c>
      <c r="P10" s="99">
        <f t="shared" si="0"/>
        <v>4.5118393844752793</v>
      </c>
    </row>
    <row r="11" spans="1:16" x14ac:dyDescent="0.2">
      <c r="A11" s="96" t="s">
        <v>95</v>
      </c>
      <c r="B11" s="97" t="s">
        <v>174</v>
      </c>
      <c r="C11" s="127">
        <v>566447.01745000004</v>
      </c>
      <c r="D11" s="127">
        <v>554595.83115999994</v>
      </c>
      <c r="E11" s="127">
        <v>637186.03946</v>
      </c>
      <c r="F11" s="127">
        <v>550819.82822999998</v>
      </c>
      <c r="G11" s="127">
        <v>633804.82114000001</v>
      </c>
      <c r="H11" s="127">
        <v>479216.42151000001</v>
      </c>
      <c r="I11" s="98">
        <v>603181.89657999994</v>
      </c>
      <c r="J11" s="98">
        <v>559969.98114000005</v>
      </c>
      <c r="K11" s="98">
        <v>660918.76517000003</v>
      </c>
      <c r="L11" s="98">
        <v>737852.58917000005</v>
      </c>
      <c r="M11" s="98"/>
      <c r="N11" s="98"/>
      <c r="O11" s="127">
        <v>5983993.1910100002</v>
      </c>
      <c r="P11" s="99">
        <f t="shared" si="0"/>
        <v>4.430947801598121</v>
      </c>
    </row>
    <row r="12" spans="1:16" x14ac:dyDescent="0.2">
      <c r="A12" s="96" t="s">
        <v>94</v>
      </c>
      <c r="B12" s="97" t="s">
        <v>176</v>
      </c>
      <c r="C12" s="127">
        <v>403306.60662999999</v>
      </c>
      <c r="D12" s="127">
        <v>390383.62404999998</v>
      </c>
      <c r="E12" s="127">
        <v>489142.84129000001</v>
      </c>
      <c r="F12" s="127">
        <v>415311.75167999999</v>
      </c>
      <c r="G12" s="127">
        <v>406005.98274000001</v>
      </c>
      <c r="H12" s="127">
        <v>305338.99884000001</v>
      </c>
      <c r="I12" s="98">
        <v>355659.35191999999</v>
      </c>
      <c r="J12" s="98">
        <v>343302.76059000002</v>
      </c>
      <c r="K12" s="98">
        <v>355104.25998999999</v>
      </c>
      <c r="L12" s="98">
        <v>388322.50354000001</v>
      </c>
      <c r="M12" s="98"/>
      <c r="N12" s="98"/>
      <c r="O12" s="127">
        <v>3851878.6812700001</v>
      </c>
      <c r="P12" s="99">
        <f t="shared" si="0"/>
        <v>2.8521879671315711</v>
      </c>
    </row>
    <row r="13" spans="1:16" x14ac:dyDescent="0.2">
      <c r="A13" s="96" t="s">
        <v>93</v>
      </c>
      <c r="B13" s="97" t="s">
        <v>177</v>
      </c>
      <c r="C13" s="127">
        <v>297513.65536999999</v>
      </c>
      <c r="D13" s="127">
        <v>291297.36395000003</v>
      </c>
      <c r="E13" s="127">
        <v>357434.65781</v>
      </c>
      <c r="F13" s="127">
        <v>308924.89870000002</v>
      </c>
      <c r="G13" s="127">
        <v>355635.21661</v>
      </c>
      <c r="H13" s="127">
        <v>335321.92534999998</v>
      </c>
      <c r="I13" s="98">
        <v>299534.54693999997</v>
      </c>
      <c r="J13" s="98">
        <v>269115.88024999999</v>
      </c>
      <c r="K13" s="98">
        <v>342010.05249999999</v>
      </c>
      <c r="L13" s="98">
        <v>356498.95562999998</v>
      </c>
      <c r="M13" s="98"/>
      <c r="N13" s="98"/>
      <c r="O13" s="127">
        <v>3213287.1531099998</v>
      </c>
      <c r="P13" s="99">
        <f t="shared" si="0"/>
        <v>2.3793321938210812</v>
      </c>
    </row>
    <row r="14" spans="1:16" x14ac:dyDescent="0.2">
      <c r="A14" s="96" t="s">
        <v>92</v>
      </c>
      <c r="B14" s="97" t="s">
        <v>178</v>
      </c>
      <c r="C14" s="127">
        <v>303140.01235999999</v>
      </c>
      <c r="D14" s="127">
        <v>360558.04243999999</v>
      </c>
      <c r="E14" s="127">
        <v>359888.53207999998</v>
      </c>
      <c r="F14" s="127">
        <v>304734.29777</v>
      </c>
      <c r="G14" s="127">
        <v>366022.62394000002</v>
      </c>
      <c r="H14" s="127">
        <v>291332.67891999998</v>
      </c>
      <c r="I14" s="98">
        <v>277437.43854</v>
      </c>
      <c r="J14" s="98">
        <v>214146.52509000001</v>
      </c>
      <c r="K14" s="98">
        <v>324425.66940000001</v>
      </c>
      <c r="L14" s="98">
        <v>353272.25384000002</v>
      </c>
      <c r="M14" s="98"/>
      <c r="N14" s="98"/>
      <c r="O14" s="127">
        <v>3154958.0743800001</v>
      </c>
      <c r="P14" s="99">
        <f t="shared" si="0"/>
        <v>2.3361414523014856</v>
      </c>
    </row>
    <row r="15" spans="1:16" x14ac:dyDescent="0.2">
      <c r="A15" s="96" t="s">
        <v>91</v>
      </c>
      <c r="B15" s="97" t="s">
        <v>212</v>
      </c>
      <c r="C15" s="127">
        <v>292904.93336999998</v>
      </c>
      <c r="D15" s="127">
        <v>318506.20400999999</v>
      </c>
      <c r="E15" s="127">
        <v>387652.07760999998</v>
      </c>
      <c r="F15" s="127">
        <v>326448.94339999999</v>
      </c>
      <c r="G15" s="127">
        <v>321755.78448999999</v>
      </c>
      <c r="H15" s="127">
        <v>293442.68446999998</v>
      </c>
      <c r="I15" s="98">
        <v>301132.84669999999</v>
      </c>
      <c r="J15" s="98">
        <v>297565.48320999998</v>
      </c>
      <c r="K15" s="98">
        <v>277853.16966000001</v>
      </c>
      <c r="L15" s="98">
        <v>335508.54784999997</v>
      </c>
      <c r="M15" s="98"/>
      <c r="N15" s="98"/>
      <c r="O15" s="127">
        <v>3152770.6747699999</v>
      </c>
      <c r="P15" s="99">
        <f t="shared" si="0"/>
        <v>2.3345217556902482</v>
      </c>
    </row>
    <row r="16" spans="1:16" x14ac:dyDescent="0.2">
      <c r="A16" s="96" t="s">
        <v>90</v>
      </c>
      <c r="B16" s="97" t="s">
        <v>213</v>
      </c>
      <c r="C16" s="127">
        <v>247558.76243999999</v>
      </c>
      <c r="D16" s="127">
        <v>285044.39854000002</v>
      </c>
      <c r="E16" s="127">
        <v>294332.34340999997</v>
      </c>
      <c r="F16" s="127">
        <v>269569.44297999999</v>
      </c>
      <c r="G16" s="127">
        <v>309747.03370999999</v>
      </c>
      <c r="H16" s="127">
        <v>276642.89169999998</v>
      </c>
      <c r="I16" s="98">
        <v>280555.78554000001</v>
      </c>
      <c r="J16" s="98">
        <v>253244.66949999999</v>
      </c>
      <c r="K16" s="98">
        <v>279606.19102999999</v>
      </c>
      <c r="L16" s="98">
        <v>303631.70968999999</v>
      </c>
      <c r="M16" s="98"/>
      <c r="N16" s="98"/>
      <c r="O16" s="127">
        <v>2799933.22854</v>
      </c>
      <c r="P16" s="99">
        <f t="shared" si="0"/>
        <v>2.0732573697208454</v>
      </c>
    </row>
    <row r="17" spans="1:16" x14ac:dyDescent="0.2">
      <c r="A17" s="96" t="s">
        <v>89</v>
      </c>
      <c r="B17" s="97" t="s">
        <v>214</v>
      </c>
      <c r="C17" s="127">
        <v>272750.36567000003</v>
      </c>
      <c r="D17" s="127">
        <v>279998.75945999997</v>
      </c>
      <c r="E17" s="127">
        <v>317585.63430999999</v>
      </c>
      <c r="F17" s="127">
        <v>284852.80638999998</v>
      </c>
      <c r="G17" s="127">
        <v>262887.84453</v>
      </c>
      <c r="H17" s="127">
        <v>257375.91609000001</v>
      </c>
      <c r="I17" s="98">
        <v>254733.21715000001</v>
      </c>
      <c r="J17" s="98">
        <v>231373.03773000001</v>
      </c>
      <c r="K17" s="98">
        <v>305175.90509000001</v>
      </c>
      <c r="L17" s="98">
        <v>330185.47580000001</v>
      </c>
      <c r="M17" s="98"/>
      <c r="N17" s="98"/>
      <c r="O17" s="127">
        <v>2796918.9622200001</v>
      </c>
      <c r="P17" s="99">
        <f t="shared" si="0"/>
        <v>2.0710254058302282</v>
      </c>
    </row>
    <row r="18" spans="1:16" x14ac:dyDescent="0.2">
      <c r="A18" s="96" t="s">
        <v>88</v>
      </c>
      <c r="B18" s="97" t="s">
        <v>215</v>
      </c>
      <c r="C18" s="127">
        <v>219018.07555000001</v>
      </c>
      <c r="D18" s="127">
        <v>193562.54866999999</v>
      </c>
      <c r="E18" s="127">
        <v>252512.93273</v>
      </c>
      <c r="F18" s="127">
        <v>221637.70058999999</v>
      </c>
      <c r="G18" s="127">
        <v>243486.19647</v>
      </c>
      <c r="H18" s="127">
        <v>264708.40814999997</v>
      </c>
      <c r="I18" s="98">
        <v>244359.12182999999</v>
      </c>
      <c r="J18" s="98">
        <v>254059.35670999999</v>
      </c>
      <c r="K18" s="98">
        <v>276287.91781000001</v>
      </c>
      <c r="L18" s="98">
        <v>317319.22853999998</v>
      </c>
      <c r="M18" s="98"/>
      <c r="N18" s="98"/>
      <c r="O18" s="127">
        <v>2486951.4870500001</v>
      </c>
      <c r="P18" s="99">
        <f t="shared" si="0"/>
        <v>1.8415048066532733</v>
      </c>
    </row>
    <row r="19" spans="1:16" x14ac:dyDescent="0.2">
      <c r="A19" s="96" t="s">
        <v>87</v>
      </c>
      <c r="B19" s="97" t="s">
        <v>216</v>
      </c>
      <c r="C19" s="127">
        <v>227024.93221</v>
      </c>
      <c r="D19" s="127">
        <v>194884.34216999999</v>
      </c>
      <c r="E19" s="127">
        <v>280679.69212999998</v>
      </c>
      <c r="F19" s="127">
        <v>220287.3273</v>
      </c>
      <c r="G19" s="127">
        <v>275716.05715000001</v>
      </c>
      <c r="H19" s="127">
        <v>264796.304</v>
      </c>
      <c r="I19" s="98">
        <v>279950.45559000003</v>
      </c>
      <c r="J19" s="98">
        <v>229158.51289000001</v>
      </c>
      <c r="K19" s="98">
        <v>238228.42022</v>
      </c>
      <c r="L19" s="98">
        <v>263392.81706999999</v>
      </c>
      <c r="M19" s="98"/>
      <c r="N19" s="98"/>
      <c r="O19" s="127">
        <v>2474118.8607299998</v>
      </c>
      <c r="P19" s="99">
        <f t="shared" si="0"/>
        <v>1.8320026739525277</v>
      </c>
    </row>
    <row r="20" spans="1:16" x14ac:dyDescent="0.2">
      <c r="A20" s="96" t="s">
        <v>86</v>
      </c>
      <c r="B20" s="97" t="s">
        <v>217</v>
      </c>
      <c r="C20" s="127">
        <v>215117.15317999999</v>
      </c>
      <c r="D20" s="127">
        <v>218416.36548000001</v>
      </c>
      <c r="E20" s="127">
        <v>241280.32933000001</v>
      </c>
      <c r="F20" s="127">
        <v>221820.63665</v>
      </c>
      <c r="G20" s="127">
        <v>212982.53729000001</v>
      </c>
      <c r="H20" s="127">
        <v>191278.81862000001</v>
      </c>
      <c r="I20" s="98">
        <v>211119.29109000001</v>
      </c>
      <c r="J20" s="98">
        <v>192345.63394</v>
      </c>
      <c r="K20" s="98">
        <v>235071.51212</v>
      </c>
      <c r="L20" s="98">
        <v>240209.59615</v>
      </c>
      <c r="M20" s="98"/>
      <c r="N20" s="98"/>
      <c r="O20" s="127">
        <v>2179641.8738500001</v>
      </c>
      <c r="P20" s="99">
        <f t="shared" si="0"/>
        <v>1.6139522658074372</v>
      </c>
    </row>
    <row r="21" spans="1:16" x14ac:dyDescent="0.2">
      <c r="A21" s="96" t="s">
        <v>85</v>
      </c>
      <c r="B21" s="97" t="s">
        <v>218</v>
      </c>
      <c r="C21" s="127">
        <v>176048.27447</v>
      </c>
      <c r="D21" s="127">
        <v>205124.4687</v>
      </c>
      <c r="E21" s="127">
        <v>256064.90437999999</v>
      </c>
      <c r="F21" s="127">
        <v>236678.47773000001</v>
      </c>
      <c r="G21" s="127">
        <v>232226.13331</v>
      </c>
      <c r="H21" s="127">
        <v>165800.28265000001</v>
      </c>
      <c r="I21" s="98">
        <v>222211.21019000001</v>
      </c>
      <c r="J21" s="98">
        <v>149567.89451000001</v>
      </c>
      <c r="K21" s="98">
        <v>218972.18445</v>
      </c>
      <c r="L21" s="98">
        <v>236854.82029999999</v>
      </c>
      <c r="M21" s="98"/>
      <c r="N21" s="98"/>
      <c r="O21" s="127">
        <v>2099548.65069</v>
      </c>
      <c r="P21" s="99">
        <f t="shared" si="0"/>
        <v>1.554645899681073</v>
      </c>
    </row>
    <row r="22" spans="1:16" x14ac:dyDescent="0.2">
      <c r="A22" s="96" t="s">
        <v>84</v>
      </c>
      <c r="B22" s="97" t="s">
        <v>219</v>
      </c>
      <c r="C22" s="127">
        <v>265974.16619000002</v>
      </c>
      <c r="D22" s="127">
        <v>260023.52767000001</v>
      </c>
      <c r="E22" s="127">
        <v>233069.45856</v>
      </c>
      <c r="F22" s="127">
        <v>173449.8781</v>
      </c>
      <c r="G22" s="127">
        <v>196705.71679999999</v>
      </c>
      <c r="H22" s="127">
        <v>173333.88485</v>
      </c>
      <c r="I22" s="98">
        <v>191801.57074</v>
      </c>
      <c r="J22" s="98">
        <v>164856.09547999999</v>
      </c>
      <c r="K22" s="98">
        <v>158560.09328</v>
      </c>
      <c r="L22" s="98">
        <v>199360.30424999999</v>
      </c>
      <c r="M22" s="98"/>
      <c r="N22" s="98"/>
      <c r="O22" s="127">
        <v>2017134.6959200001</v>
      </c>
      <c r="P22" s="99">
        <f t="shared" si="0"/>
        <v>1.493621109034962</v>
      </c>
    </row>
    <row r="23" spans="1:16" x14ac:dyDescent="0.2">
      <c r="A23" s="96" t="s">
        <v>83</v>
      </c>
      <c r="B23" s="97" t="s">
        <v>220</v>
      </c>
      <c r="C23" s="127">
        <v>170288.20039000001</v>
      </c>
      <c r="D23" s="127">
        <v>154249.76535</v>
      </c>
      <c r="E23" s="127">
        <v>189102.82173</v>
      </c>
      <c r="F23" s="127">
        <v>154836.42259999999</v>
      </c>
      <c r="G23" s="127">
        <v>168188.25034999999</v>
      </c>
      <c r="H23" s="127">
        <v>182334.11064</v>
      </c>
      <c r="I23" s="98">
        <v>153055.81013999999</v>
      </c>
      <c r="J23" s="98">
        <v>147664.01006</v>
      </c>
      <c r="K23" s="98">
        <v>204240.40776</v>
      </c>
      <c r="L23" s="98">
        <v>201246.62056000001</v>
      </c>
      <c r="M23" s="98"/>
      <c r="N23" s="98"/>
      <c r="O23" s="127">
        <v>1725206.41958</v>
      </c>
      <c r="P23" s="99">
        <f t="shared" si="0"/>
        <v>1.2774579362197993</v>
      </c>
    </row>
    <row r="24" spans="1:16" x14ac:dyDescent="0.2">
      <c r="A24" s="96" t="s">
        <v>82</v>
      </c>
      <c r="B24" s="97" t="s">
        <v>221</v>
      </c>
      <c r="C24" s="127">
        <v>125776.02055</v>
      </c>
      <c r="D24" s="127">
        <v>162649.7838</v>
      </c>
      <c r="E24" s="127">
        <v>204841.29154000001</v>
      </c>
      <c r="F24" s="127">
        <v>180275.94761</v>
      </c>
      <c r="G24" s="127">
        <v>177465.09400000001</v>
      </c>
      <c r="H24" s="127">
        <v>158391.95491999999</v>
      </c>
      <c r="I24" s="98">
        <v>151665.22331999999</v>
      </c>
      <c r="J24" s="98">
        <v>157489.32519999999</v>
      </c>
      <c r="K24" s="98">
        <v>148654.53219</v>
      </c>
      <c r="L24" s="98">
        <v>172470.22347</v>
      </c>
      <c r="M24" s="98"/>
      <c r="N24" s="98"/>
      <c r="O24" s="127">
        <v>1639679.3966000001</v>
      </c>
      <c r="P24" s="99">
        <f t="shared" si="0"/>
        <v>1.2141280221718023</v>
      </c>
    </row>
    <row r="25" spans="1:16" x14ac:dyDescent="0.2">
      <c r="A25" s="100"/>
      <c r="B25" s="165" t="s">
        <v>81</v>
      </c>
      <c r="C25" s="165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28">
        <f>SUM(O5:O24)</f>
        <v>89225190.236040011</v>
      </c>
      <c r="P25" s="102">
        <f>SUM(P5:P24)</f>
        <v>66.068283820494543</v>
      </c>
    </row>
    <row r="26" spans="1:16" ht="13.5" customHeight="1" x14ac:dyDescent="0.2">
      <c r="A26" s="100"/>
      <c r="B26" s="166" t="s">
        <v>80</v>
      </c>
      <c r="C26" s="166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28">
        <v>135049959.03702</v>
      </c>
      <c r="P26" s="98">
        <f>O26/O$26*100</f>
        <v>100</v>
      </c>
    </row>
    <row r="27" spans="1:16" x14ac:dyDescent="0.2">
      <c r="B27" s="68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O33" sqref="O33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2002_2018_AYLIK_IHR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2018-11-01T05:46:47Z</dcterms:modified>
</cp:coreProperties>
</file>