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06 - Haziran\dağıtım\"/>
    </mc:Choice>
  </mc:AlternateContent>
  <xr:revisionPtr revIDLastSave="0" documentId="13_ncr:1_{83158683-25EA-4034-A089-FF4FD81110F5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'2002_2020_AYLIK_IHR'!$A$1:$O$81</definedName>
  </definedNames>
  <calcPr calcId="191029"/>
</workbook>
</file>

<file path=xl/calcChain.xml><?xml version="1.0" encoding="utf-8"?>
<calcChain xmlns="http://schemas.openxmlformats.org/spreadsheetml/2006/main">
  <c r="M40" i="1" l="1"/>
  <c r="I43" i="1"/>
  <c r="M43" i="1"/>
  <c r="M42" i="1"/>
  <c r="M41" i="1"/>
  <c r="M39" i="1"/>
  <c r="M31" i="1"/>
  <c r="M30" i="1"/>
  <c r="M29" i="1"/>
  <c r="M27" i="1"/>
  <c r="M21" i="1"/>
  <c r="M19" i="1"/>
  <c r="M18" i="1"/>
  <c r="M17" i="1"/>
  <c r="M13" i="1"/>
  <c r="M10" i="1"/>
  <c r="M9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L46" i="1"/>
  <c r="E46" i="1"/>
  <c r="D46" i="1"/>
  <c r="J45" i="1"/>
  <c r="F45" i="1"/>
  <c r="C45" i="1"/>
  <c r="E45" i="1"/>
  <c r="B45" i="1"/>
  <c r="O80" i="22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F9" i="1"/>
  <c r="F18" i="1"/>
  <c r="F20" i="1"/>
  <c r="F8" i="1"/>
  <c r="F23" i="1"/>
  <c r="F27" i="1"/>
  <c r="F29" i="1"/>
  <c r="F22" i="1"/>
  <c r="F42" i="1"/>
  <c r="F44" i="1"/>
  <c r="B9" i="1"/>
  <c r="B18" i="1"/>
  <c r="B20" i="1"/>
  <c r="B8" i="1"/>
  <c r="B23" i="1"/>
  <c r="B27" i="1"/>
  <c r="B29" i="1"/>
  <c r="B22" i="1"/>
  <c r="B42" i="1"/>
  <c r="B44" i="1"/>
  <c r="J9" i="1"/>
  <c r="J18" i="1"/>
  <c r="J20" i="1"/>
  <c r="J8" i="1"/>
  <c r="J23" i="1"/>
  <c r="J27" i="1"/>
  <c r="J29" i="1"/>
  <c r="J22" i="1"/>
  <c r="J42" i="1"/>
  <c r="J44" i="1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C2" i="22"/>
  <c r="K22" i="4"/>
  <c r="J22" i="4"/>
  <c r="G22" i="4"/>
  <c r="F22" i="4"/>
  <c r="C22" i="4"/>
  <c r="B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/>
  <c r="B7" i="2"/>
  <c r="F6" i="2"/>
  <c r="B6" i="2"/>
  <c r="K42" i="1"/>
  <c r="J42" i="2"/>
  <c r="G42" i="1"/>
  <c r="F42" i="2"/>
  <c r="C42" i="1"/>
  <c r="C42" i="2"/>
  <c r="B42" i="2"/>
  <c r="K23" i="1"/>
  <c r="K27" i="1"/>
  <c r="K29" i="1"/>
  <c r="K22" i="1"/>
  <c r="J22" i="2"/>
  <c r="J29" i="2"/>
  <c r="G29" i="1"/>
  <c r="F29" i="2"/>
  <c r="C29" i="1"/>
  <c r="C29" i="2"/>
  <c r="B29" i="2"/>
  <c r="J27" i="2"/>
  <c r="G27" i="1"/>
  <c r="F27" i="2"/>
  <c r="C27" i="1"/>
  <c r="C27" i="2"/>
  <c r="B27" i="2"/>
  <c r="J23" i="2"/>
  <c r="G23" i="1"/>
  <c r="G22" i="1"/>
  <c r="F23" i="2"/>
  <c r="C23" i="1"/>
  <c r="B23" i="2"/>
  <c r="K9" i="1"/>
  <c r="K18" i="1"/>
  <c r="K20" i="1"/>
  <c r="K8" i="1"/>
  <c r="J8" i="2"/>
  <c r="J20" i="2"/>
  <c r="G20" i="1"/>
  <c r="F20" i="2"/>
  <c r="C20" i="1"/>
  <c r="C20" i="2"/>
  <c r="B20" i="2"/>
  <c r="J18" i="2"/>
  <c r="G18" i="1"/>
  <c r="F18" i="2"/>
  <c r="C18" i="1"/>
  <c r="C18" i="2"/>
  <c r="B18" i="2"/>
  <c r="J9" i="2"/>
  <c r="G9" i="1"/>
  <c r="F9" i="2"/>
  <c r="C9" i="1"/>
  <c r="C9" i="2"/>
  <c r="B9" i="2"/>
  <c r="G22" i="2"/>
  <c r="G29" i="2"/>
  <c r="G18" i="2"/>
  <c r="D23" i="1"/>
  <c r="B23" i="3"/>
  <c r="C23" i="2"/>
  <c r="G27" i="2"/>
  <c r="G9" i="2"/>
  <c r="F22" i="2"/>
  <c r="K9" i="2"/>
  <c r="G8" i="1"/>
  <c r="K23" i="2"/>
  <c r="K42" i="2"/>
  <c r="G20" i="2"/>
  <c r="K20" i="2"/>
  <c r="B22" i="2"/>
  <c r="J44" i="2"/>
  <c r="K8" i="2"/>
  <c r="K22" i="2"/>
  <c r="K29" i="2"/>
  <c r="K18" i="2"/>
  <c r="C8" i="1"/>
  <c r="G23" i="2"/>
  <c r="K27" i="2"/>
  <c r="C22" i="1"/>
  <c r="C22" i="2"/>
  <c r="G42" i="2"/>
  <c r="K44" i="1"/>
  <c r="J46" i="2"/>
  <c r="C8" i="2"/>
  <c r="C44" i="1"/>
  <c r="B8" i="2"/>
  <c r="B44" i="2"/>
  <c r="G8" i="2"/>
  <c r="G44" i="1"/>
  <c r="K44" i="2"/>
  <c r="M27" i="2"/>
  <c r="F8" i="2"/>
  <c r="F44" i="2"/>
  <c r="F46" i="2"/>
  <c r="C46" i="2"/>
  <c r="C45" i="2"/>
  <c r="B46" i="2"/>
  <c r="B45" i="2"/>
  <c r="M20" i="2"/>
  <c r="M9" i="2"/>
  <c r="M29" i="2"/>
  <c r="G44" i="2"/>
  <c r="I8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/>
  <c r="L44" i="1"/>
  <c r="F44" i="3"/>
  <c r="L43" i="1"/>
  <c r="F43" i="3"/>
  <c r="L42" i="1"/>
  <c r="F42" i="3"/>
  <c r="L41" i="1"/>
  <c r="F41" i="3"/>
  <c r="L40" i="1"/>
  <c r="F40" i="3"/>
  <c r="L39" i="1"/>
  <c r="F39" i="3"/>
  <c r="L38" i="1"/>
  <c r="F38" i="3"/>
  <c r="L37" i="1"/>
  <c r="F37" i="3"/>
  <c r="L36" i="1"/>
  <c r="F36" i="3"/>
  <c r="L35" i="1"/>
  <c r="F35" i="3"/>
  <c r="L34" i="1"/>
  <c r="F34" i="3"/>
  <c r="L33" i="1"/>
  <c r="F33" i="3"/>
  <c r="L32" i="1"/>
  <c r="F32" i="3"/>
  <c r="L31" i="1"/>
  <c r="F31" i="3"/>
  <c r="L30" i="1"/>
  <c r="F30" i="3"/>
  <c r="L29" i="1"/>
  <c r="F29" i="3"/>
  <c r="L28" i="1"/>
  <c r="F28" i="3"/>
  <c r="L27" i="1"/>
  <c r="F27" i="3"/>
  <c r="L26" i="1"/>
  <c r="F26" i="3"/>
  <c r="L25" i="1"/>
  <c r="F25" i="3"/>
  <c r="L24" i="1"/>
  <c r="F24" i="3"/>
  <c r="L23" i="1"/>
  <c r="F23" i="3"/>
  <c r="L22" i="1"/>
  <c r="F22" i="3"/>
  <c r="L21" i="1"/>
  <c r="F21" i="3"/>
  <c r="L20" i="1"/>
  <c r="F20" i="3"/>
  <c r="L19" i="1"/>
  <c r="F19" i="3"/>
  <c r="L18" i="1"/>
  <c r="F18" i="3"/>
  <c r="L17" i="1"/>
  <c r="F17" i="3"/>
  <c r="L16" i="1"/>
  <c r="F16" i="3"/>
  <c r="L15" i="1"/>
  <c r="F15" i="3"/>
  <c r="L14" i="1"/>
  <c r="F14" i="3"/>
  <c r="L13" i="1"/>
  <c r="F13" i="3"/>
  <c r="L12" i="1"/>
  <c r="F12" i="3"/>
  <c r="L11" i="1"/>
  <c r="F11" i="3"/>
  <c r="L10" i="1"/>
  <c r="F10" i="3"/>
  <c r="L9" i="1"/>
  <c r="F9" i="3"/>
  <c r="L8" i="1"/>
  <c r="F8" i="3"/>
  <c r="L8" i="2"/>
  <c r="G8" i="3"/>
  <c r="L9" i="2"/>
  <c r="G9" i="3"/>
  <c r="L10" i="2"/>
  <c r="G10" i="3"/>
  <c r="L11" i="2"/>
  <c r="G11" i="3"/>
  <c r="L12" i="2"/>
  <c r="G12" i="3"/>
  <c r="L13" i="2"/>
  <c r="G13" i="3"/>
  <c r="L14" i="2"/>
  <c r="G14" i="3"/>
  <c r="L15" i="2"/>
  <c r="G15" i="3"/>
  <c r="L16" i="2"/>
  <c r="G16" i="3"/>
  <c r="L17" i="2"/>
  <c r="G17" i="3"/>
  <c r="L18" i="2"/>
  <c r="G18" i="3"/>
  <c r="L19" i="2"/>
  <c r="G19" i="3"/>
  <c r="L20" i="2"/>
  <c r="G20" i="3"/>
  <c r="L21" i="2"/>
  <c r="G21" i="3"/>
  <c r="L22" i="2"/>
  <c r="G22" i="3"/>
  <c r="L23" i="2"/>
  <c r="G23" i="3"/>
  <c r="L24" i="2"/>
  <c r="G24" i="3"/>
  <c r="L25" i="2"/>
  <c r="G25" i="3"/>
  <c r="L26" i="2"/>
  <c r="G26" i="3"/>
  <c r="L27" i="2"/>
  <c r="G27" i="3"/>
  <c r="L28" i="2"/>
  <c r="G28" i="3"/>
  <c r="L29" i="2"/>
  <c r="G29" i="3"/>
  <c r="L30" i="2"/>
  <c r="G30" i="3"/>
  <c r="L31" i="2"/>
  <c r="G31" i="3"/>
  <c r="L32" i="2"/>
  <c r="G32" i="3"/>
  <c r="L33" i="2"/>
  <c r="G33" i="3"/>
  <c r="L34" i="2"/>
  <c r="G34" i="3"/>
  <c r="L35" i="2"/>
  <c r="G35" i="3"/>
  <c r="L36" i="2"/>
  <c r="G36" i="3"/>
  <c r="L37" i="2"/>
  <c r="G37" i="3"/>
  <c r="L38" i="2"/>
  <c r="G38" i="3"/>
  <c r="L39" i="2"/>
  <c r="G39" i="3"/>
  <c r="L40" i="2"/>
  <c r="G40" i="3"/>
  <c r="L41" i="2"/>
  <c r="G41" i="3"/>
  <c r="L42" i="2"/>
  <c r="G42" i="3"/>
  <c r="L43" i="2"/>
  <c r="G43" i="3"/>
  <c r="L44" i="2"/>
  <c r="G44" i="3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/>
  <c r="P6" i="23"/>
  <c r="P25" i="23"/>
  <c r="O58" i="22"/>
  <c r="O59" i="22"/>
  <c r="O62" i="22"/>
  <c r="O2" i="22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/>
  <c r="D37" i="2"/>
  <c r="C37" i="3"/>
  <c r="D25" i="2"/>
  <c r="C25" i="3"/>
  <c r="D20" i="2"/>
  <c r="C20" i="3"/>
  <c r="D17" i="2"/>
  <c r="C17" i="3"/>
  <c r="D8" i="2"/>
  <c r="C8" i="3"/>
  <c r="D46" i="3"/>
  <c r="B46" i="3"/>
  <c r="G45" i="2"/>
  <c r="F45" i="2"/>
  <c r="H44" i="1"/>
  <c r="D44" i="3"/>
  <c r="D44" i="1"/>
  <c r="B44" i="3"/>
  <c r="H43" i="1"/>
  <c r="D43" i="3"/>
  <c r="D43" i="1"/>
  <c r="B43" i="3"/>
  <c r="H42" i="1"/>
  <c r="D42" i="3"/>
  <c r="D42" i="1"/>
  <c r="B42" i="3"/>
  <c r="H41" i="1"/>
  <c r="D41" i="3"/>
  <c r="D41" i="1"/>
  <c r="B41" i="3"/>
  <c r="H40" i="1"/>
  <c r="D40" i="3"/>
  <c r="D40" i="1"/>
  <c r="B40" i="3"/>
  <c r="H39" i="1"/>
  <c r="D39" i="3"/>
  <c r="D39" i="1"/>
  <c r="B39" i="3"/>
  <c r="H38" i="1"/>
  <c r="D38" i="3"/>
  <c r="D38" i="1"/>
  <c r="B38" i="3"/>
  <c r="H37" i="1"/>
  <c r="D37" i="3"/>
  <c r="D37" i="1"/>
  <c r="B37" i="3"/>
  <c r="H36" i="1"/>
  <c r="D36" i="3"/>
  <c r="D36" i="1"/>
  <c r="B36" i="3"/>
  <c r="H35" i="1"/>
  <c r="D35" i="3"/>
  <c r="D35" i="1"/>
  <c r="B35" i="3"/>
  <c r="H34" i="1"/>
  <c r="D34" i="3"/>
  <c r="D34" i="1"/>
  <c r="B34" i="3"/>
  <c r="H33" i="1"/>
  <c r="D33" i="3"/>
  <c r="D33" i="1"/>
  <c r="B33" i="3"/>
  <c r="H32" i="1"/>
  <c r="D32" i="3"/>
  <c r="D32" i="1"/>
  <c r="B32" i="3"/>
  <c r="H31" i="1"/>
  <c r="D31" i="3"/>
  <c r="D31" i="1"/>
  <c r="B31" i="3"/>
  <c r="H30" i="1"/>
  <c r="D30" i="3"/>
  <c r="D30" i="1"/>
  <c r="B30" i="3"/>
  <c r="H29" i="1"/>
  <c r="D29" i="3"/>
  <c r="D29" i="1"/>
  <c r="B29" i="3"/>
  <c r="H28" i="1"/>
  <c r="D28" i="3"/>
  <c r="D28" i="1"/>
  <c r="B28" i="3"/>
  <c r="H27" i="1"/>
  <c r="D27" i="3"/>
  <c r="D27" i="1"/>
  <c r="B27" i="3"/>
  <c r="H26" i="1"/>
  <c r="D26" i="3"/>
  <c r="D26" i="1"/>
  <c r="B26" i="3"/>
  <c r="H25" i="1"/>
  <c r="D25" i="3"/>
  <c r="D25" i="1"/>
  <c r="B25" i="3"/>
  <c r="H24" i="1"/>
  <c r="D24" i="3"/>
  <c r="D24" i="1"/>
  <c r="B24" i="3"/>
  <c r="H23" i="1"/>
  <c r="D23" i="3"/>
  <c r="H22" i="1"/>
  <c r="D22" i="3"/>
  <c r="D22" i="1"/>
  <c r="B22" i="3"/>
  <c r="H21" i="1"/>
  <c r="D21" i="3"/>
  <c r="D21" i="1"/>
  <c r="B21" i="3"/>
  <c r="H20" i="1"/>
  <c r="D20" i="3"/>
  <c r="D20" i="1"/>
  <c r="B20" i="3"/>
  <c r="H19" i="1"/>
  <c r="D19" i="3"/>
  <c r="D19" i="1"/>
  <c r="B19" i="3"/>
  <c r="H18" i="1"/>
  <c r="D18" i="3"/>
  <c r="D18" i="1"/>
  <c r="B18" i="3"/>
  <c r="H17" i="1"/>
  <c r="D17" i="3"/>
  <c r="D17" i="1"/>
  <c r="B17" i="3"/>
  <c r="H16" i="1"/>
  <c r="D16" i="3"/>
  <c r="D16" i="1"/>
  <c r="B16" i="3"/>
  <c r="H15" i="1"/>
  <c r="D15" i="3"/>
  <c r="D15" i="1"/>
  <c r="B15" i="3"/>
  <c r="H14" i="1"/>
  <c r="D14" i="3"/>
  <c r="D14" i="1"/>
  <c r="B14" i="3"/>
  <c r="H13" i="1"/>
  <c r="D13" i="3"/>
  <c r="D13" i="1"/>
  <c r="B13" i="3"/>
  <c r="H12" i="1"/>
  <c r="D12" i="3"/>
  <c r="D12" i="1"/>
  <c r="B12" i="3"/>
  <c r="H11" i="1"/>
  <c r="D11" i="3"/>
  <c r="D11" i="1"/>
  <c r="B11" i="3"/>
  <c r="H10" i="1"/>
  <c r="D10" i="3"/>
  <c r="D10" i="1"/>
  <c r="B10" i="3"/>
  <c r="H9" i="1"/>
  <c r="D9" i="3"/>
  <c r="D9" i="1"/>
  <c r="B9" i="3"/>
  <c r="H8" i="1"/>
  <c r="D8" i="3"/>
  <c r="D8" i="1"/>
  <c r="B8" i="3"/>
  <c r="H34" i="2"/>
  <c r="E34" i="3"/>
  <c r="H33" i="2"/>
  <c r="E33" i="3"/>
  <c r="H40" i="2"/>
  <c r="E40" i="3"/>
  <c r="D13" i="2"/>
  <c r="C13" i="3"/>
  <c r="D28" i="2"/>
  <c r="C28" i="3"/>
  <c r="D32" i="2"/>
  <c r="C32" i="3"/>
  <c r="H17" i="2"/>
  <c r="E17" i="3"/>
  <c r="H18" i="2"/>
  <c r="E18" i="3"/>
  <c r="D46" i="2"/>
  <c r="C46" i="3"/>
  <c r="D12" i="2"/>
  <c r="C12" i="3"/>
  <c r="D21" i="2"/>
  <c r="C21" i="3"/>
  <c r="D24" i="2"/>
  <c r="C24" i="3"/>
  <c r="D29" i="2"/>
  <c r="C29" i="3"/>
  <c r="D16" i="2"/>
  <c r="C16" i="3"/>
  <c r="D33" i="2"/>
  <c r="C33" i="3"/>
  <c r="D9" i="2"/>
  <c r="C9" i="3"/>
  <c r="D36" i="2"/>
  <c r="C36" i="3"/>
  <c r="D43" i="2"/>
  <c r="C43" i="3"/>
  <c r="I46" i="2"/>
  <c r="H46" i="2"/>
  <c r="E46" i="3"/>
  <c r="H44" i="2"/>
  <c r="E44" i="3"/>
  <c r="H21" i="2"/>
  <c r="E21" i="3"/>
  <c r="H22" i="2"/>
  <c r="E22" i="3"/>
  <c r="H37" i="2"/>
  <c r="E37" i="3"/>
  <c r="H38" i="2"/>
  <c r="E38" i="3"/>
  <c r="H9" i="2"/>
  <c r="E9" i="3"/>
  <c r="H10" i="2"/>
  <c r="E10" i="3"/>
  <c r="H25" i="2"/>
  <c r="E25" i="3"/>
  <c r="H26" i="2"/>
  <c r="E26" i="3"/>
  <c r="H13" i="2"/>
  <c r="E13" i="3"/>
  <c r="H14" i="2"/>
  <c r="E14" i="3"/>
  <c r="H29" i="2"/>
  <c r="E29" i="3"/>
  <c r="H30" i="2"/>
  <c r="E30" i="3"/>
  <c r="D44" i="2"/>
  <c r="C44" i="3"/>
  <c r="D41" i="2"/>
  <c r="C41" i="3"/>
  <c r="H45" i="2"/>
  <c r="E45" i="3"/>
  <c r="D10" i="2"/>
  <c r="C10" i="3"/>
  <c r="H11" i="2"/>
  <c r="E11" i="3"/>
  <c r="D14" i="2"/>
  <c r="C14" i="3"/>
  <c r="D18" i="2"/>
  <c r="C18" i="3"/>
  <c r="H19" i="2"/>
  <c r="E19" i="3"/>
  <c r="H23" i="2"/>
  <c r="E23" i="3"/>
  <c r="D26" i="2"/>
  <c r="C26" i="3"/>
  <c r="H31" i="2"/>
  <c r="E31" i="3"/>
  <c r="D34" i="2"/>
  <c r="C34" i="3"/>
  <c r="H35" i="2"/>
  <c r="E35" i="3"/>
  <c r="D38" i="2"/>
  <c r="C38" i="3"/>
  <c r="H39" i="2"/>
  <c r="E39" i="3"/>
  <c r="I45" i="2"/>
  <c r="D45" i="3"/>
  <c r="H8" i="2"/>
  <c r="E8" i="3"/>
  <c r="D11" i="2"/>
  <c r="C11" i="3"/>
  <c r="H12" i="2"/>
  <c r="E12" i="3"/>
  <c r="D15" i="2"/>
  <c r="C15" i="3"/>
  <c r="H16" i="2"/>
  <c r="E16" i="3"/>
  <c r="D19" i="2"/>
  <c r="C19" i="3"/>
  <c r="H20" i="2"/>
  <c r="E20" i="3"/>
  <c r="D23" i="2"/>
  <c r="C23" i="3"/>
  <c r="H24" i="2"/>
  <c r="E24" i="3"/>
  <c r="D27" i="2"/>
  <c r="C27" i="3"/>
  <c r="H28" i="2"/>
  <c r="E28" i="3"/>
  <c r="D31" i="2"/>
  <c r="C31" i="3"/>
  <c r="H32" i="2"/>
  <c r="E32" i="3"/>
  <c r="D35" i="2"/>
  <c r="C35" i="3"/>
  <c r="H36" i="2"/>
  <c r="E36" i="3"/>
  <c r="D39" i="2"/>
  <c r="C39" i="3"/>
  <c r="H41" i="2"/>
  <c r="E41" i="3"/>
  <c r="H42" i="2"/>
  <c r="E42" i="3"/>
  <c r="H43" i="2"/>
  <c r="E43" i="3"/>
  <c r="H15" i="2"/>
  <c r="E15" i="3"/>
  <c r="D22" i="2"/>
  <c r="C22" i="3"/>
  <c r="H27" i="2"/>
  <c r="E27" i="3"/>
  <c r="D30" i="2"/>
  <c r="C30" i="3"/>
  <c r="D42" i="2"/>
  <c r="C42" i="3"/>
  <c r="F46" i="3"/>
  <c r="K45" i="2"/>
  <c r="M45" i="2"/>
  <c r="L45" i="2"/>
  <c r="G45" i="3"/>
  <c r="M46" i="2"/>
  <c r="L46" i="2"/>
  <c r="G46" i="3"/>
  <c r="F45" i="3"/>
  <c r="D45" i="1" l="1"/>
  <c r="M11" i="1"/>
  <c r="M22" i="1"/>
  <c r="M33" i="1"/>
  <c r="M46" i="1"/>
  <c r="M23" i="1"/>
  <c r="M34" i="1"/>
  <c r="M14" i="1"/>
  <c r="M25" i="1"/>
  <c r="M35" i="1"/>
  <c r="M15" i="1"/>
  <c r="M26" i="1"/>
  <c r="M37" i="1"/>
  <c r="H46" i="1"/>
  <c r="I17" i="1"/>
  <c r="I41" i="1"/>
  <c r="I12" i="1"/>
  <c r="I20" i="1"/>
  <c r="I28" i="1"/>
  <c r="I36" i="1"/>
  <c r="I44" i="1"/>
  <c r="M12" i="1"/>
  <c r="M20" i="1"/>
  <c r="M28" i="1"/>
  <c r="M36" i="1"/>
  <c r="M44" i="1"/>
  <c r="I21" i="1"/>
  <c r="I37" i="1"/>
  <c r="I14" i="1"/>
  <c r="I22" i="1"/>
  <c r="I30" i="1"/>
  <c r="I38" i="1"/>
  <c r="G45" i="1"/>
  <c r="M38" i="1"/>
  <c r="K45" i="1"/>
  <c r="I15" i="1"/>
  <c r="I23" i="1"/>
  <c r="I31" i="1"/>
  <c r="I39" i="1"/>
  <c r="I46" i="1"/>
  <c r="I13" i="1"/>
  <c r="I29" i="1"/>
  <c r="I8" i="1"/>
  <c r="I16" i="1"/>
  <c r="I24" i="1"/>
  <c r="I32" i="1"/>
  <c r="I40" i="1"/>
  <c r="M8" i="1"/>
  <c r="M16" i="1"/>
  <c r="M24" i="1"/>
  <c r="M32" i="1"/>
  <c r="I25" i="1"/>
  <c r="I10" i="1"/>
  <c r="I18" i="1"/>
  <c r="I26" i="1"/>
  <c r="I34" i="1"/>
  <c r="I42" i="1"/>
  <c r="I9" i="1"/>
  <c r="I33" i="1"/>
  <c r="I11" i="1"/>
  <c r="I19" i="1"/>
  <c r="I27" i="1"/>
  <c r="I35" i="1"/>
  <c r="H45" i="1" l="1"/>
  <c r="I45" i="1"/>
  <c r="L45" i="1"/>
  <c r="M45" i="1"/>
</calcChain>
</file>

<file path=xl/sharedStrings.xml><?xml version="1.0" encoding="utf-8"?>
<sst xmlns="http://schemas.openxmlformats.org/spreadsheetml/2006/main" count="419" uniqueCount="228">
  <si>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</si>
  <si>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</si>
  <si>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</si>
  <si>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</si>
  <si>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</si>
  <si>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</si>
  <si>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</si>
  <si>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</si>
  <si>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</si>
  <si>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</si>
  <si>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</si>
  <si>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</si>
  <si>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</si>
  <si>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</si>
  <si>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</si>
  <si>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</si>
  <si>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</si>
  <si>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</si>
  <si>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</si>
  <si>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</si>
  <si>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</si>
  <si>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</si>
  <si>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</si>
  <si>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</si>
  <si>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</si>
  <si>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</si>
  <si>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</si>
  <si>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</si>
  <si>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</si>
  <si>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</si>
  <si>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</si>
  <si>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</si>
  <si>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</si>
  <si>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</si>
  <si>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</si>
  <si>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</si>
  <si>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</si>
  <si>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</si>
  <si>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</si>
  <si>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</si>
  <si>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</si>
  <si>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</si>
  <si>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</si>
  <si>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</si>
  <si>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</si>
  <si>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</si>
  <si>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</si>
  <si>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</si>
  <si>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</si>
  <si>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</si>
  <si>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</si>
  <si>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</si>
  <si>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</si>
  <si>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</si>
  <si>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</si>
  <si>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</si>
  <si>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</si>
  <si>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</si>
  <si>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</si>
  <si>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</si>
  <si>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</si>
  <si>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</si>
  <si>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</si>
  <si>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</si>
  <si>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</si>
  <si>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</si>
  <si>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</si>
  <si>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</si>
  <si>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</si>
  <si>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</si>
  <si>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</si>
  <si>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</si>
  <si>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</si>
  <si>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</si>
  <si>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</si>
  <si>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</si>
  <si>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</si>
  <si>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</si>
  <si>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</si>
  <si>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</si>
  <si>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</si>
  <si>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</si>
  <si>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</si>
  <si>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</si>
  <si>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</si>
  <si>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</si>
  <si>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</si>
  <si>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</si>
  <si>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</si>
  <si>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</si>
  <si>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</si>
  <si>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</si>
  <si>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</si>
  <si>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</si>
  <si>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</si>
  <si>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</si>
  <si>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</si>
  <si>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</si>
  <si>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</si>
  <si>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</si>
  <si>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</si>
  <si>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</si>
  <si>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</si>
  <si>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</si>
  <si>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</si>
  <si>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</si>
  <si>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</si>
  <si>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</si>
  <si>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</si>
  <si>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</si>
  <si>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</si>
  <si>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</si>
  <si>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</si>
  <si>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</si>
  <si>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</si>
  <si>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</si>
  <si>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Pay(20)  (%)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</si>
  <si>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</si>
  <si>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SON 12 AYLIK
(2021/2020)</t>
  </si>
  <si>
    <t>Değişim    ('21/'20)</t>
  </si>
  <si>
    <t>2021 İHRACAT RAKAMLARI - TL</t>
  </si>
  <si>
    <t>HAZİRAN  (2021/2020)</t>
  </si>
  <si>
    <t>OCAK - HAZİRAN (2021/2020)</t>
  </si>
  <si>
    <t>1 - 30 HAZIRAN İHRACAT RAKAMLARI</t>
  </si>
  <si>
    <t xml:space="preserve">SEKTÖREL BAZDA İHRACAT RAKAMLARI -1.000 $ </t>
  </si>
  <si>
    <t>1 - 30 HAZIRAN</t>
  </si>
  <si>
    <t>1 OCAK  -  30 HAZIRAN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</si>
  <si>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</si>
  <si>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</si>
  <si>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</si>
  <si>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</si>
  <si>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</si>
  <si>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</si>
  <si>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</si>
  <si>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</si>
  <si>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</si>
  <si>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</si>
  <si>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</si>
  <si>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</si>
  <si>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</si>
  <si>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</si>
  <si>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</si>
  <si>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</si>
  <si>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</si>
  <si>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</si>
  <si>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</si>
  <si>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</si>
  <si>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</si>
  <si>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</si>
  <si>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</si>
  <si>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</si>
  <si>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</si>
  <si>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</si>
  <si>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</si>
  <si>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</si>
  <si>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</si>
  <si>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1 - 30 HAZIRAN</t>
  </si>
  <si>
    <t>2021  1 - 30 HAZIRAN</t>
  </si>
  <si>
    <t>ABD KÜÇÜK OUT.ADL.</t>
  </si>
  <si>
    <t>CAYMAN ADALARI</t>
  </si>
  <si>
    <t>COOK ADALARI</t>
  </si>
  <si>
    <t>NEPAL</t>
  </si>
  <si>
    <t>CABO VERDE</t>
  </si>
  <si>
    <t>SİNGAPUR</t>
  </si>
  <si>
    <t>GRENADA</t>
  </si>
  <si>
    <t>MALDİVLER</t>
  </si>
  <si>
    <t>BRİTANYA VİRJİN AD.</t>
  </si>
  <si>
    <t>PALAU</t>
  </si>
  <si>
    <t>ALMANYA</t>
  </si>
  <si>
    <t>BİRLEŞİK KRALLIK</t>
  </si>
  <si>
    <t>ABD</t>
  </si>
  <si>
    <t>İTALYA</t>
  </si>
  <si>
    <t>FRANSA</t>
  </si>
  <si>
    <t>IRAK</t>
  </si>
  <si>
    <t>İSPANYA</t>
  </si>
  <si>
    <t>HOLLANDA</t>
  </si>
  <si>
    <t>İSRAİL</t>
  </si>
  <si>
    <t>RUSYA FEDERASYONU</t>
  </si>
  <si>
    <t>İSTANBUL</t>
  </si>
  <si>
    <t>KOCAELI</t>
  </si>
  <si>
    <t>BURSA</t>
  </si>
  <si>
    <t>İZMIR</t>
  </si>
  <si>
    <t>GAZIANTEP</t>
  </si>
  <si>
    <t>ANKARA</t>
  </si>
  <si>
    <t>MANISA</t>
  </si>
  <si>
    <t>DENIZLI</t>
  </si>
  <si>
    <t>SAKARYA</t>
  </si>
  <si>
    <t>HATAY</t>
  </si>
  <si>
    <t>YALOVA</t>
  </si>
  <si>
    <t>BITLIS</t>
  </si>
  <si>
    <t>ÇORUM</t>
  </si>
  <si>
    <t>SAMSUN</t>
  </si>
  <si>
    <t>KARABÜK</t>
  </si>
  <si>
    <t>BOLU</t>
  </si>
  <si>
    <t>GIRESUN</t>
  </si>
  <si>
    <t>BURDUR</t>
  </si>
  <si>
    <t>AKSARAY</t>
  </si>
  <si>
    <t>NEVŞEHIR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</si>
  <si>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</si>
  <si>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</si>
  <si>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</si>
  <si>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</si>
  <si>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</si>
  <si>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</si>
  <si>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</si>
  <si>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</si>
  <si>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</si>
  <si>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</si>
  <si>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</si>
  <si>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</si>
  <si>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</si>
  <si>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</si>
  <si>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BELÇİKA</t>
  </si>
  <si>
    <t>POLONYA</t>
  </si>
  <si>
    <t>MISIR</t>
  </si>
  <si>
    <t>ÇİN</t>
  </si>
  <si>
    <t>BULGARİSTAN</t>
  </si>
  <si>
    <t>YUNANİSTAN</t>
  </si>
  <si>
    <t>BAE</t>
  </si>
  <si>
    <t>FAS</t>
  </si>
  <si>
    <t>LİBYA</t>
  </si>
  <si>
    <t>2021 YILI İHRACATIMIZDA İLK 20 ÜLKE (1.000 $)</t>
  </si>
  <si>
    <t>İhracatçı Birlikleri Kaydından Muaf İhracat ile Antrepo ve Serbest Bölgeler Farkı</t>
  </si>
  <si>
    <t>GENEL İHRACAT TOPLAMI</t>
  </si>
  <si>
    <t xml:space="preserve"> Pay(21)  (%)</t>
  </si>
  <si>
    <t>1 Haziran - 31 Haziran</t>
  </si>
  <si>
    <t>1 Ocak - 31 Haziran</t>
  </si>
  <si>
    <t>1 Temmuz - 31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</si>
</sst>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0000FF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7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2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11099339.090580001</c:v>
                </c:pt>
                <c:pt idx="1">
                  <c:v>11122037.219469998</c:v>
                </c:pt>
                <c:pt idx="2">
                  <c:v>9958314.0655000024</c:v>
                </c:pt>
                <c:pt idx="3">
                  <c:v>6232787.0450900001</c:v>
                </c:pt>
                <c:pt idx="4">
                  <c:v>7112940.2562899999</c:v>
                </c:pt>
                <c:pt idx="5">
                  <c:v>10209223.406709999</c:v>
                </c:pt>
                <c:pt idx="6">
                  <c:v>11458337.97682</c:v>
                </c:pt>
                <c:pt idx="7">
                  <c:v>9391652.7099099997</c:v>
                </c:pt>
                <c:pt idx="8">
                  <c:v>12225276.214359999</c:v>
                </c:pt>
                <c:pt idx="9">
                  <c:v>13280509.059940003</c:v>
                </c:pt>
                <c:pt idx="10">
                  <c:v>12174489.30129</c:v>
                </c:pt>
                <c:pt idx="11">
                  <c:v>13271751.83801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A-4F37-A616-19C1269F3891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11078321.841660002</c:v>
                </c:pt>
                <c:pt idx="1">
                  <c:v>11956764.177320002</c:v>
                </c:pt>
                <c:pt idx="2">
                  <c:v>14124671.280779999</c:v>
                </c:pt>
                <c:pt idx="3">
                  <c:v>14147142.755660001</c:v>
                </c:pt>
                <c:pt idx="4">
                  <c:v>12600413.914800003</c:v>
                </c:pt>
                <c:pt idx="5">
                  <c:v>15276638.694299996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A-4F37-A616-19C1269F3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573024"/>
        <c:axId val="-200572480"/>
      </c:lineChart>
      <c:catAx>
        <c:axId val="-20057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7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5724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73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103746.17676</c:v>
                </c:pt>
                <c:pt idx="1">
                  <c:v>116611.64056</c:v>
                </c:pt>
                <c:pt idx="2">
                  <c:v>126274.76027</c:v>
                </c:pt>
                <c:pt idx="3">
                  <c:v>122122.31202</c:v>
                </c:pt>
                <c:pt idx="4">
                  <c:v>105202.56912</c:v>
                </c:pt>
                <c:pt idx="5">
                  <c:v>111112.39329000001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F9-411C-9A77-0037B109484D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84827.392730000007</c:v>
                </c:pt>
                <c:pt idx="8">
                  <c:v>148527.73120000001</c:v>
                </c:pt>
                <c:pt idx="9">
                  <c:v>191066.40427</c:v>
                </c:pt>
                <c:pt idx="10">
                  <c:v>154427.12138</c:v>
                </c:pt>
                <c:pt idx="11">
                  <c:v>125746.17405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9-411C-9A77-0037B1094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895120"/>
        <c:axId val="-40898384"/>
      </c:lineChart>
      <c:catAx>
        <c:axId val="-4089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9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89838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95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190789.16724000001</c:v>
                </c:pt>
                <c:pt idx="1">
                  <c:v>201269.21229</c:v>
                </c:pt>
                <c:pt idx="2">
                  <c:v>183686.70697</c:v>
                </c:pt>
                <c:pt idx="3">
                  <c:v>166128.25615</c:v>
                </c:pt>
                <c:pt idx="4">
                  <c:v>147713.81038000001</c:v>
                </c:pt>
                <c:pt idx="5">
                  <c:v>149062.02895000001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D-4F0B-9B6D-19B0AA32BA78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196606.79991999999</c:v>
                </c:pt>
                <c:pt idx="4">
                  <c:v>119975.59901000001</c:v>
                </c:pt>
                <c:pt idx="5">
                  <c:v>120394.22031</c:v>
                </c:pt>
                <c:pt idx="6">
                  <c:v>135352.20457</c:v>
                </c:pt>
                <c:pt idx="7">
                  <c:v>91056.767959999997</c:v>
                </c:pt>
                <c:pt idx="8">
                  <c:v>222071.38493</c:v>
                </c:pt>
                <c:pt idx="9">
                  <c:v>171070.26412000001</c:v>
                </c:pt>
                <c:pt idx="10">
                  <c:v>155514.57625000001</c:v>
                </c:pt>
                <c:pt idx="11">
                  <c:v>174397.99295000001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D-4F0B-9B6D-19B0AA32B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893488"/>
        <c:axId val="-40897840"/>
      </c:lineChart>
      <c:catAx>
        <c:axId val="-4089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9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8978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9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24902.9107</c:v>
                </c:pt>
                <c:pt idx="4">
                  <c:v>19490.09143</c:v>
                </c:pt>
                <c:pt idx="5">
                  <c:v>23406.559229999999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35-4C6D-B53E-01762F847399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35-4C6D-B53E-01762F847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890224"/>
        <c:axId val="-40892944"/>
      </c:lineChart>
      <c:catAx>
        <c:axId val="-4089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9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892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90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49273.004710000001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85523.658630000005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B-4657-AC9B-18FA15AACCAD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B-4657-AC9B-18FA15AAC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896752"/>
        <c:axId val="-40889680"/>
      </c:lineChart>
      <c:catAx>
        <c:axId val="-4089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8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889680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96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10992.193929999999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F-44FB-A347-DE2AD4D539D9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F-44FB-A347-DE2AD4D53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887504"/>
        <c:axId val="-40902736"/>
      </c:lineChart>
      <c:catAx>
        <c:axId val="-4088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90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90273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87504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216901.64304</c:v>
                </c:pt>
                <c:pt idx="1">
                  <c:v>208723.36321000001</c:v>
                </c:pt>
                <c:pt idx="2">
                  <c:v>247882.11481</c:v>
                </c:pt>
                <c:pt idx="3">
                  <c:v>280588.88767000003</c:v>
                </c:pt>
                <c:pt idx="4">
                  <c:v>265773.61229999998</c:v>
                </c:pt>
                <c:pt idx="5">
                  <c:v>314098.01539999997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38-4013-930C-BC557579777F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206141.39783999999</c:v>
                </c:pt>
                <c:pt idx="9">
                  <c:v>234875.55642000001</c:v>
                </c:pt>
                <c:pt idx="10">
                  <c:v>226851.70314999999</c:v>
                </c:pt>
                <c:pt idx="11">
                  <c:v>255918.82803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8-4013-930C-BC5575797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750000"/>
        <c:axId val="-199742384"/>
      </c:lineChart>
      <c:catAx>
        <c:axId val="-19975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4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7423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500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453671.45869</c:v>
                </c:pt>
                <c:pt idx="1">
                  <c:v>479138.02075999998</c:v>
                </c:pt>
                <c:pt idx="2">
                  <c:v>581843.09589999996</c:v>
                </c:pt>
                <c:pt idx="3">
                  <c:v>581972.85713000002</c:v>
                </c:pt>
                <c:pt idx="4">
                  <c:v>503152.26682999998</c:v>
                </c:pt>
                <c:pt idx="5">
                  <c:v>614376.41073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D-422A-8E37-0B7427DCE169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452779.88725000003</c:v>
                </c:pt>
                <c:pt idx="1">
                  <c:v>444728.80209000001</c:v>
                </c:pt>
                <c:pt idx="2">
                  <c:v>426720.00351000001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458876.29532999999</c:v>
                </c:pt>
                <c:pt idx="6">
                  <c:v>511745.76435999997</c:v>
                </c:pt>
                <c:pt idx="7">
                  <c:v>426557.83648</c:v>
                </c:pt>
                <c:pt idx="8">
                  <c:v>513783.44806000002</c:v>
                </c:pt>
                <c:pt idx="9">
                  <c:v>526447.03023000003</c:v>
                </c:pt>
                <c:pt idx="10">
                  <c:v>522370.28600999998</c:v>
                </c:pt>
                <c:pt idx="11">
                  <c:v>573309.78142999997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D-422A-8E37-0B7427DCE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740752"/>
        <c:axId val="-199742928"/>
      </c:lineChart>
      <c:catAx>
        <c:axId val="-19974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4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7429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407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730309.08600999997</c:v>
                </c:pt>
                <c:pt idx="1">
                  <c:v>744979.54677999998</c:v>
                </c:pt>
                <c:pt idx="2">
                  <c:v>868711.91769999999</c:v>
                </c:pt>
                <c:pt idx="3">
                  <c:v>877721.56908000004</c:v>
                </c:pt>
                <c:pt idx="4">
                  <c:v>744083.75239000004</c:v>
                </c:pt>
                <c:pt idx="5">
                  <c:v>900613.37867000001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5-46ED-B966-38E10D69E5EA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672977.22942999995</c:v>
                </c:pt>
                <c:pt idx="1">
                  <c:v>645847.26633000001</c:v>
                </c:pt>
                <c:pt idx="2">
                  <c:v>584624.57605000003</c:v>
                </c:pt>
                <c:pt idx="3">
                  <c:v>306219.74414999998</c:v>
                </c:pt>
                <c:pt idx="4">
                  <c:v>368572.67878999998</c:v>
                </c:pt>
                <c:pt idx="5">
                  <c:v>553302.64202999999</c:v>
                </c:pt>
                <c:pt idx="6">
                  <c:v>655102.73019000003</c:v>
                </c:pt>
                <c:pt idx="7">
                  <c:v>568016.42666</c:v>
                </c:pt>
                <c:pt idx="8">
                  <c:v>687216.48754999996</c:v>
                </c:pt>
                <c:pt idx="9">
                  <c:v>769146.17827000003</c:v>
                </c:pt>
                <c:pt idx="10">
                  <c:v>704186.82903999998</c:v>
                </c:pt>
                <c:pt idx="11">
                  <c:v>768425.57515000005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5-46ED-B966-38E10D69E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741840"/>
        <c:axId val="-199746192"/>
      </c:lineChart>
      <c:catAx>
        <c:axId val="-19974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4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74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418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109764.21923</c:v>
                </c:pt>
                <c:pt idx="1">
                  <c:v>129093.56877</c:v>
                </c:pt>
                <c:pt idx="2">
                  <c:v>157480.12390999999</c:v>
                </c:pt>
                <c:pt idx="3">
                  <c:v>143008.30968999999</c:v>
                </c:pt>
                <c:pt idx="4">
                  <c:v>100832.04919999999</c:v>
                </c:pt>
                <c:pt idx="5">
                  <c:v>153108.44534999999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5-4155-B02C-218CAB705FED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132734.87474999999</c:v>
                </c:pt>
                <c:pt idx="1">
                  <c:v>151363.62469999999</c:v>
                </c:pt>
                <c:pt idx="2">
                  <c:v>130394.66183</c:v>
                </c:pt>
                <c:pt idx="3">
                  <c:v>53932.50344</c:v>
                </c:pt>
                <c:pt idx="4">
                  <c:v>61556.372819999997</c:v>
                </c:pt>
                <c:pt idx="5">
                  <c:v>101137.99194000001</c:v>
                </c:pt>
                <c:pt idx="6">
                  <c:v>127736.4161</c:v>
                </c:pt>
                <c:pt idx="7">
                  <c:v>97893.038379999998</c:v>
                </c:pt>
                <c:pt idx="8">
                  <c:v>130369.79236000001</c:v>
                </c:pt>
                <c:pt idx="9">
                  <c:v>130856.13042</c:v>
                </c:pt>
                <c:pt idx="10">
                  <c:v>103919.55716</c:v>
                </c:pt>
                <c:pt idx="11">
                  <c:v>109822.09084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F5-4155-B02C-218CAB705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734768"/>
        <c:axId val="-199739120"/>
      </c:lineChart>
      <c:catAx>
        <c:axId val="-19973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3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7391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34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246727.25545</c:v>
                </c:pt>
                <c:pt idx="2">
                  <c:v>286719.10113999998</c:v>
                </c:pt>
                <c:pt idx="3">
                  <c:v>305099.32261999999</c:v>
                </c:pt>
                <c:pt idx="4">
                  <c:v>245280.08163999999</c:v>
                </c:pt>
                <c:pt idx="5">
                  <c:v>298000.76571000001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9-4299-B0FC-E26C525D54D3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219868.65556000001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248773.95482000001</c:v>
                </c:pt>
                <c:pt idx="7">
                  <c:v>205412.21100000001</c:v>
                </c:pt>
                <c:pt idx="8">
                  <c:v>269574.16256999999</c:v>
                </c:pt>
                <c:pt idx="9">
                  <c:v>286788.05070000002</c:v>
                </c:pt>
                <c:pt idx="10">
                  <c:v>257706.13659000001</c:v>
                </c:pt>
                <c:pt idx="11">
                  <c:v>289157.74354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9-4299-B0FC-E26C525D5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738576"/>
        <c:axId val="-199748912"/>
      </c:lineChart>
      <c:catAx>
        <c:axId val="-19973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4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7489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38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282280.49232999998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478805.61713999999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2-4DF9-9758-6C96064CBDFC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414359.43463999999</c:v>
                </c:pt>
                <c:pt idx="2">
                  <c:v>446502.02770999999</c:v>
                </c:pt>
                <c:pt idx="3">
                  <c:v>557444.86852000002</c:v>
                </c:pt>
                <c:pt idx="4">
                  <c:v>548619.37231000001</c:v>
                </c:pt>
                <c:pt idx="5">
                  <c:v>497554.75401999999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2-4DF9-9758-6C96064CB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576832"/>
        <c:axId val="-200571936"/>
      </c:lineChart>
      <c:catAx>
        <c:axId val="-20057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7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571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76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1639019.36894</c:v>
                </c:pt>
                <c:pt idx="1">
                  <c:v>1671431.5730399999</c:v>
                </c:pt>
                <c:pt idx="2">
                  <c:v>1996421.9948199999</c:v>
                </c:pt>
                <c:pt idx="3">
                  <c:v>2158054.3693499998</c:v>
                </c:pt>
                <c:pt idx="4">
                  <c:v>2128307.0743499999</c:v>
                </c:pt>
                <c:pt idx="5">
                  <c:v>2370391.2499000002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1-432F-9941-E739D9829DC3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1680074.7345</c:v>
                </c:pt>
                <c:pt idx="1">
                  <c:v>1489534.4544599999</c:v>
                </c:pt>
                <c:pt idx="2">
                  <c:v>1489046.5320299999</c:v>
                </c:pt>
                <c:pt idx="3">
                  <c:v>1275431.3443100001</c:v>
                </c:pt>
                <c:pt idx="4">
                  <c:v>1180653.3966300001</c:v>
                </c:pt>
                <c:pt idx="5">
                  <c:v>1422581.6673300001</c:v>
                </c:pt>
                <c:pt idx="6">
                  <c:v>1579587.24814</c:v>
                </c:pt>
                <c:pt idx="7">
                  <c:v>1372169.0569800001</c:v>
                </c:pt>
                <c:pt idx="8">
                  <c:v>1617814.4368499999</c:v>
                </c:pt>
                <c:pt idx="9">
                  <c:v>1721220.0064600001</c:v>
                </c:pt>
                <c:pt idx="10">
                  <c:v>1629563.04898</c:v>
                </c:pt>
                <c:pt idx="11">
                  <c:v>1799142.94129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1-432F-9941-E739D9829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737488"/>
        <c:axId val="-199747824"/>
      </c:lineChart>
      <c:catAx>
        <c:axId val="-19973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4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7478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37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651305.86895999999</c:v>
                </c:pt>
                <c:pt idx="1">
                  <c:v>684222.27050999994</c:v>
                </c:pt>
                <c:pt idx="2">
                  <c:v>784009.09542000003</c:v>
                </c:pt>
                <c:pt idx="3">
                  <c:v>821996.98551000003</c:v>
                </c:pt>
                <c:pt idx="4">
                  <c:v>735551.17579999997</c:v>
                </c:pt>
                <c:pt idx="5">
                  <c:v>828684.81292000005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3-4AEF-B66B-20BD33F9B571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623604.71548999997</c:v>
                </c:pt>
                <c:pt idx="1">
                  <c:v>633534.13815000001</c:v>
                </c:pt>
                <c:pt idx="2">
                  <c:v>625396.89246999996</c:v>
                </c:pt>
                <c:pt idx="3">
                  <c:v>455426.81581</c:v>
                </c:pt>
                <c:pt idx="4">
                  <c:v>430817.02828000003</c:v>
                </c:pt>
                <c:pt idx="5">
                  <c:v>585130.64616</c:v>
                </c:pt>
                <c:pt idx="6">
                  <c:v>665733.36221000005</c:v>
                </c:pt>
                <c:pt idx="7">
                  <c:v>570508.73341999995</c:v>
                </c:pt>
                <c:pt idx="8">
                  <c:v>687224.91064999998</c:v>
                </c:pt>
                <c:pt idx="9">
                  <c:v>735259.52838999999</c:v>
                </c:pt>
                <c:pt idx="10">
                  <c:v>693416.86661999999</c:v>
                </c:pt>
                <c:pt idx="11">
                  <c:v>833347.69068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3-4AEF-B66B-20BD33F9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9747280"/>
        <c:axId val="-199746736"/>
      </c:lineChart>
      <c:catAx>
        <c:axId val="-19974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4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974673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97472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2266249.24976</c:v>
                </c:pt>
                <c:pt idx="1">
                  <c:v>2530933.3829899998</c:v>
                </c:pt>
                <c:pt idx="2">
                  <c:v>2890268.9929599999</c:v>
                </c:pt>
                <c:pt idx="3">
                  <c:v>2462572.9365099999</c:v>
                </c:pt>
                <c:pt idx="4">
                  <c:v>1880529.0587500001</c:v>
                </c:pt>
                <c:pt idx="5">
                  <c:v>2352247.9598400001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6-4A83-8257-756B34B72217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2398133.06116</c:v>
                </c:pt>
                <c:pt idx="1">
                  <c:v>2517968.84608</c:v>
                </c:pt>
                <c:pt idx="2">
                  <c:v>2060596.1968799999</c:v>
                </c:pt>
                <c:pt idx="3">
                  <c:v>596327.39124000003</c:v>
                </c:pt>
                <c:pt idx="4">
                  <c:v>1202335.76758</c:v>
                </c:pt>
                <c:pt idx="5">
                  <c:v>2014180.9913000001</c:v>
                </c:pt>
                <c:pt idx="6">
                  <c:v>2199887.67808</c:v>
                </c:pt>
                <c:pt idx="7">
                  <c:v>1543627.02574</c:v>
                </c:pt>
                <c:pt idx="8">
                  <c:v>2604389.16126</c:v>
                </c:pt>
                <c:pt idx="9">
                  <c:v>2914072.8246900002</c:v>
                </c:pt>
                <c:pt idx="10">
                  <c:v>2696296.9789800001</c:v>
                </c:pt>
                <c:pt idx="11">
                  <c:v>2797537.4279999998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6-4A83-8257-756B34B72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20864"/>
        <c:axId val="-41121952"/>
      </c:lineChart>
      <c:catAx>
        <c:axId val="-411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12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12195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12086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894424.32799000002</c:v>
                </c:pt>
                <c:pt idx="1">
                  <c:v>1064915.53476</c:v>
                </c:pt>
                <c:pt idx="2">
                  <c:v>1255909.4110900001</c:v>
                </c:pt>
                <c:pt idx="3">
                  <c:v>1256413.2733199999</c:v>
                </c:pt>
                <c:pt idx="4">
                  <c:v>1100997.04562</c:v>
                </c:pt>
                <c:pt idx="5">
                  <c:v>1307455.9532399999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71-4E65-8071-D37990CE4B28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822566.08528999996</c:v>
                </c:pt>
                <c:pt idx="1">
                  <c:v>862527.26939000003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668904.78333999997</c:v>
                </c:pt>
                <c:pt idx="5">
                  <c:v>901077.70648000005</c:v>
                </c:pt>
                <c:pt idx="6">
                  <c:v>984828.53367999999</c:v>
                </c:pt>
                <c:pt idx="7">
                  <c:v>849845.24543999997</c:v>
                </c:pt>
                <c:pt idx="8">
                  <c:v>1061243.37369</c:v>
                </c:pt>
                <c:pt idx="9">
                  <c:v>1121184.5612699999</c:v>
                </c:pt>
                <c:pt idx="10">
                  <c:v>1109142.3897599999</c:v>
                </c:pt>
                <c:pt idx="11">
                  <c:v>1218614.8554700001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1-4E65-8071-D37990CE4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23584"/>
        <c:axId val="-41121408"/>
      </c:lineChart>
      <c:catAx>
        <c:axId val="-4112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12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12140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12358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1513695.07748</c:v>
                </c:pt>
                <c:pt idx="1">
                  <c:v>1511499.9981199999</c:v>
                </c:pt>
                <c:pt idx="2">
                  <c:v>1675992.4360100001</c:v>
                </c:pt>
                <c:pt idx="3">
                  <c:v>1626431.01354</c:v>
                </c:pt>
                <c:pt idx="4">
                  <c:v>1301529.6600299999</c:v>
                </c:pt>
                <c:pt idx="5">
                  <c:v>1808054.09935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48-4910-B7A0-8BAFE2678E75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1490294.2445199999</c:v>
                </c:pt>
                <c:pt idx="1">
                  <c:v>1516909.0920299999</c:v>
                </c:pt>
                <c:pt idx="2">
                  <c:v>1209777.87473</c:v>
                </c:pt>
                <c:pt idx="3">
                  <c:v>573302.50080000004</c:v>
                </c:pt>
                <c:pt idx="4">
                  <c:v>835973.31544000003</c:v>
                </c:pt>
                <c:pt idx="5">
                  <c:v>1348587.81259</c:v>
                </c:pt>
                <c:pt idx="6">
                  <c:v>1804480.1500299999</c:v>
                </c:pt>
                <c:pt idx="7">
                  <c:v>1538109.84464</c:v>
                </c:pt>
                <c:pt idx="8">
                  <c:v>1787645.3691799999</c:v>
                </c:pt>
                <c:pt idx="9">
                  <c:v>1847021.1069700001</c:v>
                </c:pt>
                <c:pt idx="10">
                  <c:v>1514726.30434</c:v>
                </c:pt>
                <c:pt idx="11">
                  <c:v>1652154.2948700001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8-4910-B7A0-8BAFE2678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22496"/>
        <c:axId val="-41124128"/>
      </c:lineChart>
      <c:catAx>
        <c:axId val="-411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1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1124128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1224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758864.42272999999</c:v>
                </c:pt>
                <c:pt idx="1">
                  <c:v>833282.58437000006</c:v>
                </c:pt>
                <c:pt idx="2">
                  <c:v>978879.48664000002</c:v>
                </c:pt>
                <c:pt idx="3">
                  <c:v>1049100.1021100001</c:v>
                </c:pt>
                <c:pt idx="4">
                  <c:v>937853.17004999996</c:v>
                </c:pt>
                <c:pt idx="5">
                  <c:v>1127261.1352599999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AF-4C04-A46D-C07626898319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702065.39318000001</c:v>
                </c:pt>
                <c:pt idx="1">
                  <c:v>689370.16171999997</c:v>
                </c:pt>
                <c:pt idx="2">
                  <c:v>671348.07797999994</c:v>
                </c:pt>
                <c:pt idx="3">
                  <c:v>517649.66103000002</c:v>
                </c:pt>
                <c:pt idx="4">
                  <c:v>497664.98108</c:v>
                </c:pt>
                <c:pt idx="5">
                  <c:v>676126.49988999998</c:v>
                </c:pt>
                <c:pt idx="6">
                  <c:v>754128.33484999998</c:v>
                </c:pt>
                <c:pt idx="7">
                  <c:v>614926.77896999998</c:v>
                </c:pt>
                <c:pt idx="8">
                  <c:v>747658.07561000006</c:v>
                </c:pt>
                <c:pt idx="9">
                  <c:v>800839.90546000004</c:v>
                </c:pt>
                <c:pt idx="10">
                  <c:v>761576.63332999998</c:v>
                </c:pt>
                <c:pt idx="11">
                  <c:v>819266.59869000001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AF-4C04-A46D-C07626898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123040"/>
        <c:axId val="-38246496"/>
      </c:lineChart>
      <c:catAx>
        <c:axId val="-411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6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2464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11230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278865.84925999999</c:v>
                </c:pt>
                <c:pt idx="1">
                  <c:v>330104.63185000001</c:v>
                </c:pt>
                <c:pt idx="2">
                  <c:v>402350.37615999999</c:v>
                </c:pt>
                <c:pt idx="3">
                  <c:v>402454.38432999997</c:v>
                </c:pt>
                <c:pt idx="4">
                  <c:v>384227.12569000002</c:v>
                </c:pt>
                <c:pt idx="5">
                  <c:v>426994.40077000001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A-41F6-96AB-526707E3773F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287885.92378999997</c:v>
                </c:pt>
                <c:pt idx="1">
                  <c:v>309024.14743999997</c:v>
                </c:pt>
                <c:pt idx="2">
                  <c:v>316472.83137999999</c:v>
                </c:pt>
                <c:pt idx="3">
                  <c:v>231358.31606000001</c:v>
                </c:pt>
                <c:pt idx="4">
                  <c:v>250126.45538</c:v>
                </c:pt>
                <c:pt idx="5">
                  <c:v>322827.06705999997</c:v>
                </c:pt>
                <c:pt idx="6">
                  <c:v>350453.63160000002</c:v>
                </c:pt>
                <c:pt idx="7">
                  <c:v>318562.36916</c:v>
                </c:pt>
                <c:pt idx="8">
                  <c:v>344046.81894999999</c:v>
                </c:pt>
                <c:pt idx="9">
                  <c:v>356390.24981000001</c:v>
                </c:pt>
                <c:pt idx="10">
                  <c:v>318073.2954</c:v>
                </c:pt>
                <c:pt idx="11">
                  <c:v>352265.43910000002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A-41F6-96AB-526707E37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41600"/>
        <c:axId val="-38249216"/>
      </c:lineChart>
      <c:catAx>
        <c:axId val="-3824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2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160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330233.26205000002</c:v>
                </c:pt>
                <c:pt idx="1">
                  <c:v>305386.72181999998</c:v>
                </c:pt>
                <c:pt idx="2">
                  <c:v>339820.52992</c:v>
                </c:pt>
                <c:pt idx="3">
                  <c:v>403119.28915000003</c:v>
                </c:pt>
                <c:pt idx="4">
                  <c:v>490482.38944</c:v>
                </c:pt>
                <c:pt idx="5">
                  <c:v>591734.46400000004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15-41E9-9422-501E58645CC5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290551.54897</c:v>
                </c:pt>
                <c:pt idx="1">
                  <c:v>374002.95552000002</c:v>
                </c:pt>
                <c:pt idx="2">
                  <c:v>229228.4767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346434.36122999998</c:v>
                </c:pt>
                <c:pt idx="6">
                  <c:v>347043.65740999999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314789.19592000003</c:v>
                </c:pt>
                <c:pt idx="11">
                  <c:v>301778.18302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5-41E9-9422-501E58645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49760"/>
        <c:axId val="-38248672"/>
      </c:lineChart>
      <c:catAx>
        <c:axId val="-382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2486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1052840.70906</c:v>
                </c:pt>
                <c:pt idx="1">
                  <c:v>1199909.6499399999</c:v>
                </c:pt>
                <c:pt idx="2">
                  <c:v>1529267.77504</c:v>
                </c:pt>
                <c:pt idx="3">
                  <c:v>1654134.06057</c:v>
                </c:pt>
                <c:pt idx="4">
                  <c:v>1746563.1503900001</c:v>
                </c:pt>
                <c:pt idx="5">
                  <c:v>2025836.58999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36-4370-829F-95E1691045E7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1133329.39219</c:v>
                </c:pt>
                <c:pt idx="1">
                  <c:v>997635.78670000006</c:v>
                </c:pt>
                <c:pt idx="2">
                  <c:v>979413.15893000003</c:v>
                </c:pt>
                <c:pt idx="3">
                  <c:v>900232.90145</c:v>
                </c:pt>
                <c:pt idx="4">
                  <c:v>813839.48707000003</c:v>
                </c:pt>
                <c:pt idx="5">
                  <c:v>1119137.2262800001</c:v>
                </c:pt>
                <c:pt idx="6">
                  <c:v>1034390.7086</c:v>
                </c:pt>
                <c:pt idx="7">
                  <c:v>864653.32877000002</c:v>
                </c:pt>
                <c:pt idx="8">
                  <c:v>1084079.7432599999</c:v>
                </c:pt>
                <c:pt idx="9">
                  <c:v>1103969.95025</c:v>
                </c:pt>
                <c:pt idx="10">
                  <c:v>1208069.7869299999</c:v>
                </c:pt>
                <c:pt idx="11">
                  <c:v>1364474.44958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36-4370-829F-95E16910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48128"/>
        <c:axId val="-38245952"/>
      </c:lineChart>
      <c:catAx>
        <c:axId val="-3824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24595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812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414359.43463999999</c:v>
                </c:pt>
                <c:pt idx="2">
                  <c:v>446502.02770999999</c:v>
                </c:pt>
                <c:pt idx="3">
                  <c:v>557444.86852000002</c:v>
                </c:pt>
                <c:pt idx="4">
                  <c:v>548619.37231000001</c:v>
                </c:pt>
                <c:pt idx="5">
                  <c:v>497554.75401999999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47-4619-8B7B-299D31A83E36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282280.49232999998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478805.61713999999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7-4619-8B7B-299D31A83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50848"/>
        <c:axId val="-38240512"/>
      </c:lineChart>
      <c:catAx>
        <c:axId val="-3825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2405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508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14701383.685000001</c:v>
                </c:pt>
                <c:pt idx="1">
                  <c:v>14608354.504000001</c:v>
                </c:pt>
                <c:pt idx="2">
                  <c:v>13353268.468</c:v>
                </c:pt>
                <c:pt idx="3">
                  <c:v>8978363.7850000001</c:v>
                </c:pt>
                <c:pt idx="4">
                  <c:v>9957537.1539999992</c:v>
                </c:pt>
                <c:pt idx="5">
                  <c:v>13460363.398</c:v>
                </c:pt>
                <c:pt idx="6">
                  <c:v>14891187.185000001</c:v>
                </c:pt>
                <c:pt idx="7">
                  <c:v>12456492.603</c:v>
                </c:pt>
                <c:pt idx="8">
                  <c:v>15990911.887</c:v>
                </c:pt>
                <c:pt idx="9">
                  <c:v>17316204.897999998</c:v>
                </c:pt>
                <c:pt idx="10">
                  <c:v>16088914.762</c:v>
                </c:pt>
                <c:pt idx="11">
                  <c:v>17841545.068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A3-4492-90D8-03945C35FADF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15021300.456</c:v>
                </c:pt>
                <c:pt idx="1">
                  <c:v>15956177.265000001</c:v>
                </c:pt>
                <c:pt idx="2">
                  <c:v>18965859.842999998</c:v>
                </c:pt>
                <c:pt idx="3">
                  <c:v>18767969.048999999</c:v>
                </c:pt>
                <c:pt idx="4">
                  <c:v>16497519.82</c:v>
                </c:pt>
                <c:pt idx="5">
                  <c:v>19773242.458000001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3-4492-90D8-03945C35F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575744"/>
        <c:axId val="-200567040"/>
      </c:lineChart>
      <c:catAx>
        <c:axId val="-20057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6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567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75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14477.6723</c:v>
                </c:pt>
                <c:pt idx="2">
                  <c:v>153858.56008</c:v>
                </c:pt>
                <c:pt idx="3">
                  <c:v>109911.3973</c:v>
                </c:pt>
                <c:pt idx="4">
                  <c:v>136100.62893000001</c:v>
                </c:pt>
                <c:pt idx="5">
                  <c:v>277380.44821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A-4976-9A62-6B99C169592C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A-4976-9A62-6B99C1695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47040"/>
        <c:axId val="-38250304"/>
      </c:lineChart>
      <c:catAx>
        <c:axId val="-3824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5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25030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704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166996.66803</c:v>
                </c:pt>
                <c:pt idx="1">
                  <c:v>233224.86911999999</c:v>
                </c:pt>
                <c:pt idx="2">
                  <c:v>246973.32432000001</c:v>
                </c:pt>
                <c:pt idx="3">
                  <c:v>302515.77065999998</c:v>
                </c:pt>
                <c:pt idx="4">
                  <c:v>170346.18906</c:v>
                </c:pt>
                <c:pt idx="5">
                  <c:v>221791.03886999999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5-4D21-A72E-A05DE8F7A3FC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167255.90655000001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287181.89549999998</c:v>
                </c:pt>
                <c:pt idx="10">
                  <c:v>191365.55755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5-4D21-A72E-A05DE8F7A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44864"/>
        <c:axId val="-38244320"/>
      </c:lineChart>
      <c:catAx>
        <c:axId val="-3824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244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44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400092.34071999998</c:v>
                </c:pt>
                <c:pt idx="1">
                  <c:v>446007.40090000001</c:v>
                </c:pt>
                <c:pt idx="2">
                  <c:v>546177.95542999997</c:v>
                </c:pt>
                <c:pt idx="3">
                  <c:v>561290.57148000004</c:v>
                </c:pt>
                <c:pt idx="4">
                  <c:v>486214.76861000003</c:v>
                </c:pt>
                <c:pt idx="5">
                  <c:v>574860.55836000002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1-4EBD-8472-0C51F21BE924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360950.43206999998</c:v>
                </c:pt>
                <c:pt idx="1">
                  <c:v>387544.98968</c:v>
                </c:pt>
                <c:pt idx="2">
                  <c:v>396008.68799000001</c:v>
                </c:pt>
                <c:pt idx="3">
                  <c:v>286875.19173000002</c:v>
                </c:pt>
                <c:pt idx="4">
                  <c:v>277944.24114</c:v>
                </c:pt>
                <c:pt idx="5">
                  <c:v>359616.86741000001</c:v>
                </c:pt>
                <c:pt idx="6">
                  <c:v>415949.28769999999</c:v>
                </c:pt>
                <c:pt idx="7">
                  <c:v>355292.86916</c:v>
                </c:pt>
                <c:pt idx="8">
                  <c:v>435778.98809</c:v>
                </c:pt>
                <c:pt idx="9">
                  <c:v>459648.83395</c:v>
                </c:pt>
                <c:pt idx="10">
                  <c:v>439308.36479000002</c:v>
                </c:pt>
                <c:pt idx="11">
                  <c:v>487904.25274000003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1-4EBD-8472-0C51F21BE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254112"/>
        <c:axId val="-38253568"/>
      </c:lineChart>
      <c:catAx>
        <c:axId val="-3825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5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82535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3825411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2043227.3886000002</c:v>
                </c:pt>
                <c:pt idx="1">
                  <c:v>1939477.2558599999</c:v>
                </c:pt>
                <c:pt idx="2">
                  <c:v>2031647.1407999999</c:v>
                </c:pt>
                <c:pt idx="3">
                  <c:v>1762688.7463500001</c:v>
                </c:pt>
                <c:pt idx="4">
                  <c:v>1575449.7843600002</c:v>
                </c:pt>
                <c:pt idx="5">
                  <c:v>1909991.8026700001</c:v>
                </c:pt>
                <c:pt idx="6">
                  <c:v>1954110.6066000003</c:v>
                </c:pt>
                <c:pt idx="7">
                  <c:v>1678855.3302</c:v>
                </c:pt>
                <c:pt idx="8">
                  <c:v>2215725.02703</c:v>
                </c:pt>
                <c:pt idx="9">
                  <c:v>2332473.73771</c:v>
                </c:pt>
                <c:pt idx="10">
                  <c:v>2307947.2413300001</c:v>
                </c:pt>
                <c:pt idx="11">
                  <c:v>2594058.66316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B8-4F94-888C-08FD1B689C35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2059952.5122600002</c:v>
                </c:pt>
                <c:pt idx="1">
                  <c:v>2128251.4620599998</c:v>
                </c:pt>
                <c:pt idx="2">
                  <c:v>2427772.3920199997</c:v>
                </c:pt>
                <c:pt idx="3">
                  <c:v>2355124.4513500002</c:v>
                </c:pt>
                <c:pt idx="4">
                  <c:v>2080717.7374499999</c:v>
                </c:pt>
                <c:pt idx="5">
                  <c:v>2564723.4617300001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8-4F94-888C-08FD1B689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565952"/>
        <c:axId val="-200565408"/>
      </c:lineChart>
      <c:catAx>
        <c:axId val="-2005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6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565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65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2009-2021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498-8AF1-DD37EB75C603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498-8AF1-DD37EB75C603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498-8AF1-DD37EB75C603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498-8AF1-DD37EB75C603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0F-4498-8AF1-DD37EB75C603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0F-4498-8AF1-DD37EB75C603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0F-4498-8AF1-DD37EB75C603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0F-4498-8AF1-DD37EB75C603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D0F-4498-8AF1-DD37EB75C603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0F-4498-8AF1-DD37EB75C603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D0F-4498-8AF1-DD37EB75C603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15021300.456</c:v>
                </c:pt>
                <c:pt idx="1">
                  <c:v>15956177.265000001</c:v>
                </c:pt>
                <c:pt idx="2">
                  <c:v>18965859.842999998</c:v>
                </c:pt>
                <c:pt idx="3">
                  <c:v>18767969.048999999</c:v>
                </c:pt>
                <c:pt idx="4">
                  <c:v>16497519.82</c:v>
                </c:pt>
                <c:pt idx="5">
                  <c:v>19773242.458000001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D0F-4498-8AF1-DD37EB75C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564864"/>
        <c:axId val="-200569216"/>
      </c:lineChart>
      <c:catAx>
        <c:axId val="-2005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6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569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648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2002-2021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169644527.39699998</c:v>
                </c:pt>
                <c:pt idx="19">
                  <c:v>104982068.891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9-4B38-953E-9E56DE796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570848"/>
        <c:axId val="-200569760"/>
      </c:barChart>
      <c:catAx>
        <c:axId val="-20057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6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0569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057084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599857.19082000002</c:v>
                </c:pt>
                <c:pt idx="1">
                  <c:v>635786.85036000004</c:v>
                </c:pt>
                <c:pt idx="2">
                  <c:v>783933.87655000004</c:v>
                </c:pt>
                <c:pt idx="3">
                  <c:v>752338.75693999999</c:v>
                </c:pt>
                <c:pt idx="4">
                  <c:v>617194.17981</c:v>
                </c:pt>
                <c:pt idx="5">
                  <c:v>766531.93328999996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38-448F-8A6E-D7075A39B49A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583479.08978000004</c:v>
                </c:pt>
                <c:pt idx="1">
                  <c:v>593047.14078999998</c:v>
                </c:pt>
                <c:pt idx="2">
                  <c:v>631382.81952000002</c:v>
                </c:pt>
                <c:pt idx="3">
                  <c:v>593842.38549999997</c:v>
                </c:pt>
                <c:pt idx="4">
                  <c:v>498426.75157000002</c:v>
                </c:pt>
                <c:pt idx="5">
                  <c:v>571551.14307999995</c:v>
                </c:pt>
                <c:pt idx="6">
                  <c:v>588897.20463000005</c:v>
                </c:pt>
                <c:pt idx="7">
                  <c:v>544244.33328999998</c:v>
                </c:pt>
                <c:pt idx="8">
                  <c:v>643333.91526000004</c:v>
                </c:pt>
                <c:pt idx="9">
                  <c:v>667002.41604000004</c:v>
                </c:pt>
                <c:pt idx="10">
                  <c:v>611809.29750999995</c:v>
                </c:pt>
                <c:pt idx="11">
                  <c:v>765187.30807000003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38-448F-8A6E-D7075A39B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044224"/>
        <c:axId val="-40900560"/>
      </c:lineChart>
      <c:catAx>
        <c:axId val="-20504422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90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90056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50442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278146.06261000002</c:v>
                </c:pt>
                <c:pt idx="1">
                  <c:v>249528.27283999999</c:v>
                </c:pt>
                <c:pt idx="2">
                  <c:v>246526.56328</c:v>
                </c:pt>
                <c:pt idx="3">
                  <c:v>201482.64084000001</c:v>
                </c:pt>
                <c:pt idx="4">
                  <c:v>200781.48272</c:v>
                </c:pt>
                <c:pt idx="5">
                  <c:v>295745.21227000002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5-4F90-BEBC-8CA711FB4B8E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255282.10699</c:v>
                </c:pt>
                <c:pt idx="1">
                  <c:v>203425.85910999999</c:v>
                </c:pt>
                <c:pt idx="2">
                  <c:v>178132.90669999999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129755.44379999999</c:v>
                </c:pt>
                <c:pt idx="8">
                  <c:v>197114.48373000001</c:v>
                </c:pt>
                <c:pt idx="9">
                  <c:v>263887.011</c:v>
                </c:pt>
                <c:pt idx="10">
                  <c:v>370411.22047</c:v>
                </c:pt>
                <c:pt idx="11">
                  <c:v>405234.37189000001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5-4F90-BEBC-8CA711FB4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901104"/>
        <c:axId val="-40888048"/>
      </c:lineChart>
      <c:catAx>
        <c:axId val="-4090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8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88804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9011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129763.89152999999</c:v>
                </c:pt>
                <c:pt idx="1">
                  <c:v>145632.75881</c:v>
                </c:pt>
                <c:pt idx="2">
                  <c:v>164340.66694</c:v>
                </c:pt>
                <c:pt idx="3">
                  <c:v>157797.91372000001</c:v>
                </c:pt>
                <c:pt idx="4">
                  <c:v>144635.94906000001</c:v>
                </c:pt>
                <c:pt idx="5">
                  <c:v>193875.05601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AE-4902-96C6-65A167C7E323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99998.845289999997</c:v>
                </c:pt>
                <c:pt idx="5">
                  <c:v>112606.64788999999</c:v>
                </c:pt>
                <c:pt idx="6">
                  <c:v>124157.45339</c:v>
                </c:pt>
                <c:pt idx="7">
                  <c:v>130638.14971</c:v>
                </c:pt>
                <c:pt idx="8">
                  <c:v>166846.41081</c:v>
                </c:pt>
                <c:pt idx="9">
                  <c:v>168496.41704</c:v>
                </c:pt>
                <c:pt idx="10">
                  <c:v>164437.27471999999</c:v>
                </c:pt>
                <c:pt idx="11">
                  <c:v>151100.18645000001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AE-4902-96C6-65A167C7E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899472"/>
        <c:axId val="-40895664"/>
      </c:lineChart>
      <c:catAx>
        <c:axId val="-4089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9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8956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40899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C46" sqref="C46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3" t="s">
        <v>123</v>
      </c>
      <c r="C1" s="153"/>
      <c r="D1" s="153"/>
      <c r="E1" s="153"/>
      <c r="F1" s="153"/>
      <c r="G1" s="153"/>
      <c r="H1" s="153"/>
      <c r="I1" s="153"/>
      <c r="J1" s="153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0" t="s">
        <v>124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17.399999999999999" x14ac:dyDescent="0.25">
      <c r="A6" s="3"/>
      <c r="B6" s="149" t="s">
        <v>125</v>
      </c>
      <c r="C6" s="149"/>
      <c r="D6" s="149"/>
      <c r="E6" s="149"/>
      <c r="F6" s="149" t="s">
        <v>126</v>
      </c>
      <c r="G6" s="149"/>
      <c r="H6" s="149"/>
      <c r="I6" s="149"/>
      <c r="J6" s="149" t="s">
        <v>104</v>
      </c>
      <c r="K6" s="149"/>
      <c r="L6" s="149"/>
      <c r="M6" s="149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119</v>
      </c>
      <c r="E7" s="7" t="s">
        <v>224</v>
      </c>
      <c r="F7" s="5">
        <v>2020</v>
      </c>
      <c r="G7" s="6">
        <v>2021</v>
      </c>
      <c r="H7" s="7" t="s">
        <v>119</v>
      </c>
      <c r="I7" s="7" t="s">
        <v>224</v>
      </c>
      <c r="J7" s="5" t="s">
        <v>127</v>
      </c>
      <c r="K7" s="5" t="s">
        <v>128</v>
      </c>
      <c r="L7" s="7" t="s">
        <v>119</v>
      </c>
      <c r="M7" s="7" t="s">
        <v>224</v>
      </c>
    </row>
    <row r="8" spans="1:13" ht="16.8" x14ac:dyDescent="0.3">
      <c r="A8" s="85" t="s">
        <v>2</v>
      </c>
      <c r="B8" s="8">
        <f>B9+B18+B20</f>
        <v>1909991.8026700001</v>
      </c>
      <c r="C8" s="8">
        <f>C9+C18+C20</f>
        <v>2564723.4617300001</v>
      </c>
      <c r="D8" s="10">
        <f t="shared" ref="D8:D46" si="0">(C8-B8)/B8*100</f>
        <v>34.279291573123132</v>
      </c>
      <c r="E8" s="10">
        <f t="shared" ref="E8:E44" si="1">C8/C$46*100</f>
        <v>12.970677253251129</v>
      </c>
      <c r="F8" s="8">
        <f>F9+F18+F20</f>
        <v>11262482.118639998</v>
      </c>
      <c r="G8" s="8">
        <f>G9+G18+G20</f>
        <v>13616542.016870001</v>
      </c>
      <c r="H8" s="10">
        <f t="shared" ref="H8:H46" si="2">(G8-F8)/F8*100</f>
        <v>20.901785889044039</v>
      </c>
      <c r="I8" s="10">
        <f t="shared" ref="I8:I46" si="3">G8/G$46*100</f>
        <v>12.970350232864703</v>
      </c>
      <c r="J8" s="8">
        <f>J9+J18+J20</f>
        <v>23694436.604879998</v>
      </c>
      <c r="K8" s="8">
        <f>K9+K18+K20</f>
        <v>26699712.622899998</v>
      </c>
      <c r="L8" s="10">
        <f t="shared" ref="L8:L46" si="4">(K8-J8)/J8*100</f>
        <v>12.683466875093572</v>
      </c>
      <c r="M8" s="10">
        <f t="shared" ref="M8:M46" si="5">K8/K$46*100</f>
        <v>13.37879965248135</v>
      </c>
    </row>
    <row r="9" spans="1:13" ht="15.6" x14ac:dyDescent="0.3">
      <c r="A9" s="9" t="s">
        <v>3</v>
      </c>
      <c r="B9" s="8">
        <f>B10+B11+B12+B13+B14+B15+B16+B17</f>
        <v>1267762.47056</v>
      </c>
      <c r="C9" s="8">
        <f>C10+C11+C12+C13+C14+C15+C16+C17</f>
        <v>1636249.0356000001</v>
      </c>
      <c r="D9" s="10">
        <f t="shared" si="0"/>
        <v>29.065899456483436</v>
      </c>
      <c r="E9" s="10">
        <f t="shared" si="1"/>
        <v>8.275066869156781</v>
      </c>
      <c r="F9" s="8">
        <f>F10+F11+F12+F13+F14+F15+F16+F17</f>
        <v>7644715.6689499989</v>
      </c>
      <c r="G9" s="8">
        <f>G10+G11+G12+G13+G14+G15+G16+G17</f>
        <v>8868420.2704000007</v>
      </c>
      <c r="H9" s="10">
        <f t="shared" si="2"/>
        <v>16.007195747256318</v>
      </c>
      <c r="I9" s="10">
        <f t="shared" si="3"/>
        <v>8.4475571534104912</v>
      </c>
      <c r="J9" s="8">
        <f>J10+J11+J12+J13+J14+J15+J16+J17</f>
        <v>15954815.421729999</v>
      </c>
      <c r="K9" s="8">
        <f>K10+K11+K12+K13+K14+K15+K16+K17</f>
        <v>17555170.707899999</v>
      </c>
      <c r="L9" s="10">
        <f t="shared" si="4"/>
        <v>10.030547166282867</v>
      </c>
      <c r="M9" s="10">
        <f t="shared" si="5"/>
        <v>8.7966157195512586</v>
      </c>
    </row>
    <row r="10" spans="1:13" ht="13.8" x14ac:dyDescent="0.25">
      <c r="A10" s="11" t="s">
        <v>129</v>
      </c>
      <c r="B10" s="12">
        <v>571551.14307999995</v>
      </c>
      <c r="C10" s="12">
        <v>766531.93328999996</v>
      </c>
      <c r="D10" s="13">
        <f t="shared" si="0"/>
        <v>34.114320751644186</v>
      </c>
      <c r="E10" s="13">
        <f t="shared" si="1"/>
        <v>3.8766122193574324</v>
      </c>
      <c r="F10" s="12">
        <v>3471729.33024</v>
      </c>
      <c r="G10" s="12">
        <v>4155642.7877699998</v>
      </c>
      <c r="H10" s="13">
        <f t="shared" si="2"/>
        <v>19.699503978402628</v>
      </c>
      <c r="I10" s="13">
        <f t="shared" si="3"/>
        <v>3.9584310270020393</v>
      </c>
      <c r="J10" s="12">
        <v>7014416.6062599998</v>
      </c>
      <c r="K10" s="12">
        <v>7976117.2625700003</v>
      </c>
      <c r="L10" s="13">
        <f t="shared" si="4"/>
        <v>13.710344142543985</v>
      </c>
      <c r="M10" s="13">
        <f t="shared" si="5"/>
        <v>3.9967049970829081</v>
      </c>
    </row>
    <row r="11" spans="1:13" ht="13.8" x14ac:dyDescent="0.25">
      <c r="A11" s="11" t="s">
        <v>130</v>
      </c>
      <c r="B11" s="12">
        <v>264193.62819999998</v>
      </c>
      <c r="C11" s="12">
        <v>295745.21227000002</v>
      </c>
      <c r="D11" s="13">
        <f t="shared" si="0"/>
        <v>11.942598421077303</v>
      </c>
      <c r="E11" s="13">
        <f t="shared" si="1"/>
        <v>1.4956839420655832</v>
      </c>
      <c r="F11" s="12">
        <v>1178078.5003800001</v>
      </c>
      <c r="G11" s="12">
        <v>1472210.23456</v>
      </c>
      <c r="H11" s="13">
        <f t="shared" si="2"/>
        <v>24.96707427265034</v>
      </c>
      <c r="I11" s="13">
        <f t="shared" si="3"/>
        <v>1.4023444671190044</v>
      </c>
      <c r="J11" s="12">
        <v>2473516.7933800002</v>
      </c>
      <c r="K11" s="12">
        <v>3024153.5814700001</v>
      </c>
      <c r="L11" s="13">
        <f t="shared" si="4"/>
        <v>22.261291678459489</v>
      </c>
      <c r="M11" s="13">
        <f t="shared" si="5"/>
        <v>1.5153550697815166</v>
      </c>
    </row>
    <row r="12" spans="1:13" ht="13.8" x14ac:dyDescent="0.25">
      <c r="A12" s="11" t="s">
        <v>131</v>
      </c>
      <c r="B12" s="12">
        <v>112606.64788999999</v>
      </c>
      <c r="C12" s="12">
        <v>193875.05601</v>
      </c>
      <c r="D12" s="13">
        <f t="shared" si="0"/>
        <v>72.170169028907765</v>
      </c>
      <c r="E12" s="13">
        <f t="shared" si="1"/>
        <v>0.98049197758944495</v>
      </c>
      <c r="F12" s="12">
        <v>777191.25662999996</v>
      </c>
      <c r="G12" s="12">
        <v>936046.23606999998</v>
      </c>
      <c r="H12" s="13">
        <f t="shared" si="2"/>
        <v>20.439625135364416</v>
      </c>
      <c r="I12" s="13">
        <f t="shared" si="3"/>
        <v>0.89162487075947328</v>
      </c>
      <c r="J12" s="12">
        <v>1602940.2395299999</v>
      </c>
      <c r="K12" s="12">
        <v>1841722.1281900001</v>
      </c>
      <c r="L12" s="13">
        <f t="shared" si="4"/>
        <v>14.896493504337609</v>
      </c>
      <c r="M12" s="13">
        <f t="shared" si="5"/>
        <v>0.92285754968995992</v>
      </c>
    </row>
    <row r="13" spans="1:13" ht="13.8" x14ac:dyDescent="0.25">
      <c r="A13" s="11" t="s">
        <v>132</v>
      </c>
      <c r="B13" s="12">
        <v>89459.700299999997</v>
      </c>
      <c r="C13" s="12">
        <v>111112.39329000001</v>
      </c>
      <c r="D13" s="13">
        <f t="shared" si="0"/>
        <v>24.203851474338116</v>
      </c>
      <c r="E13" s="13">
        <f t="shared" si="1"/>
        <v>0.56193309481746301</v>
      </c>
      <c r="F13" s="12">
        <v>604036.91110999999</v>
      </c>
      <c r="G13" s="12">
        <v>685069.85201999999</v>
      </c>
      <c r="H13" s="13">
        <f t="shared" si="2"/>
        <v>13.415229999949997</v>
      </c>
      <c r="I13" s="13">
        <f t="shared" si="3"/>
        <v>0.65255891721022297</v>
      </c>
      <c r="J13" s="12">
        <v>1376434.07253</v>
      </c>
      <c r="K13" s="12">
        <v>1479518.52657</v>
      </c>
      <c r="L13" s="13">
        <f t="shared" si="4"/>
        <v>7.4892402111582577</v>
      </c>
      <c r="M13" s="13">
        <f t="shared" si="5"/>
        <v>0.74136310861028598</v>
      </c>
    </row>
    <row r="14" spans="1:13" ht="13.8" x14ac:dyDescent="0.25">
      <c r="A14" s="11" t="s">
        <v>133</v>
      </c>
      <c r="B14" s="12">
        <v>120394.22031</v>
      </c>
      <c r="C14" s="12">
        <v>149062.02895000001</v>
      </c>
      <c r="D14" s="13">
        <f t="shared" si="0"/>
        <v>23.81161534680319</v>
      </c>
      <c r="E14" s="13">
        <f t="shared" si="1"/>
        <v>0.7538572860097178</v>
      </c>
      <c r="F14" s="12">
        <v>990683.88396999997</v>
      </c>
      <c r="G14" s="12">
        <v>1038649.18198</v>
      </c>
      <c r="H14" s="13">
        <f t="shared" si="2"/>
        <v>4.8416350347587285</v>
      </c>
      <c r="I14" s="13">
        <f t="shared" si="3"/>
        <v>0.98935865234128784</v>
      </c>
      <c r="J14" s="12">
        <v>2241301.6242399998</v>
      </c>
      <c r="K14" s="12">
        <v>1988112.3727599999</v>
      </c>
      <c r="L14" s="13">
        <f t="shared" si="4"/>
        <v>-11.296527372385833</v>
      </c>
      <c r="M14" s="13">
        <f t="shared" si="5"/>
        <v>0.99621136367445862</v>
      </c>
    </row>
    <row r="15" spans="1:13" ht="13.8" x14ac:dyDescent="0.25">
      <c r="A15" s="11" t="s">
        <v>134</v>
      </c>
      <c r="B15" s="12">
        <v>18969.29394</v>
      </c>
      <c r="C15" s="12">
        <v>23406.559229999999</v>
      </c>
      <c r="D15" s="13">
        <f t="shared" si="0"/>
        <v>23.391831578102476</v>
      </c>
      <c r="E15" s="13">
        <f t="shared" si="1"/>
        <v>0.1183749164039103</v>
      </c>
      <c r="F15" s="12">
        <v>140785.54837999999</v>
      </c>
      <c r="G15" s="12">
        <v>136519.96598000001</v>
      </c>
      <c r="H15" s="13">
        <f t="shared" si="2"/>
        <v>-3.0298439357472815</v>
      </c>
      <c r="I15" s="13">
        <f t="shared" si="3"/>
        <v>0.13004122267941293</v>
      </c>
      <c r="J15" s="12">
        <v>266020.80882999999</v>
      </c>
      <c r="K15" s="12">
        <v>266861.23134</v>
      </c>
      <c r="L15" s="13">
        <f t="shared" si="4"/>
        <v>0.31592359774271422</v>
      </c>
      <c r="M15" s="13">
        <f t="shared" si="5"/>
        <v>0.13371990176591458</v>
      </c>
    </row>
    <row r="16" spans="1:13" ht="13.8" x14ac:dyDescent="0.25">
      <c r="A16" s="11" t="s">
        <v>135</v>
      </c>
      <c r="B16" s="12">
        <v>84526.764179999998</v>
      </c>
      <c r="C16" s="12">
        <v>85523.658630000005</v>
      </c>
      <c r="D16" s="13">
        <f t="shared" si="0"/>
        <v>1.1793831926147289</v>
      </c>
      <c r="E16" s="13">
        <f t="shared" si="1"/>
        <v>0.43252217642938084</v>
      </c>
      <c r="F16" s="12">
        <v>426203.75276</v>
      </c>
      <c r="G16" s="12">
        <v>357627.49283</v>
      </c>
      <c r="H16" s="13">
        <f t="shared" si="2"/>
        <v>-16.090017857870915</v>
      </c>
      <c r="I16" s="13">
        <f t="shared" si="3"/>
        <v>0.34065578684805192</v>
      </c>
      <c r="J16" s="12">
        <v>881593.37401000003</v>
      </c>
      <c r="K16" s="12">
        <v>841930.02083000005</v>
      </c>
      <c r="L16" s="13">
        <f t="shared" si="4"/>
        <v>-4.4990530044013326</v>
      </c>
      <c r="M16" s="13">
        <f t="shared" si="5"/>
        <v>0.42187768944123477</v>
      </c>
    </row>
    <row r="17" spans="1:13" ht="13.8" x14ac:dyDescent="0.25">
      <c r="A17" s="11" t="s">
        <v>136</v>
      </c>
      <c r="B17" s="12">
        <v>6061.0726599999998</v>
      </c>
      <c r="C17" s="12">
        <v>10992.193929999999</v>
      </c>
      <c r="D17" s="13">
        <f t="shared" si="0"/>
        <v>81.357237350789319</v>
      </c>
      <c r="E17" s="13">
        <f t="shared" si="1"/>
        <v>5.5591256483848446E-2</v>
      </c>
      <c r="F17" s="12">
        <v>56006.485480000003</v>
      </c>
      <c r="G17" s="12">
        <v>86654.519190000006</v>
      </c>
      <c r="H17" s="13">
        <f t="shared" si="2"/>
        <v>54.722294118856041</v>
      </c>
      <c r="I17" s="13">
        <f t="shared" si="3"/>
        <v>8.2542209450997772E-2</v>
      </c>
      <c r="J17" s="12">
        <v>98591.902950000003</v>
      </c>
      <c r="K17" s="12">
        <v>136755.58416999999</v>
      </c>
      <c r="L17" s="13">
        <f t="shared" si="4"/>
        <v>38.708737815269018</v>
      </c>
      <c r="M17" s="13">
        <f t="shared" si="5"/>
        <v>6.8526039504980804E-2</v>
      </c>
    </row>
    <row r="18" spans="1:13" ht="15.6" x14ac:dyDescent="0.3">
      <c r="A18" s="9" t="s">
        <v>12</v>
      </c>
      <c r="B18" s="8">
        <f>B19</f>
        <v>183353.03677999999</v>
      </c>
      <c r="C18" s="8">
        <f>C19</f>
        <v>314098.01539999997</v>
      </c>
      <c r="D18" s="10">
        <f t="shared" si="0"/>
        <v>71.307779198049005</v>
      </c>
      <c r="E18" s="10">
        <f t="shared" si="1"/>
        <v>1.5885002981537808</v>
      </c>
      <c r="F18" s="8">
        <f>F19</f>
        <v>1127676.8372500001</v>
      </c>
      <c r="G18" s="8">
        <f>G19</f>
        <v>1533967.63643</v>
      </c>
      <c r="H18" s="10">
        <f t="shared" si="2"/>
        <v>36.029009886449174</v>
      </c>
      <c r="I18" s="10">
        <f t="shared" si="3"/>
        <v>1.4611710862953904</v>
      </c>
      <c r="J18" s="8">
        <f>J19</f>
        <v>2346653.11069</v>
      </c>
      <c r="K18" s="8">
        <f>K19</f>
        <v>2856173.65839</v>
      </c>
      <c r="L18" s="10">
        <f t="shared" si="4"/>
        <v>21.712648766829567</v>
      </c>
      <c r="M18" s="10">
        <f t="shared" si="5"/>
        <v>1.4311830126411336</v>
      </c>
    </row>
    <row r="19" spans="1:13" ht="13.8" x14ac:dyDescent="0.25">
      <c r="A19" s="11" t="s">
        <v>137</v>
      </c>
      <c r="B19" s="12">
        <v>183353.03677999999</v>
      </c>
      <c r="C19" s="12">
        <v>314098.01539999997</v>
      </c>
      <c r="D19" s="13">
        <f t="shared" si="0"/>
        <v>71.307779198049005</v>
      </c>
      <c r="E19" s="13">
        <f t="shared" si="1"/>
        <v>1.5885002981537808</v>
      </c>
      <c r="F19" s="12">
        <v>1127676.8372500001</v>
      </c>
      <c r="G19" s="12">
        <v>1533967.63643</v>
      </c>
      <c r="H19" s="13">
        <f t="shared" si="2"/>
        <v>36.029009886449174</v>
      </c>
      <c r="I19" s="13">
        <f t="shared" si="3"/>
        <v>1.4611710862953904</v>
      </c>
      <c r="J19" s="12">
        <v>2346653.11069</v>
      </c>
      <c r="K19" s="12">
        <v>2856173.65839</v>
      </c>
      <c r="L19" s="13">
        <f t="shared" si="4"/>
        <v>21.712648766829567</v>
      </c>
      <c r="M19" s="13">
        <f t="shared" si="5"/>
        <v>1.4311830126411336</v>
      </c>
    </row>
    <row r="20" spans="1:13" ht="15.6" x14ac:dyDescent="0.3">
      <c r="A20" s="9" t="s">
        <v>110</v>
      </c>
      <c r="B20" s="8">
        <f>B21</f>
        <v>458876.29532999999</v>
      </c>
      <c r="C20" s="8">
        <f>C21</f>
        <v>614376.41073</v>
      </c>
      <c r="D20" s="10">
        <f t="shared" si="0"/>
        <v>33.887153680094194</v>
      </c>
      <c r="E20" s="10">
        <f t="shared" si="1"/>
        <v>3.1071100859405645</v>
      </c>
      <c r="F20" s="8">
        <f>F21</f>
        <v>2490089.6124399998</v>
      </c>
      <c r="G20" s="8">
        <f>G21</f>
        <v>3214154.1100400002</v>
      </c>
      <c r="H20" s="10">
        <f t="shared" si="2"/>
        <v>29.077849005221179</v>
      </c>
      <c r="I20" s="10">
        <f t="shared" si="3"/>
        <v>3.0616219931588202</v>
      </c>
      <c r="J20" s="8">
        <f>J21</f>
        <v>5392968.0724600004</v>
      </c>
      <c r="K20" s="8">
        <f>K21</f>
        <v>6288368.2566099996</v>
      </c>
      <c r="L20" s="10">
        <f t="shared" si="4"/>
        <v>16.603105601950332</v>
      </c>
      <c r="M20" s="10">
        <f t="shared" si="5"/>
        <v>3.1510009202889586</v>
      </c>
    </row>
    <row r="21" spans="1:13" ht="13.8" x14ac:dyDescent="0.25">
      <c r="A21" s="11" t="s">
        <v>138</v>
      </c>
      <c r="B21" s="12">
        <v>458876.29532999999</v>
      </c>
      <c r="C21" s="12">
        <v>614376.41073</v>
      </c>
      <c r="D21" s="13">
        <f t="shared" si="0"/>
        <v>33.887153680094194</v>
      </c>
      <c r="E21" s="13">
        <f t="shared" si="1"/>
        <v>3.1071100859405645</v>
      </c>
      <c r="F21" s="12">
        <v>2490089.6124399998</v>
      </c>
      <c r="G21" s="12">
        <v>3214154.1100400002</v>
      </c>
      <c r="H21" s="13">
        <f t="shared" si="2"/>
        <v>29.077849005221179</v>
      </c>
      <c r="I21" s="13">
        <f t="shared" si="3"/>
        <v>3.0616219931588202</v>
      </c>
      <c r="J21" s="12">
        <v>5392968.0724600004</v>
      </c>
      <c r="K21" s="12">
        <v>6288368.2566099996</v>
      </c>
      <c r="L21" s="13">
        <f t="shared" si="4"/>
        <v>16.603105601950332</v>
      </c>
      <c r="M21" s="13">
        <f t="shared" si="5"/>
        <v>3.1510009202889586</v>
      </c>
    </row>
    <row r="22" spans="1:13" ht="16.8" x14ac:dyDescent="0.3">
      <c r="A22" s="85" t="s">
        <v>14</v>
      </c>
      <c r="B22" s="8">
        <f>B23+B27+B29</f>
        <v>10209223.406710001</v>
      </c>
      <c r="C22" s="8">
        <f>C23+C27+C29</f>
        <v>15276638.694299998</v>
      </c>
      <c r="D22" s="10">
        <f t="shared" si="0"/>
        <v>49.63565871483862</v>
      </c>
      <c r="E22" s="10">
        <f t="shared" si="1"/>
        <v>77.259148198626704</v>
      </c>
      <c r="F22" s="8">
        <f>F23+F27+F29</f>
        <v>55734641.083639994</v>
      </c>
      <c r="G22" s="8">
        <f>G23+G27+G29</f>
        <v>79183952.664519995</v>
      </c>
      <c r="H22" s="10">
        <f t="shared" si="2"/>
        <v>42.073136428186615</v>
      </c>
      <c r="I22" s="10">
        <f t="shared" si="3"/>
        <v>75.426168964849154</v>
      </c>
      <c r="J22" s="8">
        <f>J23+J27+J29</f>
        <v>125986632.36173999</v>
      </c>
      <c r="K22" s="8">
        <f>K23+K27+K29</f>
        <v>150985969.76485002</v>
      </c>
      <c r="L22" s="10">
        <f t="shared" si="4"/>
        <v>19.842849145558954</v>
      </c>
      <c r="M22" s="10">
        <f t="shared" si="5"/>
        <v>75.656658494780871</v>
      </c>
    </row>
    <row r="23" spans="1:13" ht="15.6" x14ac:dyDescent="0.3">
      <c r="A23" s="9" t="s">
        <v>15</v>
      </c>
      <c r="B23" s="8">
        <f>B24+B25+B26</f>
        <v>849571.76183999993</v>
      </c>
      <c r="C23" s="8">
        <f>C24+C25+C26</f>
        <v>1351722.5897299999</v>
      </c>
      <c r="D23" s="10">
        <f>(C23-B23)/B23*100</f>
        <v>59.106346331761692</v>
      </c>
      <c r="E23" s="10">
        <f t="shared" si="1"/>
        <v>6.8361200374757471</v>
      </c>
      <c r="F23" s="8">
        <f>F24+F25+F26</f>
        <v>4808659.4883699995</v>
      </c>
      <c r="G23" s="8">
        <f>G24+G25+G26</f>
        <v>7277123.2608399997</v>
      </c>
      <c r="H23" s="10">
        <f t="shared" si="2"/>
        <v>51.33371947920439</v>
      </c>
      <c r="I23" s="10">
        <f t="shared" si="3"/>
        <v>6.9317773384668548</v>
      </c>
      <c r="J23" s="8">
        <f>J24+J25+J26</f>
        <v>10891753.19435</v>
      </c>
      <c r="K23" s="8">
        <f>K24+K25+K26</f>
        <v>13687226.77218</v>
      </c>
      <c r="L23" s="10">
        <f t="shared" si="4"/>
        <v>25.665965138469417</v>
      </c>
      <c r="M23" s="10">
        <f t="shared" si="5"/>
        <v>6.8584507769576781</v>
      </c>
    </row>
    <row r="24" spans="1:13" ht="13.8" x14ac:dyDescent="0.25">
      <c r="A24" s="11" t="s">
        <v>139</v>
      </c>
      <c r="B24" s="12">
        <v>553302.64202999999</v>
      </c>
      <c r="C24" s="12">
        <v>900613.37867000001</v>
      </c>
      <c r="D24" s="13">
        <f t="shared" si="0"/>
        <v>62.770482238392944</v>
      </c>
      <c r="E24" s="13">
        <f t="shared" si="1"/>
        <v>4.5547076084409381</v>
      </c>
      <c r="F24" s="12">
        <v>3131544.1367799998</v>
      </c>
      <c r="G24" s="12">
        <v>4866419.2506299997</v>
      </c>
      <c r="H24" s="13">
        <f t="shared" si="2"/>
        <v>55.399989208961934</v>
      </c>
      <c r="I24" s="13">
        <f t="shared" si="3"/>
        <v>4.6354766123752711</v>
      </c>
      <c r="J24" s="12">
        <v>7021006.5008699996</v>
      </c>
      <c r="K24" s="12">
        <v>9018513.4774900004</v>
      </c>
      <c r="L24" s="13">
        <f t="shared" si="4"/>
        <v>28.45043622125235</v>
      </c>
      <c r="M24" s="13">
        <f t="shared" si="5"/>
        <v>4.5190330953246196</v>
      </c>
    </row>
    <row r="25" spans="1:13" ht="13.8" x14ac:dyDescent="0.25">
      <c r="A25" s="11" t="s">
        <v>140</v>
      </c>
      <c r="B25" s="12">
        <v>101137.99194000001</v>
      </c>
      <c r="C25" s="12">
        <v>153108.44534999999</v>
      </c>
      <c r="D25" s="13">
        <f t="shared" si="0"/>
        <v>51.385688417495366</v>
      </c>
      <c r="E25" s="13">
        <f t="shared" si="1"/>
        <v>0.77432138747711698</v>
      </c>
      <c r="F25" s="12">
        <v>631120.02948000003</v>
      </c>
      <c r="G25" s="12">
        <v>793286.71614999999</v>
      </c>
      <c r="H25" s="13">
        <f t="shared" si="2"/>
        <v>25.695062602214396</v>
      </c>
      <c r="I25" s="13">
        <f t="shared" si="3"/>
        <v>0.75564020077909477</v>
      </c>
      <c r="J25" s="12">
        <v>1465536.42689</v>
      </c>
      <c r="K25" s="12">
        <v>1493883.74141</v>
      </c>
      <c r="L25" s="13">
        <f t="shared" si="4"/>
        <v>1.934262021733268</v>
      </c>
      <c r="M25" s="13">
        <f t="shared" si="5"/>
        <v>0.74856128838186808</v>
      </c>
    </row>
    <row r="26" spans="1:13" ht="13.8" x14ac:dyDescent="0.25">
      <c r="A26" s="11" t="s">
        <v>141</v>
      </c>
      <c r="B26" s="12">
        <v>195131.12787</v>
      </c>
      <c r="C26" s="12">
        <v>298000.76571000001</v>
      </c>
      <c r="D26" s="13">
        <f t="shared" si="0"/>
        <v>52.718210037987213</v>
      </c>
      <c r="E26" s="13">
        <f t="shared" si="1"/>
        <v>1.5070910415576921</v>
      </c>
      <c r="F26" s="12">
        <v>1045995.32211</v>
      </c>
      <c r="G26" s="12">
        <v>1617417.29406</v>
      </c>
      <c r="H26" s="13">
        <f t="shared" si="2"/>
        <v>54.629495932861126</v>
      </c>
      <c r="I26" s="13">
        <f t="shared" si="3"/>
        <v>1.5406605253124892</v>
      </c>
      <c r="J26" s="12">
        <v>2405210.2665900001</v>
      </c>
      <c r="K26" s="12">
        <v>3174829.5532800001</v>
      </c>
      <c r="L26" s="13">
        <f t="shared" si="4"/>
        <v>31.998004389908573</v>
      </c>
      <c r="M26" s="13">
        <f t="shared" si="5"/>
        <v>1.5908563932511908</v>
      </c>
    </row>
    <row r="27" spans="1:13" ht="15.6" x14ac:dyDescent="0.3">
      <c r="A27" s="9" t="s">
        <v>19</v>
      </c>
      <c r="B27" s="8">
        <f>B28</f>
        <v>1422581.6673300001</v>
      </c>
      <c r="C27" s="8">
        <f>C28</f>
        <v>2370391.2499000002</v>
      </c>
      <c r="D27" s="10">
        <f t="shared" si="0"/>
        <v>66.6260225572086</v>
      </c>
      <c r="E27" s="10">
        <f t="shared" si="1"/>
        <v>11.987873283478452</v>
      </c>
      <c r="F27" s="8">
        <f>F28</f>
        <v>8537322.1292599998</v>
      </c>
      <c r="G27" s="8">
        <f>G28</f>
        <v>11963625.6304</v>
      </c>
      <c r="H27" s="10">
        <f t="shared" si="2"/>
        <v>40.133234394389497</v>
      </c>
      <c r="I27" s="10">
        <f t="shared" si="3"/>
        <v>11.395875273539811</v>
      </c>
      <c r="J27" s="8">
        <f>J28</f>
        <v>19113008.24845</v>
      </c>
      <c r="K27" s="8">
        <f>K28</f>
        <v>21683122.369100001</v>
      </c>
      <c r="L27" s="10">
        <f t="shared" si="4"/>
        <v>13.446936700079268</v>
      </c>
      <c r="M27" s="10">
        <f t="shared" si="5"/>
        <v>10.865066381561563</v>
      </c>
    </row>
    <row r="28" spans="1:13" ht="13.8" x14ac:dyDescent="0.25">
      <c r="A28" s="11" t="s">
        <v>142</v>
      </c>
      <c r="B28" s="12">
        <v>1422581.6673300001</v>
      </c>
      <c r="C28" s="12">
        <v>2370391.2499000002</v>
      </c>
      <c r="D28" s="13">
        <f t="shared" si="0"/>
        <v>66.6260225572086</v>
      </c>
      <c r="E28" s="13">
        <f t="shared" si="1"/>
        <v>11.987873283478452</v>
      </c>
      <c r="F28" s="12">
        <v>8537322.1292599998</v>
      </c>
      <c r="G28" s="12">
        <v>11963625.6304</v>
      </c>
      <c r="H28" s="13">
        <f t="shared" si="2"/>
        <v>40.133234394389497</v>
      </c>
      <c r="I28" s="13">
        <f t="shared" si="3"/>
        <v>11.395875273539811</v>
      </c>
      <c r="J28" s="12">
        <v>19113008.24845</v>
      </c>
      <c r="K28" s="12">
        <v>21683122.369100001</v>
      </c>
      <c r="L28" s="13">
        <f t="shared" si="4"/>
        <v>13.446936700079268</v>
      </c>
      <c r="M28" s="13">
        <f t="shared" si="5"/>
        <v>10.865066381561563</v>
      </c>
    </row>
    <row r="29" spans="1:13" ht="15.6" x14ac:dyDescent="0.3">
      <c r="A29" s="9" t="s">
        <v>21</v>
      </c>
      <c r="B29" s="8">
        <f>B30+B31+B32+B33+B34+B35+B36+B37+B38+B39+B40+B41</f>
        <v>7937069.9775400003</v>
      </c>
      <c r="C29" s="8">
        <f>C30+C31+C32+C33+C34+C35+C36+C37+C38+C39+C40+C41</f>
        <v>11554524.854669997</v>
      </c>
      <c r="D29" s="10">
        <f t="shared" si="0"/>
        <v>45.576703838652357</v>
      </c>
      <c r="E29" s="10">
        <f t="shared" si="1"/>
        <v>58.435154877672502</v>
      </c>
      <c r="F29" s="8">
        <f>F30+F31+F32+F33+F34+F35+F36+F37+F38+F39+F40+F41</f>
        <v>42388659.466009997</v>
      </c>
      <c r="G29" s="8">
        <f>G30+G31+G32+G33+G34+G35+G36+G37+G38+G39+G40+G41</f>
        <v>59943203.773280002</v>
      </c>
      <c r="H29" s="10">
        <f t="shared" si="2"/>
        <v>41.413303766651048</v>
      </c>
      <c r="I29" s="10">
        <f t="shared" si="3"/>
        <v>57.098516352842488</v>
      </c>
      <c r="J29" s="8">
        <f>J30+J31+J32+J33+J34+J35+J36+J37+J38+J39+J40+J41</f>
        <v>95981870.918939993</v>
      </c>
      <c r="K29" s="8">
        <f>K30+K31+K32+K33+K34+K35+K36+K37+K38+K39+K40+K41</f>
        <v>115615620.62357001</v>
      </c>
      <c r="L29" s="10">
        <f t="shared" si="4"/>
        <v>20.455685554630829</v>
      </c>
      <c r="M29" s="10">
        <f t="shared" si="5"/>
        <v>57.93314133626162</v>
      </c>
    </row>
    <row r="30" spans="1:13" ht="13.8" x14ac:dyDescent="0.25">
      <c r="A30" s="11" t="s">
        <v>143</v>
      </c>
      <c r="B30" s="12">
        <v>1348587.81259</v>
      </c>
      <c r="C30" s="12">
        <v>1808054.09935</v>
      </c>
      <c r="D30" s="13">
        <f t="shared" si="0"/>
        <v>34.070179373605818</v>
      </c>
      <c r="E30" s="13">
        <f t="shared" si="1"/>
        <v>9.1439434032655811</v>
      </c>
      <c r="F30" s="12">
        <v>6974844.8401100002</v>
      </c>
      <c r="G30" s="12">
        <v>9437202.2845300008</v>
      </c>
      <c r="H30" s="13">
        <f t="shared" si="2"/>
        <v>35.303401019902353</v>
      </c>
      <c r="I30" s="13">
        <f t="shared" si="3"/>
        <v>8.9893468324846868</v>
      </c>
      <c r="J30" s="12">
        <v>15958976.19193</v>
      </c>
      <c r="K30" s="12">
        <v>19581339.354559999</v>
      </c>
      <c r="L30" s="13">
        <f t="shared" si="4"/>
        <v>22.697967081758826</v>
      </c>
      <c r="M30" s="13">
        <f t="shared" si="5"/>
        <v>9.8118964743917978</v>
      </c>
    </row>
    <row r="31" spans="1:13" ht="13.8" x14ac:dyDescent="0.25">
      <c r="A31" s="11" t="s">
        <v>144</v>
      </c>
      <c r="B31" s="12">
        <v>2014180.9913000001</v>
      </c>
      <c r="C31" s="12">
        <v>2352247.9598400001</v>
      </c>
      <c r="D31" s="13">
        <f t="shared" si="0"/>
        <v>16.784339143316192</v>
      </c>
      <c r="E31" s="13">
        <f t="shared" si="1"/>
        <v>11.896116506113598</v>
      </c>
      <c r="F31" s="12">
        <v>10789542.254240001</v>
      </c>
      <c r="G31" s="12">
        <v>14382801.580809999</v>
      </c>
      <c r="H31" s="13">
        <f t="shared" si="2"/>
        <v>33.303167473652032</v>
      </c>
      <c r="I31" s="13">
        <f t="shared" si="3"/>
        <v>13.700245892223048</v>
      </c>
      <c r="J31" s="12">
        <v>26062343.095109999</v>
      </c>
      <c r="K31" s="12">
        <v>29138612.677560002</v>
      </c>
      <c r="L31" s="13">
        <f t="shared" si="4"/>
        <v>11.803503511651622</v>
      </c>
      <c r="M31" s="13">
        <f t="shared" si="5"/>
        <v>14.600893525347086</v>
      </c>
    </row>
    <row r="32" spans="1:13" ht="13.8" x14ac:dyDescent="0.25">
      <c r="A32" s="11" t="s">
        <v>145</v>
      </c>
      <c r="B32" s="12">
        <v>88349.361170000004</v>
      </c>
      <c r="C32" s="12">
        <v>277380.44821</v>
      </c>
      <c r="D32" s="13">
        <f t="shared" si="0"/>
        <v>213.95863482959467</v>
      </c>
      <c r="E32" s="13">
        <f t="shared" si="1"/>
        <v>1.4028070954937157</v>
      </c>
      <c r="F32" s="12">
        <v>500575.11901999998</v>
      </c>
      <c r="G32" s="12">
        <v>734472.71152999997</v>
      </c>
      <c r="H32" s="13">
        <f t="shared" si="2"/>
        <v>46.725772740745199</v>
      </c>
      <c r="I32" s="13">
        <f t="shared" si="3"/>
        <v>0.69961729587610122</v>
      </c>
      <c r="J32" s="12">
        <v>1051620.77633</v>
      </c>
      <c r="K32" s="12">
        <v>1608903.94741</v>
      </c>
      <c r="L32" s="13">
        <f t="shared" si="4"/>
        <v>52.99278823920114</v>
      </c>
      <c r="M32" s="13">
        <f t="shared" si="5"/>
        <v>0.80619607695788054</v>
      </c>
    </row>
    <row r="33" spans="1:13" ht="13.8" x14ac:dyDescent="0.25">
      <c r="A33" s="11" t="s">
        <v>146</v>
      </c>
      <c r="B33" s="12">
        <v>901077.70648000005</v>
      </c>
      <c r="C33" s="12">
        <v>1307455.9532399999</v>
      </c>
      <c r="D33" s="13">
        <f t="shared" si="0"/>
        <v>45.099134496123469</v>
      </c>
      <c r="E33" s="13">
        <f t="shared" si="1"/>
        <v>6.6122486285046289</v>
      </c>
      <c r="F33" s="12">
        <v>4703333.5628599999</v>
      </c>
      <c r="G33" s="12">
        <v>6880115.5460200002</v>
      </c>
      <c r="H33" s="13">
        <f t="shared" si="2"/>
        <v>46.281684130358471</v>
      </c>
      <c r="I33" s="13">
        <f t="shared" si="3"/>
        <v>6.553610172384233</v>
      </c>
      <c r="J33" s="12">
        <v>10566503.996069999</v>
      </c>
      <c r="K33" s="12">
        <v>13224974.50533</v>
      </c>
      <c r="L33" s="13">
        <f t="shared" si="4"/>
        <v>25.159414222989607</v>
      </c>
      <c r="M33" s="13">
        <f t="shared" si="5"/>
        <v>6.6268235473152428</v>
      </c>
    </row>
    <row r="34" spans="1:13" ht="13.8" x14ac:dyDescent="0.25">
      <c r="A34" s="11" t="s">
        <v>147</v>
      </c>
      <c r="B34" s="12">
        <v>585130.64616</v>
      </c>
      <c r="C34" s="12">
        <v>828684.81292000005</v>
      </c>
      <c r="D34" s="13">
        <f t="shared" si="0"/>
        <v>41.623895169114391</v>
      </c>
      <c r="E34" s="13">
        <f t="shared" si="1"/>
        <v>4.190940432153174</v>
      </c>
      <c r="F34" s="12">
        <v>3353910.23636</v>
      </c>
      <c r="G34" s="12">
        <v>4505770.2091199998</v>
      </c>
      <c r="H34" s="13">
        <f t="shared" si="2"/>
        <v>34.343792516346944</v>
      </c>
      <c r="I34" s="13">
        <f t="shared" si="3"/>
        <v>4.2919426686077387</v>
      </c>
      <c r="J34" s="12">
        <v>7389956.4050799999</v>
      </c>
      <c r="K34" s="12">
        <v>8691261.3010900002</v>
      </c>
      <c r="L34" s="13">
        <f t="shared" si="4"/>
        <v>17.609101118857183</v>
      </c>
      <c r="M34" s="13">
        <f t="shared" si="5"/>
        <v>4.3550522553159174</v>
      </c>
    </row>
    <row r="35" spans="1:13" ht="13.8" x14ac:dyDescent="0.25">
      <c r="A35" s="11" t="s">
        <v>148</v>
      </c>
      <c r="B35" s="12">
        <v>676126.49988999998</v>
      </c>
      <c r="C35" s="12">
        <v>1127261.1352599999</v>
      </c>
      <c r="D35" s="13">
        <f t="shared" si="0"/>
        <v>66.72340685410137</v>
      </c>
      <c r="E35" s="13">
        <f t="shared" si="1"/>
        <v>5.7009422589865855</v>
      </c>
      <c r="F35" s="12">
        <v>3754224.7748799999</v>
      </c>
      <c r="G35" s="12">
        <v>5685240.9011599999</v>
      </c>
      <c r="H35" s="13">
        <f t="shared" si="2"/>
        <v>51.435815436536373</v>
      </c>
      <c r="I35" s="13">
        <f t="shared" si="3"/>
        <v>5.4154399520005922</v>
      </c>
      <c r="J35" s="12">
        <v>7806154.1986800004</v>
      </c>
      <c r="K35" s="12">
        <v>10183637.22807</v>
      </c>
      <c r="L35" s="13">
        <f t="shared" si="4"/>
        <v>30.456521468561636</v>
      </c>
      <c r="M35" s="13">
        <f t="shared" si="5"/>
        <v>5.1028580019637975</v>
      </c>
    </row>
    <row r="36" spans="1:13" ht="13.8" x14ac:dyDescent="0.25">
      <c r="A36" s="11" t="s">
        <v>149</v>
      </c>
      <c r="B36" s="12">
        <v>1119137.2262800001</v>
      </c>
      <c r="C36" s="12">
        <v>2025836.58999</v>
      </c>
      <c r="D36" s="13">
        <f t="shared" si="0"/>
        <v>81.017711002596059</v>
      </c>
      <c r="E36" s="13">
        <f t="shared" si="1"/>
        <v>10.245343394200743</v>
      </c>
      <c r="F36" s="12">
        <v>5943587.9526199996</v>
      </c>
      <c r="G36" s="12">
        <v>9208551.93499</v>
      </c>
      <c r="H36" s="13">
        <f t="shared" si="2"/>
        <v>54.932542571878116</v>
      </c>
      <c r="I36" s="13">
        <f t="shared" si="3"/>
        <v>8.7715474006813352</v>
      </c>
      <c r="J36" s="12">
        <v>12595626.9077</v>
      </c>
      <c r="K36" s="12">
        <v>15868189.902380001</v>
      </c>
      <c r="L36" s="13">
        <f t="shared" si="4"/>
        <v>25.981739683631044</v>
      </c>
      <c r="M36" s="13">
        <f t="shared" si="5"/>
        <v>7.9512965757311163</v>
      </c>
    </row>
    <row r="37" spans="1:13" ht="13.8" x14ac:dyDescent="0.25">
      <c r="A37" s="14" t="s">
        <v>150</v>
      </c>
      <c r="B37" s="12">
        <v>322827.06705999997</v>
      </c>
      <c r="C37" s="12">
        <v>426994.40077000001</v>
      </c>
      <c r="D37" s="13">
        <f t="shared" si="0"/>
        <v>32.267224263026158</v>
      </c>
      <c r="E37" s="13">
        <f t="shared" si="1"/>
        <v>2.1594556465737544</v>
      </c>
      <c r="F37" s="12">
        <v>1717694.7411100001</v>
      </c>
      <c r="G37" s="12">
        <v>2224996.7680600001</v>
      </c>
      <c r="H37" s="13">
        <f t="shared" si="2"/>
        <v>29.533887180802214</v>
      </c>
      <c r="I37" s="13">
        <f t="shared" si="3"/>
        <v>2.1194064772815184</v>
      </c>
      <c r="J37" s="12">
        <v>3496883.7036600001</v>
      </c>
      <c r="K37" s="12">
        <v>4264788.5720800003</v>
      </c>
      <c r="L37" s="13">
        <f t="shared" si="4"/>
        <v>21.959691356514817</v>
      </c>
      <c r="M37" s="13">
        <f t="shared" si="5"/>
        <v>2.1370174530310355</v>
      </c>
    </row>
    <row r="38" spans="1:13" ht="13.8" x14ac:dyDescent="0.25">
      <c r="A38" s="11" t="s">
        <v>151</v>
      </c>
      <c r="B38" s="12">
        <v>346434.36122999998</v>
      </c>
      <c r="C38" s="12">
        <v>591734.46400000004</v>
      </c>
      <c r="D38" s="13">
        <f t="shared" si="0"/>
        <v>70.807093701407922</v>
      </c>
      <c r="E38" s="13">
        <f t="shared" si="1"/>
        <v>2.9926020745302289</v>
      </c>
      <c r="F38" s="12">
        <v>1616429.5625799999</v>
      </c>
      <c r="G38" s="12">
        <v>2460776.6563800001</v>
      </c>
      <c r="H38" s="13">
        <f t="shared" si="2"/>
        <v>52.235316239349707</v>
      </c>
      <c r="I38" s="13">
        <f t="shared" si="3"/>
        <v>2.3439971057676114</v>
      </c>
      <c r="J38" s="12">
        <v>4070029.10623</v>
      </c>
      <c r="K38" s="12">
        <v>4622903.2846299997</v>
      </c>
      <c r="L38" s="13">
        <f t="shared" si="4"/>
        <v>13.584035002445418</v>
      </c>
      <c r="M38" s="13">
        <f t="shared" si="5"/>
        <v>2.3164630170893949</v>
      </c>
    </row>
    <row r="39" spans="1:13" ht="13.8" x14ac:dyDescent="0.25">
      <c r="A39" s="11" t="s">
        <v>152</v>
      </c>
      <c r="B39" s="12">
        <v>167255.90655000001</v>
      </c>
      <c r="C39" s="12">
        <v>221791.03886999999</v>
      </c>
      <c r="D39" s="13">
        <f>(C39-B39)/B39*100</f>
        <v>32.605803552711649</v>
      </c>
      <c r="E39" s="13">
        <f t="shared" si="1"/>
        <v>1.1216725802108707</v>
      </c>
      <c r="F39" s="12">
        <v>922527.65668999997</v>
      </c>
      <c r="G39" s="12">
        <v>1341847.8600600001</v>
      </c>
      <c r="H39" s="13">
        <f t="shared" si="2"/>
        <v>45.453401893067117</v>
      </c>
      <c r="I39" s="13">
        <f t="shared" si="3"/>
        <v>1.2781686189221551</v>
      </c>
      <c r="J39" s="12">
        <v>2395260.16273</v>
      </c>
      <c r="K39" s="12">
        <v>2698341.0831499998</v>
      </c>
      <c r="L39" s="13">
        <f t="shared" si="4"/>
        <v>12.653361214614915</v>
      </c>
      <c r="M39" s="13">
        <f t="shared" si="5"/>
        <v>1.3520956294698236</v>
      </c>
    </row>
    <row r="40" spans="1:13" ht="13.8" x14ac:dyDescent="0.25">
      <c r="A40" s="11" t="s">
        <v>153</v>
      </c>
      <c r="B40" s="12">
        <v>359616.86741000001</v>
      </c>
      <c r="C40" s="12">
        <v>574860.55836000002</v>
      </c>
      <c r="D40" s="13">
        <f>(C40-B40)/B40*100</f>
        <v>59.853613791869279</v>
      </c>
      <c r="E40" s="13">
        <f t="shared" si="1"/>
        <v>2.9072650051252409</v>
      </c>
      <c r="F40" s="12">
        <v>2068940.4100200001</v>
      </c>
      <c r="G40" s="12">
        <v>3014643.5954999998</v>
      </c>
      <c r="H40" s="13">
        <f t="shared" si="2"/>
        <v>45.709541990668441</v>
      </c>
      <c r="I40" s="13">
        <f t="shared" si="3"/>
        <v>2.8715795252901919</v>
      </c>
      <c r="J40" s="12">
        <v>4482447.3876499999</v>
      </c>
      <c r="K40" s="12">
        <v>5608526.1919299997</v>
      </c>
      <c r="L40" s="13">
        <f t="shared" si="4"/>
        <v>25.121963670618026</v>
      </c>
      <c r="M40" s="13">
        <f t="shared" si="5"/>
        <v>2.8103429174428185</v>
      </c>
    </row>
    <row r="41" spans="1:13" ht="13.8" x14ac:dyDescent="0.25">
      <c r="A41" s="11" t="s">
        <v>154</v>
      </c>
      <c r="B41" s="12">
        <v>8345.5314199999993</v>
      </c>
      <c r="C41" s="12">
        <v>12223.39386</v>
      </c>
      <c r="D41" s="13">
        <f t="shared" si="0"/>
        <v>46.46633323681143</v>
      </c>
      <c r="E41" s="13">
        <f t="shared" si="1"/>
        <v>6.1817852514394131E-2</v>
      </c>
      <c r="F41" s="12">
        <v>43048.355519999997</v>
      </c>
      <c r="G41" s="12">
        <v>66783.725120000003</v>
      </c>
      <c r="H41" s="13">
        <f t="shared" si="2"/>
        <v>55.13653033499201</v>
      </c>
      <c r="I41" s="13">
        <f t="shared" si="3"/>
        <v>6.3614411323270559E-2</v>
      </c>
      <c r="J41" s="12">
        <v>106068.98777000001</v>
      </c>
      <c r="K41" s="12">
        <v>124142.57537999999</v>
      </c>
      <c r="L41" s="13">
        <f t="shared" si="4"/>
        <v>17.039464588076164</v>
      </c>
      <c r="M41" s="13">
        <f t="shared" si="5"/>
        <v>6.2205862205706654E-2</v>
      </c>
    </row>
    <row r="42" spans="1:13" ht="15.6" x14ac:dyDescent="0.3">
      <c r="A42" s="9" t="s">
        <v>31</v>
      </c>
      <c r="B42" s="8">
        <f>B43</f>
        <v>312612.13030000002</v>
      </c>
      <c r="C42" s="8">
        <f>C43</f>
        <v>497554.75401999999</v>
      </c>
      <c r="D42" s="10">
        <f t="shared" si="0"/>
        <v>59.160411831274338</v>
      </c>
      <c r="E42" s="10">
        <f t="shared" si="1"/>
        <v>2.5163033077495882</v>
      </c>
      <c r="F42" s="8">
        <f>F43</f>
        <v>1849689.6680600001</v>
      </c>
      <c r="G42" s="8">
        <f>G43</f>
        <v>2817235.92032</v>
      </c>
      <c r="H42" s="10">
        <f t="shared" si="2"/>
        <v>52.308572025208221</v>
      </c>
      <c r="I42" s="10">
        <f t="shared" si="3"/>
        <v>2.6835401036390878</v>
      </c>
      <c r="J42" s="8">
        <f>J43</f>
        <v>4031593.78095</v>
      </c>
      <c r="K42" s="8">
        <f>K43</f>
        <v>5237405.4826699998</v>
      </c>
      <c r="L42" s="10">
        <f t="shared" si="4"/>
        <v>29.909057490307561</v>
      </c>
      <c r="M42" s="10">
        <f t="shared" si="5"/>
        <v>2.624380256113731</v>
      </c>
    </row>
    <row r="43" spans="1:13" ht="13.8" x14ac:dyDescent="0.25">
      <c r="A43" s="11" t="s">
        <v>155</v>
      </c>
      <c r="B43" s="12">
        <v>312612.13030000002</v>
      </c>
      <c r="C43" s="12">
        <v>497554.75401999999</v>
      </c>
      <c r="D43" s="13">
        <f t="shared" si="0"/>
        <v>59.160411831274338</v>
      </c>
      <c r="E43" s="13">
        <f t="shared" si="1"/>
        <v>2.5163033077495882</v>
      </c>
      <c r="F43" s="12">
        <v>1849689.6680600001</v>
      </c>
      <c r="G43" s="12">
        <v>2817235.92032</v>
      </c>
      <c r="H43" s="13">
        <f t="shared" si="2"/>
        <v>52.308572025208221</v>
      </c>
      <c r="I43" s="13">
        <f t="shared" si="3"/>
        <v>2.6835401036390878</v>
      </c>
      <c r="J43" s="12">
        <v>4031593.78095</v>
      </c>
      <c r="K43" s="12">
        <v>5237405.4826699998</v>
      </c>
      <c r="L43" s="13">
        <f t="shared" si="4"/>
        <v>29.909057490307561</v>
      </c>
      <c r="M43" s="13">
        <f t="shared" si="5"/>
        <v>2.624380256113731</v>
      </c>
    </row>
    <row r="44" spans="1:13" ht="15.6" x14ac:dyDescent="0.3">
      <c r="A44" s="9" t="s">
        <v>33</v>
      </c>
      <c r="B44" s="8">
        <f>B8+B22+B42</f>
        <v>12431827.339680001</v>
      </c>
      <c r="C44" s="8">
        <f>C8+C22+C42</f>
        <v>18338916.910050001</v>
      </c>
      <c r="D44" s="10">
        <f t="shared" si="0"/>
        <v>47.515859165093985</v>
      </c>
      <c r="E44" s="10">
        <f t="shared" si="1"/>
        <v>92.746128759627439</v>
      </c>
      <c r="F44" s="15">
        <f>F8+F22+F42</f>
        <v>68846812.87033999</v>
      </c>
      <c r="G44" s="15">
        <f>G8+G22+G42</f>
        <v>95617730.601710007</v>
      </c>
      <c r="H44" s="16">
        <f t="shared" si="2"/>
        <v>38.88475967912705</v>
      </c>
      <c r="I44" s="16">
        <f t="shared" si="3"/>
        <v>91.080059301352946</v>
      </c>
      <c r="J44" s="15">
        <f>J8+J22+J42</f>
        <v>153712662.74757001</v>
      </c>
      <c r="K44" s="15">
        <f>K8+K22+K42</f>
        <v>182923087.87042004</v>
      </c>
      <c r="L44" s="16">
        <f t="shared" si="4"/>
        <v>19.003265313814758</v>
      </c>
      <c r="M44" s="16">
        <f t="shared" si="5"/>
        <v>91.659838403375957</v>
      </c>
    </row>
    <row r="45" spans="1:13" ht="30" x14ac:dyDescent="0.25">
      <c r="A45" s="141" t="s">
        <v>222</v>
      </c>
      <c r="B45" s="142">
        <f>B46-B44</f>
        <v>1028536.0583199989</v>
      </c>
      <c r="C45" s="142">
        <f>C46-C44</f>
        <v>1434325.5479499996</v>
      </c>
      <c r="D45" s="143">
        <f t="shared" si="0"/>
        <v>39.453112639805106</v>
      </c>
      <c r="E45" s="143">
        <f t="shared" ref="E45:E46" si="6">C45/C$46*100</f>
        <v>7.2538712403725665</v>
      </c>
      <c r="F45" s="142">
        <f>F46-F44</f>
        <v>6212458.1236600131</v>
      </c>
      <c r="G45" s="142">
        <f>G46-G44</f>
        <v>9364338.289289996</v>
      </c>
      <c r="H45" s="144">
        <f t="shared" si="2"/>
        <v>50.734831573771345</v>
      </c>
      <c r="I45" s="143">
        <f t="shared" si="3"/>
        <v>8.9199406986470517</v>
      </c>
      <c r="J45" s="142">
        <f>J46-J44</f>
        <v>13815219.694429964</v>
      </c>
      <c r="K45" s="142">
        <f>K46-K44</f>
        <v>16644237.423579961</v>
      </c>
      <c r="L45" s="144">
        <f t="shared" si="4"/>
        <v>20.477544271631118</v>
      </c>
      <c r="M45" s="143">
        <f t="shared" si="5"/>
        <v>8.3401615966240392</v>
      </c>
    </row>
    <row r="46" spans="1:13" ht="21" x14ac:dyDescent="0.25">
      <c r="A46" s="145" t="s">
        <v>223</v>
      </c>
      <c r="B46" s="146">
        <v>13460363.398</v>
      </c>
      <c r="C46" s="146">
        <v>19773242.458000001</v>
      </c>
      <c r="D46" s="147">
        <f t="shared" si="0"/>
        <v>46.899766918165049</v>
      </c>
      <c r="E46" s="148">
        <f t="shared" si="6"/>
        <v>100</v>
      </c>
      <c r="F46" s="146">
        <v>75059270.994000003</v>
      </c>
      <c r="G46" s="146">
        <v>104982068.891</v>
      </c>
      <c r="H46" s="147">
        <f t="shared" si="2"/>
        <v>39.865558911958964</v>
      </c>
      <c r="I46" s="148">
        <f t="shared" si="3"/>
        <v>100</v>
      </c>
      <c r="J46" s="146">
        <v>167527882.44199997</v>
      </c>
      <c r="K46" s="146">
        <v>199567325.294</v>
      </c>
      <c r="L46" s="147">
        <f t="shared" si="4"/>
        <v>19.124842017323559</v>
      </c>
      <c r="M46" s="148">
        <f t="shared" si="5"/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P1" sqref="P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2021</v>
      </c>
      <c r="B2" s="113" t="s">
        <v>2</v>
      </c>
      <c r="C2" s="114">
        <f>C4+C6+C8+C10+C12+C14+C16+C18+C20+C22</f>
        <v>2059952.5122600002</v>
      </c>
      <c r="D2" s="114">
        <f t="shared" ref="D2:O2" si="0">D4+D6+D8+D10+D12+D14+D16+D18+D20+D22</f>
        <v>2128251.4620599998</v>
      </c>
      <c r="E2" s="114">
        <f t="shared" si="0"/>
        <v>2427772.3920199997</v>
      </c>
      <c r="F2" s="114">
        <f t="shared" si="0"/>
        <v>2355124.4513500002</v>
      </c>
      <c r="G2" s="114">
        <f t="shared" si="0"/>
        <v>2080717.7374499999</v>
      </c>
      <c r="H2" s="114">
        <f t="shared" si="0"/>
        <v>2564723.4617300001</v>
      </c>
      <c r="I2" s="114"/>
      <c r="J2" s="114"/>
      <c r="K2" s="114"/>
      <c r="L2" s="114"/>
      <c r="M2" s="114"/>
      <c r="N2" s="114"/>
      <c r="O2" s="114">
        <f t="shared" si="0"/>
        <v>13616542.016870001</v>
      </c>
    </row>
    <row r="3" spans="1:15" ht="14.4" thickTop="1" x14ac:dyDescent="0.25">
      <c r="A3" s="86">
        <v>2020</v>
      </c>
      <c r="B3" s="113" t="s">
        <v>2</v>
      </c>
      <c r="C3" s="114">
        <f>C5+C7+C9+C11+C13+C15+C17+C19+C21+C23</f>
        <v>2043227.3886000002</v>
      </c>
      <c r="D3" s="114">
        <f t="shared" ref="D3:O3" si="1">D5+D7+D9+D11+D13+D15+D17+D19+D21+D23</f>
        <v>1939477.2558599999</v>
      </c>
      <c r="E3" s="114">
        <f t="shared" si="1"/>
        <v>2031647.1407999999</v>
      </c>
      <c r="F3" s="114">
        <f t="shared" si="1"/>
        <v>1762688.7463500001</v>
      </c>
      <c r="G3" s="114">
        <f t="shared" si="1"/>
        <v>1575449.7843600002</v>
      </c>
      <c r="H3" s="114">
        <f t="shared" si="1"/>
        <v>1909991.8026700001</v>
      </c>
      <c r="I3" s="114">
        <f t="shared" si="1"/>
        <v>1954110.6066000003</v>
      </c>
      <c r="J3" s="114">
        <f t="shared" si="1"/>
        <v>1678855.3302</v>
      </c>
      <c r="K3" s="114">
        <f t="shared" si="1"/>
        <v>2215725.02703</v>
      </c>
      <c r="L3" s="114">
        <f t="shared" si="1"/>
        <v>2332473.73771</v>
      </c>
      <c r="M3" s="114">
        <f t="shared" si="1"/>
        <v>2307947.2413300001</v>
      </c>
      <c r="N3" s="114">
        <f t="shared" si="1"/>
        <v>2594058.66316</v>
      </c>
      <c r="O3" s="114">
        <f t="shared" si="1"/>
        <v>24345652.72467</v>
      </c>
    </row>
    <row r="4" spans="1:15" s="37" customFormat="1" ht="13.8" x14ac:dyDescent="0.25">
      <c r="A4" s="87">
        <v>2021</v>
      </c>
      <c r="B4" s="115" t="s">
        <v>129</v>
      </c>
      <c r="C4" s="116">
        <v>599857.19082000002</v>
      </c>
      <c r="D4" s="116">
        <v>635786.85036000004</v>
      </c>
      <c r="E4" s="116">
        <v>783933.87655000004</v>
      </c>
      <c r="F4" s="116">
        <v>752338.75693999999</v>
      </c>
      <c r="G4" s="116">
        <v>617194.17981</v>
      </c>
      <c r="H4" s="116">
        <v>766531.93328999996</v>
      </c>
      <c r="I4" s="116"/>
      <c r="J4" s="116"/>
      <c r="K4" s="116"/>
      <c r="L4" s="116"/>
      <c r="M4" s="116"/>
      <c r="N4" s="116"/>
      <c r="O4" s="117">
        <v>4155642.7877699998</v>
      </c>
    </row>
    <row r="5" spans="1:15" ht="13.8" x14ac:dyDescent="0.25">
      <c r="A5" s="86">
        <v>2020</v>
      </c>
      <c r="B5" s="115" t="s">
        <v>129</v>
      </c>
      <c r="C5" s="116">
        <v>583479.08978000004</v>
      </c>
      <c r="D5" s="116">
        <v>593047.14078999998</v>
      </c>
      <c r="E5" s="116">
        <v>631382.81952000002</v>
      </c>
      <c r="F5" s="116">
        <v>593842.38549999997</v>
      </c>
      <c r="G5" s="116">
        <v>498426.75157000002</v>
      </c>
      <c r="H5" s="116">
        <v>571551.14307999995</v>
      </c>
      <c r="I5" s="116">
        <v>588897.20463000005</v>
      </c>
      <c r="J5" s="116">
        <v>544244.33328999998</v>
      </c>
      <c r="K5" s="116">
        <v>643333.91526000004</v>
      </c>
      <c r="L5" s="116">
        <v>667002.41604000004</v>
      </c>
      <c r="M5" s="116">
        <v>611809.29750999995</v>
      </c>
      <c r="N5" s="116">
        <v>765187.30807000003</v>
      </c>
      <c r="O5" s="117">
        <v>7292203.80504</v>
      </c>
    </row>
    <row r="6" spans="1:15" s="37" customFormat="1" ht="13.8" x14ac:dyDescent="0.25">
      <c r="A6" s="87">
        <v>2021</v>
      </c>
      <c r="B6" s="115" t="s">
        <v>130</v>
      </c>
      <c r="C6" s="116">
        <v>278146.06261000002</v>
      </c>
      <c r="D6" s="116">
        <v>249528.27283999999</v>
      </c>
      <c r="E6" s="116">
        <v>246526.56328</v>
      </c>
      <c r="F6" s="116">
        <v>201482.64084000001</v>
      </c>
      <c r="G6" s="116">
        <v>200781.48272</v>
      </c>
      <c r="H6" s="116">
        <v>295745.21227000002</v>
      </c>
      <c r="I6" s="116"/>
      <c r="J6" s="116"/>
      <c r="K6" s="116"/>
      <c r="L6" s="116"/>
      <c r="M6" s="116"/>
      <c r="N6" s="116"/>
      <c r="O6" s="117">
        <v>1472210.23456</v>
      </c>
    </row>
    <row r="7" spans="1:15" ht="13.8" x14ac:dyDescent="0.25">
      <c r="A7" s="86">
        <v>2020</v>
      </c>
      <c r="B7" s="115" t="s">
        <v>130</v>
      </c>
      <c r="C7" s="116">
        <v>255282.10699</v>
      </c>
      <c r="D7" s="116">
        <v>203425.85910999999</v>
      </c>
      <c r="E7" s="116">
        <v>178132.90669999999</v>
      </c>
      <c r="F7" s="116">
        <v>118357.13295</v>
      </c>
      <c r="G7" s="116">
        <v>158686.86642999999</v>
      </c>
      <c r="H7" s="116">
        <v>264193.62819999998</v>
      </c>
      <c r="I7" s="116">
        <v>185540.81602</v>
      </c>
      <c r="J7" s="116">
        <v>129755.44379999999</v>
      </c>
      <c r="K7" s="116">
        <v>197114.48373000001</v>
      </c>
      <c r="L7" s="116">
        <v>263887.011</v>
      </c>
      <c r="M7" s="116">
        <v>370411.22047</v>
      </c>
      <c r="N7" s="116">
        <v>405234.37189000001</v>
      </c>
      <c r="O7" s="117">
        <v>2730021.8472899999</v>
      </c>
    </row>
    <row r="8" spans="1:15" s="37" customFormat="1" ht="13.8" x14ac:dyDescent="0.25">
      <c r="A8" s="87">
        <v>2021</v>
      </c>
      <c r="B8" s="115" t="s">
        <v>131</v>
      </c>
      <c r="C8" s="116">
        <v>129763.89152999999</v>
      </c>
      <c r="D8" s="116">
        <v>145632.75881</v>
      </c>
      <c r="E8" s="116">
        <v>164340.66694</v>
      </c>
      <c r="F8" s="116">
        <v>157797.91372000001</v>
      </c>
      <c r="G8" s="116">
        <v>144635.94906000001</v>
      </c>
      <c r="H8" s="116">
        <v>193875.05601</v>
      </c>
      <c r="I8" s="116"/>
      <c r="J8" s="116"/>
      <c r="K8" s="116"/>
      <c r="L8" s="116"/>
      <c r="M8" s="116"/>
      <c r="N8" s="116"/>
      <c r="O8" s="117">
        <v>936046.23606999998</v>
      </c>
    </row>
    <row r="9" spans="1:15" ht="13.8" x14ac:dyDescent="0.25">
      <c r="A9" s="86">
        <v>2020</v>
      </c>
      <c r="B9" s="115" t="s">
        <v>131</v>
      </c>
      <c r="C9" s="116">
        <v>131869.98423</v>
      </c>
      <c r="D9" s="116">
        <v>126847.16056</v>
      </c>
      <c r="E9" s="116">
        <v>162232.90966999999</v>
      </c>
      <c r="F9" s="116">
        <v>143635.70899000001</v>
      </c>
      <c r="G9" s="116">
        <v>99998.845289999997</v>
      </c>
      <c r="H9" s="116">
        <v>112606.64788999999</v>
      </c>
      <c r="I9" s="116">
        <v>124157.45339</v>
      </c>
      <c r="J9" s="116">
        <v>130638.14971</v>
      </c>
      <c r="K9" s="116">
        <v>166846.41081</v>
      </c>
      <c r="L9" s="116">
        <v>168496.41704</v>
      </c>
      <c r="M9" s="116">
        <v>164437.27471999999</v>
      </c>
      <c r="N9" s="116">
        <v>151100.18645000001</v>
      </c>
      <c r="O9" s="117">
        <v>1682867.1487499999</v>
      </c>
    </row>
    <row r="10" spans="1:15" s="37" customFormat="1" ht="13.8" x14ac:dyDescent="0.25">
      <c r="A10" s="87">
        <v>2021</v>
      </c>
      <c r="B10" s="115" t="s">
        <v>132</v>
      </c>
      <c r="C10" s="116">
        <v>103746.17676</v>
      </c>
      <c r="D10" s="116">
        <v>116611.64056</v>
      </c>
      <c r="E10" s="116">
        <v>126274.76027</v>
      </c>
      <c r="F10" s="116">
        <v>122122.31202</v>
      </c>
      <c r="G10" s="116">
        <v>105202.56912</v>
      </c>
      <c r="H10" s="116">
        <v>111112.39329000001</v>
      </c>
      <c r="I10" s="116"/>
      <c r="J10" s="116"/>
      <c r="K10" s="116"/>
      <c r="L10" s="116"/>
      <c r="M10" s="116"/>
      <c r="N10" s="116"/>
      <c r="O10" s="117">
        <v>685069.85201999999</v>
      </c>
    </row>
    <row r="11" spans="1:15" ht="13.8" x14ac:dyDescent="0.25">
      <c r="A11" s="86">
        <v>2020</v>
      </c>
      <c r="B11" s="115" t="s">
        <v>132</v>
      </c>
      <c r="C11" s="116">
        <v>113205.42514000001</v>
      </c>
      <c r="D11" s="116">
        <v>100301.6303</v>
      </c>
      <c r="E11" s="116">
        <v>123199.15419</v>
      </c>
      <c r="F11" s="116">
        <v>103631.95716999999</v>
      </c>
      <c r="G11" s="116">
        <v>74239.044009999998</v>
      </c>
      <c r="H11" s="116">
        <v>89459.700299999997</v>
      </c>
      <c r="I11" s="116">
        <v>89853.850919999997</v>
      </c>
      <c r="J11" s="116">
        <v>84827.392730000007</v>
      </c>
      <c r="K11" s="116">
        <v>148527.73120000001</v>
      </c>
      <c r="L11" s="116">
        <v>191066.40427</v>
      </c>
      <c r="M11" s="116">
        <v>154427.12138</v>
      </c>
      <c r="N11" s="116">
        <v>125746.17405</v>
      </c>
      <c r="O11" s="117">
        <v>1398485.5856600001</v>
      </c>
    </row>
    <row r="12" spans="1:15" s="37" customFormat="1" ht="13.8" x14ac:dyDescent="0.25">
      <c r="A12" s="87">
        <v>2021</v>
      </c>
      <c r="B12" s="115" t="s">
        <v>133</v>
      </c>
      <c r="C12" s="116">
        <v>190789.16724000001</v>
      </c>
      <c r="D12" s="116">
        <v>201269.21229</v>
      </c>
      <c r="E12" s="116">
        <v>183686.70697</v>
      </c>
      <c r="F12" s="116">
        <v>166128.25615</v>
      </c>
      <c r="G12" s="116">
        <v>147713.81038000001</v>
      </c>
      <c r="H12" s="116">
        <v>149062.02895000001</v>
      </c>
      <c r="I12" s="116"/>
      <c r="J12" s="116"/>
      <c r="K12" s="116"/>
      <c r="L12" s="116"/>
      <c r="M12" s="116"/>
      <c r="N12" s="116"/>
      <c r="O12" s="117">
        <v>1038649.18198</v>
      </c>
    </row>
    <row r="13" spans="1:15" ht="13.8" x14ac:dyDescent="0.25">
      <c r="A13" s="86">
        <v>2020</v>
      </c>
      <c r="B13" s="115" t="s">
        <v>133</v>
      </c>
      <c r="C13" s="116">
        <v>183299.71315</v>
      </c>
      <c r="D13" s="116">
        <v>163093.91933999999</v>
      </c>
      <c r="E13" s="116">
        <v>207313.63224000001</v>
      </c>
      <c r="F13" s="116">
        <v>196606.79991999999</v>
      </c>
      <c r="G13" s="116">
        <v>119975.59901000001</v>
      </c>
      <c r="H13" s="116">
        <v>120394.22031</v>
      </c>
      <c r="I13" s="116">
        <v>135352.20457</v>
      </c>
      <c r="J13" s="116">
        <v>91056.767959999997</v>
      </c>
      <c r="K13" s="116">
        <v>222071.38493</v>
      </c>
      <c r="L13" s="116">
        <v>171070.26412000001</v>
      </c>
      <c r="M13" s="116">
        <v>155514.57625000001</v>
      </c>
      <c r="N13" s="116">
        <v>174397.99295000001</v>
      </c>
      <c r="O13" s="117">
        <v>1940147.0747499999</v>
      </c>
    </row>
    <row r="14" spans="1:15" s="37" customFormat="1" ht="13.8" x14ac:dyDescent="0.25">
      <c r="A14" s="87">
        <v>2021</v>
      </c>
      <c r="B14" s="115" t="s">
        <v>134</v>
      </c>
      <c r="C14" s="116">
        <v>15943.144840000001</v>
      </c>
      <c r="D14" s="116">
        <v>26135.543170000001</v>
      </c>
      <c r="E14" s="116">
        <v>26641.716609999999</v>
      </c>
      <c r="F14" s="116">
        <v>24902.9107</v>
      </c>
      <c r="G14" s="116">
        <v>19490.09143</v>
      </c>
      <c r="H14" s="116">
        <v>23406.559229999999</v>
      </c>
      <c r="I14" s="116"/>
      <c r="J14" s="116"/>
      <c r="K14" s="116"/>
      <c r="L14" s="116"/>
      <c r="M14" s="116"/>
      <c r="N14" s="116"/>
      <c r="O14" s="117">
        <v>136519.96598000001</v>
      </c>
    </row>
    <row r="15" spans="1:15" ht="13.8" x14ac:dyDescent="0.25">
      <c r="A15" s="86">
        <v>2020</v>
      </c>
      <c r="B15" s="115" t="s">
        <v>134</v>
      </c>
      <c r="C15" s="116">
        <v>24451.569380000001</v>
      </c>
      <c r="D15" s="116">
        <v>24726.651860000002</v>
      </c>
      <c r="E15" s="116">
        <v>29417.072550000001</v>
      </c>
      <c r="F15" s="116">
        <v>23301.29163</v>
      </c>
      <c r="G15" s="116">
        <v>19919.669020000001</v>
      </c>
      <c r="H15" s="116">
        <v>18969.29394</v>
      </c>
      <c r="I15" s="116">
        <v>19075.408370000001</v>
      </c>
      <c r="J15" s="116">
        <v>14848.67002</v>
      </c>
      <c r="K15" s="116">
        <v>19081.79737</v>
      </c>
      <c r="L15" s="116">
        <v>22005.576830000002</v>
      </c>
      <c r="M15" s="116">
        <v>25197.230309999999</v>
      </c>
      <c r="N15" s="116">
        <v>30132.582460000001</v>
      </c>
      <c r="O15" s="117">
        <v>271126.81374000001</v>
      </c>
    </row>
    <row r="16" spans="1:15" ht="13.8" x14ac:dyDescent="0.25">
      <c r="A16" s="87">
        <v>2021</v>
      </c>
      <c r="B16" s="115" t="s">
        <v>135</v>
      </c>
      <c r="C16" s="116">
        <v>59118.003539999998</v>
      </c>
      <c r="D16" s="116">
        <v>49199.688770000001</v>
      </c>
      <c r="E16" s="116">
        <v>49273.004710000001</v>
      </c>
      <c r="F16" s="116">
        <v>52377.636700000003</v>
      </c>
      <c r="G16" s="116">
        <v>62135.500480000002</v>
      </c>
      <c r="H16" s="116">
        <v>85523.658630000005</v>
      </c>
      <c r="I16" s="116"/>
      <c r="J16" s="116"/>
      <c r="K16" s="116"/>
      <c r="L16" s="116"/>
      <c r="M16" s="116"/>
      <c r="N16" s="116"/>
      <c r="O16" s="117">
        <v>357627.49283</v>
      </c>
    </row>
    <row r="17" spans="1:15" ht="13.8" x14ac:dyDescent="0.25">
      <c r="A17" s="86">
        <v>2020</v>
      </c>
      <c r="B17" s="115" t="s">
        <v>135</v>
      </c>
      <c r="C17" s="116">
        <v>79131.446320000003</v>
      </c>
      <c r="D17" s="116">
        <v>60671.367539999999</v>
      </c>
      <c r="E17" s="116">
        <v>78806.017680000004</v>
      </c>
      <c r="F17" s="116">
        <v>53409.438990000002</v>
      </c>
      <c r="G17" s="116">
        <v>69658.718049999996</v>
      </c>
      <c r="H17" s="116">
        <v>84526.764179999998</v>
      </c>
      <c r="I17" s="116">
        <v>74619.318069999994</v>
      </c>
      <c r="J17" s="116">
        <v>71254.857780000006</v>
      </c>
      <c r="K17" s="116">
        <v>90724.827149999997</v>
      </c>
      <c r="L17" s="116">
        <v>79811.920360000004</v>
      </c>
      <c r="M17" s="116">
        <v>67968.791859999998</v>
      </c>
      <c r="N17" s="116">
        <v>99922.812779999993</v>
      </c>
      <c r="O17" s="117">
        <v>910506.28075999999</v>
      </c>
    </row>
    <row r="18" spans="1:15" ht="13.8" x14ac:dyDescent="0.25">
      <c r="A18" s="87">
        <v>2021</v>
      </c>
      <c r="B18" s="115" t="s">
        <v>136</v>
      </c>
      <c r="C18" s="116">
        <v>12015.77319</v>
      </c>
      <c r="D18" s="116">
        <v>16226.111290000001</v>
      </c>
      <c r="E18" s="116">
        <v>17369.885979999999</v>
      </c>
      <c r="F18" s="116">
        <v>15412.279479999999</v>
      </c>
      <c r="G18" s="116">
        <v>14638.275320000001</v>
      </c>
      <c r="H18" s="116">
        <v>10992.193929999999</v>
      </c>
      <c r="I18" s="116"/>
      <c r="J18" s="116"/>
      <c r="K18" s="116"/>
      <c r="L18" s="116"/>
      <c r="M18" s="116"/>
      <c r="N18" s="116"/>
      <c r="O18" s="117">
        <v>86654.519190000006</v>
      </c>
    </row>
    <row r="19" spans="1:15" ht="13.8" x14ac:dyDescent="0.25">
      <c r="A19" s="86">
        <v>2020</v>
      </c>
      <c r="B19" s="115" t="s">
        <v>136</v>
      </c>
      <c r="C19" s="116">
        <v>11024.010979999999</v>
      </c>
      <c r="D19" s="116">
        <v>13044.33958</v>
      </c>
      <c r="E19" s="116">
        <v>12149.519109999999</v>
      </c>
      <c r="F19" s="116">
        <v>6813.2945600000003</v>
      </c>
      <c r="G19" s="116">
        <v>6914.2485900000001</v>
      </c>
      <c r="H19" s="116">
        <v>6061.0726599999998</v>
      </c>
      <c r="I19" s="116">
        <v>6099.3303900000001</v>
      </c>
      <c r="J19" s="116">
        <v>6022.5977899999998</v>
      </c>
      <c r="K19" s="116">
        <v>8099.6306800000002</v>
      </c>
      <c r="L19" s="116">
        <v>7811.1414000000004</v>
      </c>
      <c r="M19" s="116">
        <v>8959.7396700000008</v>
      </c>
      <c r="N19" s="116">
        <v>13108.625050000001</v>
      </c>
      <c r="O19" s="117">
        <v>106107.55046</v>
      </c>
    </row>
    <row r="20" spans="1:15" ht="13.8" x14ac:dyDescent="0.25">
      <c r="A20" s="87">
        <v>2021</v>
      </c>
      <c r="B20" s="115" t="s">
        <v>137</v>
      </c>
      <c r="C20" s="118">
        <v>216901.64304</v>
      </c>
      <c r="D20" s="118">
        <v>208723.36321000001</v>
      </c>
      <c r="E20" s="118">
        <v>247882.11481</v>
      </c>
      <c r="F20" s="118">
        <v>280588.88767000003</v>
      </c>
      <c r="G20" s="118">
        <v>265773.61229999998</v>
      </c>
      <c r="H20" s="116">
        <v>314098.01539999997</v>
      </c>
      <c r="I20" s="116"/>
      <c r="J20" s="116"/>
      <c r="K20" s="116"/>
      <c r="L20" s="116"/>
      <c r="M20" s="116"/>
      <c r="N20" s="116"/>
      <c r="O20" s="117">
        <v>1533967.63643</v>
      </c>
    </row>
    <row r="21" spans="1:15" ht="13.8" x14ac:dyDescent="0.25">
      <c r="A21" s="86">
        <v>2020</v>
      </c>
      <c r="B21" s="115" t="s">
        <v>137</v>
      </c>
      <c r="C21" s="116">
        <v>208704.15538000001</v>
      </c>
      <c r="D21" s="116">
        <v>209590.38469000001</v>
      </c>
      <c r="E21" s="116">
        <v>182293.10563000001</v>
      </c>
      <c r="F21" s="116">
        <v>182916.50704999999</v>
      </c>
      <c r="G21" s="116">
        <v>160819.64772000001</v>
      </c>
      <c r="H21" s="116">
        <v>183353.03677999999</v>
      </c>
      <c r="I21" s="116">
        <v>218769.25588000001</v>
      </c>
      <c r="J21" s="116">
        <v>179649.28064000001</v>
      </c>
      <c r="K21" s="116">
        <v>206141.39783999999</v>
      </c>
      <c r="L21" s="116">
        <v>234875.55642000001</v>
      </c>
      <c r="M21" s="116">
        <v>226851.70314999999</v>
      </c>
      <c r="N21" s="116">
        <v>255918.82803</v>
      </c>
      <c r="O21" s="117">
        <v>2449882.8592099999</v>
      </c>
    </row>
    <row r="22" spans="1:15" ht="13.8" x14ac:dyDescent="0.25">
      <c r="A22" s="87">
        <v>2021</v>
      </c>
      <c r="B22" s="115" t="s">
        <v>138</v>
      </c>
      <c r="C22" s="118">
        <v>453671.45869</v>
      </c>
      <c r="D22" s="118">
        <v>479138.02075999998</v>
      </c>
      <c r="E22" s="118">
        <v>581843.09589999996</v>
      </c>
      <c r="F22" s="118">
        <v>581972.85713000002</v>
      </c>
      <c r="G22" s="118">
        <v>503152.26682999998</v>
      </c>
      <c r="H22" s="116">
        <v>614376.41073</v>
      </c>
      <c r="I22" s="116"/>
      <c r="J22" s="116"/>
      <c r="K22" s="116"/>
      <c r="L22" s="116"/>
      <c r="M22" s="116"/>
      <c r="N22" s="116"/>
      <c r="O22" s="117">
        <v>3214154.1100400002</v>
      </c>
    </row>
    <row r="23" spans="1:15" ht="13.8" x14ac:dyDescent="0.25">
      <c r="A23" s="86">
        <v>2020</v>
      </c>
      <c r="B23" s="115" t="s">
        <v>138</v>
      </c>
      <c r="C23" s="116">
        <v>452779.88725000003</v>
      </c>
      <c r="D23" s="118">
        <v>444728.80209000001</v>
      </c>
      <c r="E23" s="116">
        <v>426720.00351000001</v>
      </c>
      <c r="F23" s="116">
        <v>340174.22959</v>
      </c>
      <c r="G23" s="116">
        <v>366810.39467000001</v>
      </c>
      <c r="H23" s="116">
        <v>458876.29532999999</v>
      </c>
      <c r="I23" s="116">
        <v>511745.76435999997</v>
      </c>
      <c r="J23" s="116">
        <v>426557.83648</v>
      </c>
      <c r="K23" s="116">
        <v>513783.44806000002</v>
      </c>
      <c r="L23" s="116">
        <v>526447.03023000003</v>
      </c>
      <c r="M23" s="116">
        <v>522370.28600999998</v>
      </c>
      <c r="N23" s="116">
        <v>573309.78142999997</v>
      </c>
      <c r="O23" s="117">
        <v>5564303.7590100002</v>
      </c>
    </row>
    <row r="24" spans="1:15" ht="13.8" x14ac:dyDescent="0.25">
      <c r="A24" s="87">
        <v>2021</v>
      </c>
      <c r="B24" s="113" t="s">
        <v>14</v>
      </c>
      <c r="C24" s="119">
        <f>C26+C28+C30+C32+C34+C36+C38+C40+C42+C44+C46+C48+C50+C52+C54+C56</f>
        <v>11078321.841660002</v>
      </c>
      <c r="D24" s="119">
        <f t="shared" ref="D24:O24" si="2">D26+D28+D30+D32+D34+D36+D38+D40+D42+D44+D46+D48+D50+D52+D54+D56</f>
        <v>11956764.177320002</v>
      </c>
      <c r="E24" s="119">
        <f t="shared" si="2"/>
        <v>14124671.280779999</v>
      </c>
      <c r="F24" s="119">
        <f t="shared" si="2"/>
        <v>14147142.755660001</v>
      </c>
      <c r="G24" s="119">
        <f t="shared" si="2"/>
        <v>12600413.914800003</v>
      </c>
      <c r="H24" s="119">
        <f t="shared" si="2"/>
        <v>15276638.694299996</v>
      </c>
      <c r="I24" s="119"/>
      <c r="J24" s="119"/>
      <c r="K24" s="119"/>
      <c r="L24" s="119"/>
      <c r="M24" s="119"/>
      <c r="N24" s="119"/>
      <c r="O24" s="119">
        <f t="shared" si="2"/>
        <v>79183952.664519981</v>
      </c>
    </row>
    <row r="25" spans="1:15" ht="13.8" x14ac:dyDescent="0.25">
      <c r="A25" s="86">
        <v>2020</v>
      </c>
      <c r="B25" s="113" t="s">
        <v>14</v>
      </c>
      <c r="C25" s="119">
        <f>C27+C29+C31+C33+C35+C37+C39+C41+C43+C45+C47+C49+C51+C53+C55+C57</f>
        <v>11099339.090580001</v>
      </c>
      <c r="D25" s="119">
        <f t="shared" ref="D25:O25" si="3">D27+D29+D31+D33+D35+D37+D39+D41+D43+D45+D47+D49+D51+D53+D55+D57</f>
        <v>11122037.219469998</v>
      </c>
      <c r="E25" s="119">
        <f t="shared" si="3"/>
        <v>9958314.0655000024</v>
      </c>
      <c r="F25" s="119">
        <f t="shared" si="3"/>
        <v>6232787.0450900001</v>
      </c>
      <c r="G25" s="119">
        <f t="shared" si="3"/>
        <v>7112940.2562899999</v>
      </c>
      <c r="H25" s="119">
        <f t="shared" si="3"/>
        <v>10209223.406709999</v>
      </c>
      <c r="I25" s="119">
        <f t="shared" si="3"/>
        <v>11458337.97682</v>
      </c>
      <c r="J25" s="119">
        <f t="shared" si="3"/>
        <v>9391652.7099099997</v>
      </c>
      <c r="K25" s="119">
        <f t="shared" si="3"/>
        <v>12225276.214359999</v>
      </c>
      <c r="L25" s="119">
        <f t="shared" si="3"/>
        <v>13280509.059940003</v>
      </c>
      <c r="M25" s="119">
        <f t="shared" si="3"/>
        <v>12174489.30129</v>
      </c>
      <c r="N25" s="119">
        <f t="shared" si="3"/>
        <v>13271751.83801</v>
      </c>
      <c r="O25" s="119">
        <f t="shared" si="3"/>
        <v>127536658.18397</v>
      </c>
    </row>
    <row r="26" spans="1:15" ht="13.8" x14ac:dyDescent="0.25">
      <c r="A26" s="87">
        <v>2021</v>
      </c>
      <c r="B26" s="115" t="s">
        <v>139</v>
      </c>
      <c r="C26" s="116">
        <v>730309.08600999997</v>
      </c>
      <c r="D26" s="116">
        <v>744979.54677999998</v>
      </c>
      <c r="E26" s="116">
        <v>868711.91769999999</v>
      </c>
      <c r="F26" s="116">
        <v>877721.56908000004</v>
      </c>
      <c r="G26" s="116">
        <v>744083.75239000004</v>
      </c>
      <c r="H26" s="116">
        <v>900613.37867000001</v>
      </c>
      <c r="I26" s="116"/>
      <c r="J26" s="116"/>
      <c r="K26" s="116"/>
      <c r="L26" s="116"/>
      <c r="M26" s="116"/>
      <c r="N26" s="116"/>
      <c r="O26" s="117">
        <v>4866419.2506299997</v>
      </c>
    </row>
    <row r="27" spans="1:15" ht="13.8" x14ac:dyDescent="0.25">
      <c r="A27" s="86">
        <v>2020</v>
      </c>
      <c r="B27" s="115" t="s">
        <v>139</v>
      </c>
      <c r="C27" s="116">
        <v>672977.22942999995</v>
      </c>
      <c r="D27" s="116">
        <v>645847.26633000001</v>
      </c>
      <c r="E27" s="116">
        <v>584624.57605000003</v>
      </c>
      <c r="F27" s="116">
        <v>306219.74414999998</v>
      </c>
      <c r="G27" s="116">
        <v>368572.67878999998</v>
      </c>
      <c r="H27" s="116">
        <v>553302.64202999999</v>
      </c>
      <c r="I27" s="116">
        <v>655102.73019000003</v>
      </c>
      <c r="J27" s="116">
        <v>568016.42666</v>
      </c>
      <c r="K27" s="116">
        <v>687216.48754999996</v>
      </c>
      <c r="L27" s="116">
        <v>769146.17827000003</v>
      </c>
      <c r="M27" s="116">
        <v>704186.82903999998</v>
      </c>
      <c r="N27" s="116">
        <v>768425.57515000005</v>
      </c>
      <c r="O27" s="117">
        <v>7283638.3636400001</v>
      </c>
    </row>
    <row r="28" spans="1:15" ht="13.8" x14ac:dyDescent="0.25">
      <c r="A28" s="87">
        <v>2021</v>
      </c>
      <c r="B28" s="115" t="s">
        <v>140</v>
      </c>
      <c r="C28" s="116">
        <v>109764.21923</v>
      </c>
      <c r="D28" s="116">
        <v>129093.56877</v>
      </c>
      <c r="E28" s="116">
        <v>157480.12390999999</v>
      </c>
      <c r="F28" s="116">
        <v>143008.30968999999</v>
      </c>
      <c r="G28" s="116">
        <v>100832.04919999999</v>
      </c>
      <c r="H28" s="116">
        <v>153108.44534999999</v>
      </c>
      <c r="I28" s="116"/>
      <c r="J28" s="116"/>
      <c r="K28" s="116"/>
      <c r="L28" s="116"/>
      <c r="M28" s="116"/>
      <c r="N28" s="116"/>
      <c r="O28" s="117">
        <v>793286.71614999999</v>
      </c>
    </row>
    <row r="29" spans="1:15" ht="13.8" x14ac:dyDescent="0.25">
      <c r="A29" s="86">
        <v>2020</v>
      </c>
      <c r="B29" s="115" t="s">
        <v>140</v>
      </c>
      <c r="C29" s="116">
        <v>132734.87474999999</v>
      </c>
      <c r="D29" s="116">
        <v>151363.62469999999</v>
      </c>
      <c r="E29" s="116">
        <v>130394.66183</v>
      </c>
      <c r="F29" s="116">
        <v>53932.50344</v>
      </c>
      <c r="G29" s="116">
        <v>61556.372819999997</v>
      </c>
      <c r="H29" s="116">
        <v>101137.99194000001</v>
      </c>
      <c r="I29" s="116">
        <v>127736.4161</v>
      </c>
      <c r="J29" s="116">
        <v>97893.038379999998</v>
      </c>
      <c r="K29" s="116">
        <v>130369.79236000001</v>
      </c>
      <c r="L29" s="116">
        <v>130856.13042</v>
      </c>
      <c r="M29" s="116">
        <v>103919.55716</v>
      </c>
      <c r="N29" s="116">
        <v>109822.09084</v>
      </c>
      <c r="O29" s="117">
        <v>1331717.0547400001</v>
      </c>
    </row>
    <row r="30" spans="1:15" s="37" customFormat="1" ht="13.8" x14ac:dyDescent="0.25">
      <c r="A30" s="87">
        <v>2021</v>
      </c>
      <c r="B30" s="115" t="s">
        <v>141</v>
      </c>
      <c r="C30" s="116">
        <v>235590.76749999999</v>
      </c>
      <c r="D30" s="116">
        <v>246727.25545</v>
      </c>
      <c r="E30" s="116">
        <v>286719.10113999998</v>
      </c>
      <c r="F30" s="116">
        <v>305099.32261999999</v>
      </c>
      <c r="G30" s="116">
        <v>245280.08163999999</v>
      </c>
      <c r="H30" s="116">
        <v>298000.76571000001</v>
      </c>
      <c r="I30" s="116"/>
      <c r="J30" s="116"/>
      <c r="K30" s="116"/>
      <c r="L30" s="116"/>
      <c r="M30" s="116"/>
      <c r="N30" s="116"/>
      <c r="O30" s="117">
        <v>1617417.29406</v>
      </c>
    </row>
    <row r="31" spans="1:15" ht="13.8" x14ac:dyDescent="0.25">
      <c r="A31" s="86">
        <v>2020</v>
      </c>
      <c r="B31" s="115" t="s">
        <v>141</v>
      </c>
      <c r="C31" s="116">
        <v>221439.79410999999</v>
      </c>
      <c r="D31" s="116">
        <v>216850.69987000001</v>
      </c>
      <c r="E31" s="116">
        <v>219868.65556000001</v>
      </c>
      <c r="F31" s="116">
        <v>75483.474539999996</v>
      </c>
      <c r="G31" s="116">
        <v>117221.57016</v>
      </c>
      <c r="H31" s="116">
        <v>195131.12787</v>
      </c>
      <c r="I31" s="116">
        <v>248773.95482000001</v>
      </c>
      <c r="J31" s="116">
        <v>205412.21100000001</v>
      </c>
      <c r="K31" s="116">
        <v>269574.16256999999</v>
      </c>
      <c r="L31" s="116">
        <v>286788.05070000002</v>
      </c>
      <c r="M31" s="116">
        <v>257706.13659000001</v>
      </c>
      <c r="N31" s="116">
        <v>289157.74354</v>
      </c>
      <c r="O31" s="117">
        <v>2603407.58133</v>
      </c>
    </row>
    <row r="32" spans="1:15" ht="13.8" x14ac:dyDescent="0.25">
      <c r="A32" s="87">
        <v>2021</v>
      </c>
      <c r="B32" s="115" t="s">
        <v>142</v>
      </c>
      <c r="C32" s="118">
        <v>1639019.36894</v>
      </c>
      <c r="D32" s="118">
        <v>1671431.5730399999</v>
      </c>
      <c r="E32" s="118">
        <v>1996421.9948199999</v>
      </c>
      <c r="F32" s="118">
        <v>2158054.3693499998</v>
      </c>
      <c r="G32" s="118">
        <v>2128307.0743499999</v>
      </c>
      <c r="H32" s="118">
        <v>2370391.2499000002</v>
      </c>
      <c r="I32" s="118"/>
      <c r="J32" s="118"/>
      <c r="K32" s="118"/>
      <c r="L32" s="118"/>
      <c r="M32" s="118"/>
      <c r="N32" s="118"/>
      <c r="O32" s="117">
        <v>11963625.6304</v>
      </c>
    </row>
    <row r="33" spans="1:15" ht="13.8" x14ac:dyDescent="0.25">
      <c r="A33" s="86">
        <v>2020</v>
      </c>
      <c r="B33" s="115" t="s">
        <v>142</v>
      </c>
      <c r="C33" s="116">
        <v>1680074.7345</v>
      </c>
      <c r="D33" s="116">
        <v>1489534.4544599999</v>
      </c>
      <c r="E33" s="116">
        <v>1489046.5320299999</v>
      </c>
      <c r="F33" s="118">
        <v>1275431.3443100001</v>
      </c>
      <c r="G33" s="118">
        <v>1180653.3966300001</v>
      </c>
      <c r="H33" s="118">
        <v>1422581.6673300001</v>
      </c>
      <c r="I33" s="118">
        <v>1579587.24814</v>
      </c>
      <c r="J33" s="118">
        <v>1372169.0569800001</v>
      </c>
      <c r="K33" s="118">
        <v>1617814.4368499999</v>
      </c>
      <c r="L33" s="118">
        <v>1721220.0064600001</v>
      </c>
      <c r="M33" s="118">
        <v>1629563.04898</v>
      </c>
      <c r="N33" s="118">
        <v>1799142.94129</v>
      </c>
      <c r="O33" s="117">
        <v>18256818.867959999</v>
      </c>
    </row>
    <row r="34" spans="1:15" ht="13.8" x14ac:dyDescent="0.25">
      <c r="A34" s="87">
        <v>2021</v>
      </c>
      <c r="B34" s="115" t="s">
        <v>143</v>
      </c>
      <c r="C34" s="116">
        <v>1513695.07748</v>
      </c>
      <c r="D34" s="116">
        <v>1511499.9981199999</v>
      </c>
      <c r="E34" s="116">
        <v>1675992.4360100001</v>
      </c>
      <c r="F34" s="116">
        <v>1626431.01354</v>
      </c>
      <c r="G34" s="116">
        <v>1301529.6600299999</v>
      </c>
      <c r="H34" s="116">
        <v>1808054.09935</v>
      </c>
      <c r="I34" s="116"/>
      <c r="J34" s="116"/>
      <c r="K34" s="116"/>
      <c r="L34" s="116"/>
      <c r="M34" s="116"/>
      <c r="N34" s="116"/>
      <c r="O34" s="117">
        <v>9437202.2845300008</v>
      </c>
    </row>
    <row r="35" spans="1:15" ht="13.8" x14ac:dyDescent="0.25">
      <c r="A35" s="86">
        <v>2020</v>
      </c>
      <c r="B35" s="115" t="s">
        <v>143</v>
      </c>
      <c r="C35" s="116">
        <v>1490294.2445199999</v>
      </c>
      <c r="D35" s="116">
        <v>1516909.0920299999</v>
      </c>
      <c r="E35" s="116">
        <v>1209777.87473</v>
      </c>
      <c r="F35" s="116">
        <v>573302.50080000004</v>
      </c>
      <c r="G35" s="116">
        <v>835973.31544000003</v>
      </c>
      <c r="H35" s="116">
        <v>1348587.81259</v>
      </c>
      <c r="I35" s="116">
        <v>1804480.1500299999</v>
      </c>
      <c r="J35" s="116">
        <v>1538109.84464</v>
      </c>
      <c r="K35" s="116">
        <v>1787645.3691799999</v>
      </c>
      <c r="L35" s="116">
        <v>1847021.1069700001</v>
      </c>
      <c r="M35" s="116">
        <v>1514726.30434</v>
      </c>
      <c r="N35" s="116">
        <v>1652154.2948700001</v>
      </c>
      <c r="O35" s="117">
        <v>17118981.91014</v>
      </c>
    </row>
    <row r="36" spans="1:15" ht="13.8" x14ac:dyDescent="0.25">
      <c r="A36" s="87">
        <v>2021</v>
      </c>
      <c r="B36" s="115" t="s">
        <v>144</v>
      </c>
      <c r="C36" s="116">
        <v>2266249.24976</v>
      </c>
      <c r="D36" s="116">
        <v>2530933.3829899998</v>
      </c>
      <c r="E36" s="116">
        <v>2890268.9929599999</v>
      </c>
      <c r="F36" s="116">
        <v>2462572.9365099999</v>
      </c>
      <c r="G36" s="116">
        <v>1880529.0587500001</v>
      </c>
      <c r="H36" s="116">
        <v>2352247.9598400001</v>
      </c>
      <c r="I36" s="116"/>
      <c r="J36" s="116"/>
      <c r="K36" s="116"/>
      <c r="L36" s="116"/>
      <c r="M36" s="116"/>
      <c r="N36" s="116"/>
      <c r="O36" s="117">
        <v>14382801.580809999</v>
      </c>
    </row>
    <row r="37" spans="1:15" ht="13.8" x14ac:dyDescent="0.25">
      <c r="A37" s="86">
        <v>2020</v>
      </c>
      <c r="B37" s="115" t="s">
        <v>144</v>
      </c>
      <c r="C37" s="116">
        <v>2398133.06116</v>
      </c>
      <c r="D37" s="116">
        <v>2517968.84608</v>
      </c>
      <c r="E37" s="116">
        <v>2060596.1968799999</v>
      </c>
      <c r="F37" s="116">
        <v>596327.39124000003</v>
      </c>
      <c r="G37" s="116">
        <v>1202335.76758</v>
      </c>
      <c r="H37" s="116">
        <v>2014180.9913000001</v>
      </c>
      <c r="I37" s="116">
        <v>2199887.67808</v>
      </c>
      <c r="J37" s="116">
        <v>1543627.02574</v>
      </c>
      <c r="K37" s="116">
        <v>2604389.16126</v>
      </c>
      <c r="L37" s="116">
        <v>2914072.8246900002</v>
      </c>
      <c r="M37" s="116">
        <v>2696296.9789800001</v>
      </c>
      <c r="N37" s="116">
        <v>2797537.4279999998</v>
      </c>
      <c r="O37" s="117">
        <v>25545353.350990001</v>
      </c>
    </row>
    <row r="38" spans="1:15" ht="13.8" x14ac:dyDescent="0.25">
      <c r="A38" s="87">
        <v>2021</v>
      </c>
      <c r="B38" s="115" t="s">
        <v>145</v>
      </c>
      <c r="C38" s="116">
        <v>42744.004710000001</v>
      </c>
      <c r="D38" s="116">
        <v>14477.6723</v>
      </c>
      <c r="E38" s="116">
        <v>153858.56008</v>
      </c>
      <c r="F38" s="116">
        <v>109911.3973</v>
      </c>
      <c r="G38" s="116">
        <v>136100.62893000001</v>
      </c>
      <c r="H38" s="116">
        <v>277380.44821</v>
      </c>
      <c r="I38" s="116"/>
      <c r="J38" s="116"/>
      <c r="K38" s="116"/>
      <c r="L38" s="116"/>
      <c r="M38" s="116"/>
      <c r="N38" s="116"/>
      <c r="O38" s="117">
        <v>734472.71152999997</v>
      </c>
    </row>
    <row r="39" spans="1:15" ht="13.8" x14ac:dyDescent="0.25">
      <c r="A39" s="86">
        <v>2020</v>
      </c>
      <c r="B39" s="115" t="s">
        <v>145</v>
      </c>
      <c r="C39" s="116">
        <v>108751.99489</v>
      </c>
      <c r="D39" s="116">
        <v>147559.76540999999</v>
      </c>
      <c r="E39" s="116">
        <v>68797.787249999994</v>
      </c>
      <c r="F39" s="116">
        <v>28953.63925</v>
      </c>
      <c r="G39" s="116">
        <v>58162.571049999999</v>
      </c>
      <c r="H39" s="116">
        <v>88349.361170000004</v>
      </c>
      <c r="I39" s="116">
        <v>141332.83762000001</v>
      </c>
      <c r="J39" s="116">
        <v>120028.25627</v>
      </c>
      <c r="K39" s="116">
        <v>159923.62223000001</v>
      </c>
      <c r="L39" s="116">
        <v>41729.86378</v>
      </c>
      <c r="M39" s="116">
        <v>223265.95722000001</v>
      </c>
      <c r="N39" s="116">
        <v>188150.69876</v>
      </c>
      <c r="O39" s="117">
        <v>1375006.3548999999</v>
      </c>
    </row>
    <row r="40" spans="1:15" ht="13.8" x14ac:dyDescent="0.25">
      <c r="A40" s="87">
        <v>2021</v>
      </c>
      <c r="B40" s="115" t="s">
        <v>146</v>
      </c>
      <c r="C40" s="116">
        <v>894424.32799000002</v>
      </c>
      <c r="D40" s="116">
        <v>1064915.53476</v>
      </c>
      <c r="E40" s="116">
        <v>1255909.4110900001</v>
      </c>
      <c r="F40" s="116">
        <v>1256413.2733199999</v>
      </c>
      <c r="G40" s="116">
        <v>1100997.04562</v>
      </c>
      <c r="H40" s="116">
        <v>1307455.9532399999</v>
      </c>
      <c r="I40" s="116"/>
      <c r="J40" s="116"/>
      <c r="K40" s="116"/>
      <c r="L40" s="116"/>
      <c r="M40" s="116"/>
      <c r="N40" s="116"/>
      <c r="O40" s="117">
        <v>6880115.5460200002</v>
      </c>
    </row>
    <row r="41" spans="1:15" ht="13.8" x14ac:dyDescent="0.25">
      <c r="A41" s="86">
        <v>2020</v>
      </c>
      <c r="B41" s="115" t="s">
        <v>146</v>
      </c>
      <c r="C41" s="116">
        <v>822566.08528999996</v>
      </c>
      <c r="D41" s="116">
        <v>862527.26939000003</v>
      </c>
      <c r="E41" s="116">
        <v>828820.90619000001</v>
      </c>
      <c r="F41" s="116">
        <v>619436.81217000005</v>
      </c>
      <c r="G41" s="116">
        <v>668904.78333999997</v>
      </c>
      <c r="H41" s="116">
        <v>901077.70648000005</v>
      </c>
      <c r="I41" s="116">
        <v>984828.53367999999</v>
      </c>
      <c r="J41" s="116">
        <v>849845.24543999997</v>
      </c>
      <c r="K41" s="116">
        <v>1061243.37369</v>
      </c>
      <c r="L41" s="116">
        <v>1121184.5612699999</v>
      </c>
      <c r="M41" s="116">
        <v>1109142.3897599999</v>
      </c>
      <c r="N41" s="116">
        <v>1218614.8554700001</v>
      </c>
      <c r="O41" s="117">
        <v>11048192.52217</v>
      </c>
    </row>
    <row r="42" spans="1:15" ht="13.8" x14ac:dyDescent="0.25">
      <c r="A42" s="87">
        <v>2021</v>
      </c>
      <c r="B42" s="115" t="s">
        <v>147</v>
      </c>
      <c r="C42" s="116">
        <v>651305.86895999999</v>
      </c>
      <c r="D42" s="116">
        <v>684222.27050999994</v>
      </c>
      <c r="E42" s="116">
        <v>784009.09542000003</v>
      </c>
      <c r="F42" s="116">
        <v>821996.98551000003</v>
      </c>
      <c r="G42" s="116">
        <v>735551.17579999997</v>
      </c>
      <c r="H42" s="116">
        <v>828684.81292000005</v>
      </c>
      <c r="I42" s="116"/>
      <c r="J42" s="116"/>
      <c r="K42" s="116"/>
      <c r="L42" s="116"/>
      <c r="M42" s="116"/>
      <c r="N42" s="116"/>
      <c r="O42" s="117">
        <v>4505770.2091199998</v>
      </c>
    </row>
    <row r="43" spans="1:15" ht="13.8" x14ac:dyDescent="0.25">
      <c r="A43" s="86">
        <v>2020</v>
      </c>
      <c r="B43" s="115" t="s">
        <v>147</v>
      </c>
      <c r="C43" s="116">
        <v>623604.71548999997</v>
      </c>
      <c r="D43" s="116">
        <v>633534.13815000001</v>
      </c>
      <c r="E43" s="116">
        <v>625396.89246999996</v>
      </c>
      <c r="F43" s="116">
        <v>455426.81581</v>
      </c>
      <c r="G43" s="116">
        <v>430817.02828000003</v>
      </c>
      <c r="H43" s="116">
        <v>585130.64616</v>
      </c>
      <c r="I43" s="116">
        <v>665733.36221000005</v>
      </c>
      <c r="J43" s="116">
        <v>570508.73341999995</v>
      </c>
      <c r="K43" s="116">
        <v>687224.91064999998</v>
      </c>
      <c r="L43" s="116">
        <v>735259.52838999999</v>
      </c>
      <c r="M43" s="116">
        <v>693416.86661999999</v>
      </c>
      <c r="N43" s="116">
        <v>833347.69068</v>
      </c>
      <c r="O43" s="117">
        <v>7539401.3283299999</v>
      </c>
    </row>
    <row r="44" spans="1:15" ht="13.8" x14ac:dyDescent="0.25">
      <c r="A44" s="87">
        <v>2021</v>
      </c>
      <c r="B44" s="115" t="s">
        <v>148</v>
      </c>
      <c r="C44" s="116">
        <v>758864.42272999999</v>
      </c>
      <c r="D44" s="116">
        <v>833282.58437000006</v>
      </c>
      <c r="E44" s="116">
        <v>978879.48664000002</v>
      </c>
      <c r="F44" s="116">
        <v>1049100.1021100001</v>
      </c>
      <c r="G44" s="116">
        <v>937853.17004999996</v>
      </c>
      <c r="H44" s="116">
        <v>1127261.1352599999</v>
      </c>
      <c r="I44" s="116"/>
      <c r="J44" s="116"/>
      <c r="K44" s="116"/>
      <c r="L44" s="116"/>
      <c r="M44" s="116"/>
      <c r="N44" s="116"/>
      <c r="O44" s="117">
        <v>5685240.9011599999</v>
      </c>
    </row>
    <row r="45" spans="1:15" ht="13.8" x14ac:dyDescent="0.25">
      <c r="A45" s="86">
        <v>2020</v>
      </c>
      <c r="B45" s="115" t="s">
        <v>148</v>
      </c>
      <c r="C45" s="116">
        <v>702065.39318000001</v>
      </c>
      <c r="D45" s="116">
        <v>689370.16171999997</v>
      </c>
      <c r="E45" s="116">
        <v>671348.07797999994</v>
      </c>
      <c r="F45" s="116">
        <v>517649.66103000002</v>
      </c>
      <c r="G45" s="116">
        <v>497664.98108</v>
      </c>
      <c r="H45" s="116">
        <v>676126.49988999998</v>
      </c>
      <c r="I45" s="116">
        <v>754128.33484999998</v>
      </c>
      <c r="J45" s="116">
        <v>614926.77896999998</v>
      </c>
      <c r="K45" s="116">
        <v>747658.07561000006</v>
      </c>
      <c r="L45" s="116">
        <v>800839.90546000004</v>
      </c>
      <c r="M45" s="116">
        <v>761576.63332999998</v>
      </c>
      <c r="N45" s="116">
        <v>819266.59869000001</v>
      </c>
      <c r="O45" s="117">
        <v>8252621.1017899998</v>
      </c>
    </row>
    <row r="46" spans="1:15" ht="13.8" x14ac:dyDescent="0.25">
      <c r="A46" s="87">
        <v>2021</v>
      </c>
      <c r="B46" s="115" t="s">
        <v>149</v>
      </c>
      <c r="C46" s="116">
        <v>1052840.70906</v>
      </c>
      <c r="D46" s="116">
        <v>1199909.6499399999</v>
      </c>
      <c r="E46" s="116">
        <v>1529267.77504</v>
      </c>
      <c r="F46" s="116">
        <v>1654134.06057</v>
      </c>
      <c r="G46" s="116">
        <v>1746563.1503900001</v>
      </c>
      <c r="H46" s="116">
        <v>2025836.58999</v>
      </c>
      <c r="I46" s="116"/>
      <c r="J46" s="116"/>
      <c r="K46" s="116"/>
      <c r="L46" s="116"/>
      <c r="M46" s="116"/>
      <c r="N46" s="116"/>
      <c r="O46" s="117">
        <v>9208551.93499</v>
      </c>
    </row>
    <row r="47" spans="1:15" ht="13.8" x14ac:dyDescent="0.25">
      <c r="A47" s="86">
        <v>2020</v>
      </c>
      <c r="B47" s="115" t="s">
        <v>149</v>
      </c>
      <c r="C47" s="116">
        <v>1133329.39219</v>
      </c>
      <c r="D47" s="116">
        <v>997635.78670000006</v>
      </c>
      <c r="E47" s="116">
        <v>979413.15893000003</v>
      </c>
      <c r="F47" s="116">
        <v>900232.90145</v>
      </c>
      <c r="G47" s="116">
        <v>813839.48707000003</v>
      </c>
      <c r="H47" s="116">
        <v>1119137.2262800001</v>
      </c>
      <c r="I47" s="116">
        <v>1034390.7086</v>
      </c>
      <c r="J47" s="116">
        <v>864653.32877000002</v>
      </c>
      <c r="K47" s="116">
        <v>1084079.7432599999</v>
      </c>
      <c r="L47" s="116">
        <v>1103969.95025</v>
      </c>
      <c r="M47" s="116">
        <v>1208069.7869299999</v>
      </c>
      <c r="N47" s="116">
        <v>1364474.44958</v>
      </c>
      <c r="O47" s="117">
        <v>12603225.92001</v>
      </c>
    </row>
    <row r="48" spans="1:15" ht="13.8" x14ac:dyDescent="0.25">
      <c r="A48" s="87">
        <v>2021</v>
      </c>
      <c r="B48" s="115" t="s">
        <v>150</v>
      </c>
      <c r="C48" s="116">
        <v>278865.84925999999</v>
      </c>
      <c r="D48" s="116">
        <v>330104.63185000001</v>
      </c>
      <c r="E48" s="116">
        <v>402350.37615999999</v>
      </c>
      <c r="F48" s="116">
        <v>402454.38432999997</v>
      </c>
      <c r="G48" s="116">
        <v>384227.12569000002</v>
      </c>
      <c r="H48" s="116">
        <v>426994.40077000001</v>
      </c>
      <c r="I48" s="116"/>
      <c r="J48" s="116"/>
      <c r="K48" s="116"/>
      <c r="L48" s="116"/>
      <c r="M48" s="116"/>
      <c r="N48" s="116"/>
      <c r="O48" s="117">
        <v>2224996.7680600001</v>
      </c>
    </row>
    <row r="49" spans="1:15" ht="13.8" x14ac:dyDescent="0.25">
      <c r="A49" s="86">
        <v>2020</v>
      </c>
      <c r="B49" s="115" t="s">
        <v>150</v>
      </c>
      <c r="C49" s="116">
        <v>287885.92378999997</v>
      </c>
      <c r="D49" s="116">
        <v>309024.14743999997</v>
      </c>
      <c r="E49" s="116">
        <v>316472.83137999999</v>
      </c>
      <c r="F49" s="116">
        <v>231358.31606000001</v>
      </c>
      <c r="G49" s="116">
        <v>250126.45538</v>
      </c>
      <c r="H49" s="116">
        <v>322827.06705999997</v>
      </c>
      <c r="I49" s="116">
        <v>350453.63160000002</v>
      </c>
      <c r="J49" s="116">
        <v>318562.36916</v>
      </c>
      <c r="K49" s="116">
        <v>344046.81894999999</v>
      </c>
      <c r="L49" s="116">
        <v>356390.24981000001</v>
      </c>
      <c r="M49" s="116">
        <v>318073.2954</v>
      </c>
      <c r="N49" s="116">
        <v>352265.43910000002</v>
      </c>
      <c r="O49" s="117">
        <v>3757486.54513</v>
      </c>
    </row>
    <row r="50" spans="1:15" ht="13.8" x14ac:dyDescent="0.25">
      <c r="A50" s="87">
        <v>2021</v>
      </c>
      <c r="B50" s="115" t="s">
        <v>151</v>
      </c>
      <c r="C50" s="116">
        <v>330233.26205000002</v>
      </c>
      <c r="D50" s="116">
        <v>305386.72181999998</v>
      </c>
      <c r="E50" s="116">
        <v>339820.52992</v>
      </c>
      <c r="F50" s="116">
        <v>403119.28915000003</v>
      </c>
      <c r="G50" s="116">
        <v>490482.38944</v>
      </c>
      <c r="H50" s="116">
        <v>591734.46400000004</v>
      </c>
      <c r="I50" s="116"/>
      <c r="J50" s="116"/>
      <c r="K50" s="116"/>
      <c r="L50" s="116"/>
      <c r="M50" s="116"/>
      <c r="N50" s="116"/>
      <c r="O50" s="117">
        <v>2460776.6563800001</v>
      </c>
    </row>
    <row r="51" spans="1:15" ht="13.8" x14ac:dyDescent="0.25">
      <c r="A51" s="86">
        <v>2020</v>
      </c>
      <c r="B51" s="115" t="s">
        <v>151</v>
      </c>
      <c r="C51" s="116">
        <v>290551.54897</v>
      </c>
      <c r="D51" s="116">
        <v>374002.95552000002</v>
      </c>
      <c r="E51" s="116">
        <v>229228.4767</v>
      </c>
      <c r="F51" s="116">
        <v>145571.75638000001</v>
      </c>
      <c r="G51" s="116">
        <v>230640.46377999999</v>
      </c>
      <c r="H51" s="116">
        <v>346434.36122999998</v>
      </c>
      <c r="I51" s="116">
        <v>347043.65740999999</v>
      </c>
      <c r="J51" s="116">
        <v>187487.85428999999</v>
      </c>
      <c r="K51" s="116">
        <v>316252.85888999997</v>
      </c>
      <c r="L51" s="116">
        <v>694774.87872000004</v>
      </c>
      <c r="M51" s="116">
        <v>314789.19592000003</v>
      </c>
      <c r="N51" s="116">
        <v>301778.18302</v>
      </c>
      <c r="O51" s="117">
        <v>3778556.1908300002</v>
      </c>
    </row>
    <row r="52" spans="1:15" ht="13.8" x14ac:dyDescent="0.25">
      <c r="A52" s="87">
        <v>2021</v>
      </c>
      <c r="B52" s="115" t="s">
        <v>152</v>
      </c>
      <c r="C52" s="116">
        <v>166996.66803</v>
      </c>
      <c r="D52" s="116">
        <v>233224.86911999999</v>
      </c>
      <c r="E52" s="116">
        <v>246973.32432000001</v>
      </c>
      <c r="F52" s="116">
        <v>302515.77065999998</v>
      </c>
      <c r="G52" s="116">
        <v>170346.18906</v>
      </c>
      <c r="H52" s="116">
        <v>221791.03886999999</v>
      </c>
      <c r="I52" s="116"/>
      <c r="J52" s="116"/>
      <c r="K52" s="116"/>
      <c r="L52" s="116"/>
      <c r="M52" s="116"/>
      <c r="N52" s="116"/>
      <c r="O52" s="117">
        <v>1341847.8600600001</v>
      </c>
    </row>
    <row r="53" spans="1:15" ht="13.8" x14ac:dyDescent="0.25">
      <c r="A53" s="86">
        <v>2020</v>
      </c>
      <c r="B53" s="115" t="s">
        <v>152</v>
      </c>
      <c r="C53" s="116">
        <v>166851.07902</v>
      </c>
      <c r="D53" s="116">
        <v>173864.44618999999</v>
      </c>
      <c r="E53" s="116">
        <v>141493.82573000001</v>
      </c>
      <c r="F53" s="116">
        <v>160660.43745</v>
      </c>
      <c r="G53" s="116">
        <v>112401.96175</v>
      </c>
      <c r="H53" s="116">
        <v>167255.90655000001</v>
      </c>
      <c r="I53" s="116">
        <v>139475.37940000001</v>
      </c>
      <c r="J53" s="116">
        <v>177409.4436</v>
      </c>
      <c r="K53" s="116">
        <v>281550.57806999999</v>
      </c>
      <c r="L53" s="116">
        <v>287181.89549999998</v>
      </c>
      <c r="M53" s="116">
        <v>191365.55755</v>
      </c>
      <c r="N53" s="116">
        <v>279510.36897000001</v>
      </c>
      <c r="O53" s="117">
        <v>2279020.8797800001</v>
      </c>
    </row>
    <row r="54" spans="1:15" ht="13.8" x14ac:dyDescent="0.25">
      <c r="A54" s="87">
        <v>2021</v>
      </c>
      <c r="B54" s="115" t="s">
        <v>153</v>
      </c>
      <c r="C54" s="116">
        <v>400092.34071999998</v>
      </c>
      <c r="D54" s="116">
        <v>446007.40090000001</v>
      </c>
      <c r="E54" s="116">
        <v>546177.95542999997</v>
      </c>
      <c r="F54" s="116">
        <v>561290.57148000004</v>
      </c>
      <c r="G54" s="116">
        <v>486214.76861000003</v>
      </c>
      <c r="H54" s="116">
        <v>574860.55836000002</v>
      </c>
      <c r="I54" s="116"/>
      <c r="J54" s="116"/>
      <c r="K54" s="116"/>
      <c r="L54" s="116"/>
      <c r="M54" s="116"/>
      <c r="N54" s="116"/>
      <c r="O54" s="117">
        <v>3014643.5954999998</v>
      </c>
    </row>
    <row r="55" spans="1:15" ht="13.8" x14ac:dyDescent="0.25">
      <c r="A55" s="86">
        <v>2020</v>
      </c>
      <c r="B55" s="115" t="s">
        <v>153</v>
      </c>
      <c r="C55" s="116">
        <v>360950.43206999998</v>
      </c>
      <c r="D55" s="116">
        <v>387544.98968</v>
      </c>
      <c r="E55" s="116">
        <v>396008.68799000001</v>
      </c>
      <c r="F55" s="116">
        <v>286875.19173000002</v>
      </c>
      <c r="G55" s="116">
        <v>277944.24114</v>
      </c>
      <c r="H55" s="116">
        <v>359616.86741000001</v>
      </c>
      <c r="I55" s="116">
        <v>415949.28769999999</v>
      </c>
      <c r="J55" s="116">
        <v>355292.86916</v>
      </c>
      <c r="K55" s="116">
        <v>435778.98809</v>
      </c>
      <c r="L55" s="116">
        <v>459648.83395</v>
      </c>
      <c r="M55" s="116">
        <v>439308.36479000002</v>
      </c>
      <c r="N55" s="116">
        <v>487904.25274000003</v>
      </c>
      <c r="O55" s="117">
        <v>4662823.0064500002</v>
      </c>
    </row>
    <row r="56" spans="1:15" ht="13.8" x14ac:dyDescent="0.25">
      <c r="A56" s="87">
        <v>2021</v>
      </c>
      <c r="B56" s="115" t="s">
        <v>154</v>
      </c>
      <c r="C56" s="116">
        <v>7326.6192300000002</v>
      </c>
      <c r="D56" s="116">
        <v>10567.516600000001</v>
      </c>
      <c r="E56" s="116">
        <v>11830.200140000001</v>
      </c>
      <c r="F56" s="116">
        <v>13319.400439999999</v>
      </c>
      <c r="G56" s="116">
        <v>11516.594849999999</v>
      </c>
      <c r="H56" s="116">
        <v>12223.39386</v>
      </c>
      <c r="I56" s="116"/>
      <c r="J56" s="116"/>
      <c r="K56" s="116"/>
      <c r="L56" s="116"/>
      <c r="M56" s="116"/>
      <c r="N56" s="116"/>
      <c r="O56" s="117">
        <v>66783.725120000003</v>
      </c>
    </row>
    <row r="57" spans="1:15" ht="13.8" x14ac:dyDescent="0.25">
      <c r="A57" s="86">
        <v>2020</v>
      </c>
      <c r="B57" s="115" t="s">
        <v>154</v>
      </c>
      <c r="C57" s="116">
        <v>7128.5872200000003</v>
      </c>
      <c r="D57" s="116">
        <v>8499.5758000000005</v>
      </c>
      <c r="E57" s="116">
        <v>7024.9237999999996</v>
      </c>
      <c r="F57" s="116">
        <v>5924.5552799999996</v>
      </c>
      <c r="G57" s="116">
        <v>6125.1819999999998</v>
      </c>
      <c r="H57" s="116">
        <v>8345.5314199999993</v>
      </c>
      <c r="I57" s="116">
        <v>9434.06639</v>
      </c>
      <c r="J57" s="116">
        <v>7710.2274299999999</v>
      </c>
      <c r="K57" s="116">
        <v>10507.835150000001</v>
      </c>
      <c r="L57" s="116">
        <v>10425.095300000001</v>
      </c>
      <c r="M57" s="116">
        <v>9082.3986800000002</v>
      </c>
      <c r="N57" s="116">
        <v>10199.22731</v>
      </c>
      <c r="O57" s="117">
        <v>100407.20578</v>
      </c>
    </row>
    <row r="58" spans="1:15" ht="13.8" x14ac:dyDescent="0.25">
      <c r="A58" s="87">
        <v>2021</v>
      </c>
      <c r="B58" s="113" t="s">
        <v>31</v>
      </c>
      <c r="C58" s="119">
        <f>C60</f>
        <v>352755.46311999997</v>
      </c>
      <c r="D58" s="119">
        <f t="shared" ref="D58:O58" si="4">D60</f>
        <v>414359.43463999999</v>
      </c>
      <c r="E58" s="119">
        <f t="shared" si="4"/>
        <v>446502.02770999999</v>
      </c>
      <c r="F58" s="119">
        <f t="shared" si="4"/>
        <v>557444.86852000002</v>
      </c>
      <c r="G58" s="119">
        <f t="shared" si="4"/>
        <v>548619.37231000001</v>
      </c>
      <c r="H58" s="119">
        <f t="shared" si="4"/>
        <v>497554.75401999999</v>
      </c>
      <c r="I58" s="119"/>
      <c r="J58" s="119"/>
      <c r="K58" s="119"/>
      <c r="L58" s="119"/>
      <c r="M58" s="119"/>
      <c r="N58" s="119"/>
      <c r="O58" s="119">
        <f t="shared" si="4"/>
        <v>2817235.92032</v>
      </c>
    </row>
    <row r="59" spans="1:15" ht="13.8" x14ac:dyDescent="0.25">
      <c r="A59" s="86">
        <v>2020</v>
      </c>
      <c r="B59" s="113" t="s">
        <v>31</v>
      </c>
      <c r="C59" s="119">
        <f>C61</f>
        <v>329222.77347000001</v>
      </c>
      <c r="D59" s="119">
        <f t="shared" ref="D59:O59" si="5">D61</f>
        <v>282280.49232999998</v>
      </c>
      <c r="E59" s="119">
        <f t="shared" si="5"/>
        <v>323949.13653000002</v>
      </c>
      <c r="F59" s="119">
        <f t="shared" si="5"/>
        <v>329256.43342999998</v>
      </c>
      <c r="G59" s="119">
        <f t="shared" si="5"/>
        <v>272368.70199999999</v>
      </c>
      <c r="H59" s="119">
        <f t="shared" si="5"/>
        <v>312612.13030000002</v>
      </c>
      <c r="I59" s="119">
        <f t="shared" si="5"/>
        <v>372489.72096000001</v>
      </c>
      <c r="J59" s="119">
        <f t="shared" si="5"/>
        <v>322478.51418</v>
      </c>
      <c r="K59" s="119">
        <f t="shared" si="5"/>
        <v>420079.68560999999</v>
      </c>
      <c r="L59" s="119">
        <f t="shared" si="5"/>
        <v>393981.22207000002</v>
      </c>
      <c r="M59" s="119">
        <f t="shared" si="5"/>
        <v>432334.80239000003</v>
      </c>
      <c r="N59" s="119">
        <f t="shared" si="5"/>
        <v>478805.61713999999</v>
      </c>
      <c r="O59" s="119">
        <f t="shared" si="5"/>
        <v>4269859.2304100003</v>
      </c>
    </row>
    <row r="60" spans="1:15" ht="13.8" x14ac:dyDescent="0.25">
      <c r="A60" s="87">
        <v>2021</v>
      </c>
      <c r="B60" s="115" t="s">
        <v>155</v>
      </c>
      <c r="C60" s="116">
        <v>352755.46311999997</v>
      </c>
      <c r="D60" s="116">
        <v>414359.43463999999</v>
      </c>
      <c r="E60" s="116">
        <v>446502.02770999999</v>
      </c>
      <c r="F60" s="116">
        <v>557444.86852000002</v>
      </c>
      <c r="G60" s="116">
        <v>548619.37231000001</v>
      </c>
      <c r="H60" s="116">
        <v>497554.75401999999</v>
      </c>
      <c r="I60" s="116"/>
      <c r="J60" s="116"/>
      <c r="K60" s="116"/>
      <c r="L60" s="116"/>
      <c r="M60" s="116"/>
      <c r="N60" s="116"/>
      <c r="O60" s="117">
        <v>2817235.92032</v>
      </c>
    </row>
    <row r="61" spans="1:15" ht="14.4" thickBot="1" x14ac:dyDescent="0.3">
      <c r="A61" s="86">
        <v>2020</v>
      </c>
      <c r="B61" s="115" t="s">
        <v>155</v>
      </c>
      <c r="C61" s="116">
        <v>329222.77347000001</v>
      </c>
      <c r="D61" s="116">
        <v>282280.49232999998</v>
      </c>
      <c r="E61" s="116">
        <v>323949.13653000002</v>
      </c>
      <c r="F61" s="116">
        <v>329256.43342999998</v>
      </c>
      <c r="G61" s="116">
        <v>272368.70199999999</v>
      </c>
      <c r="H61" s="116">
        <v>312612.13030000002</v>
      </c>
      <c r="I61" s="116">
        <v>372489.72096000001</v>
      </c>
      <c r="J61" s="116">
        <v>322478.51418</v>
      </c>
      <c r="K61" s="116">
        <v>420079.68560999999</v>
      </c>
      <c r="L61" s="116">
        <v>393981.22207000002</v>
      </c>
      <c r="M61" s="116">
        <v>432334.80239000003</v>
      </c>
      <c r="N61" s="116">
        <v>478805.61713999999</v>
      </c>
      <c r="O61" s="117">
        <v>4269859.2304100003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14701383.685000001</v>
      </c>
      <c r="D80" s="122">
        <v>14608354.504000001</v>
      </c>
      <c r="E80" s="122">
        <v>13353268.468</v>
      </c>
      <c r="F80" s="122">
        <v>8978363.7850000001</v>
      </c>
      <c r="G80" s="122">
        <v>9957537.1539999992</v>
      </c>
      <c r="H80" s="122">
        <v>13460363.398</v>
      </c>
      <c r="I80" s="122">
        <v>14891187.185000001</v>
      </c>
      <c r="J80" s="122">
        <v>12456492.603</v>
      </c>
      <c r="K80" s="122">
        <v>15990911.887</v>
      </c>
      <c r="L80" s="122">
        <v>17316204.897999998</v>
      </c>
      <c r="M80" s="122">
        <v>16088914.762</v>
      </c>
      <c r="N80" s="122">
        <v>17841545.068</v>
      </c>
      <c r="O80" s="122">
        <f t="shared" si="6"/>
        <v>169644527.39699998</v>
      </c>
    </row>
    <row r="81" spans="1:15" ht="13.8" thickBot="1" x14ac:dyDescent="0.3">
      <c r="A81" s="120">
        <v>2021</v>
      </c>
      <c r="B81" s="121" t="s">
        <v>40</v>
      </c>
      <c r="C81" s="122">
        <v>15021300.456</v>
      </c>
      <c r="D81" s="122">
        <v>15956177.265000001</v>
      </c>
      <c r="E81" s="122">
        <v>18965859.842999998</v>
      </c>
      <c r="F81" s="122">
        <v>18767969.048999999</v>
      </c>
      <c r="G81" s="122">
        <v>16497519.82</v>
      </c>
      <c r="H81" s="140">
        <v>19773242.458000001</v>
      </c>
      <c r="I81" s="122"/>
      <c r="J81" s="122"/>
      <c r="K81" s="122"/>
      <c r="L81" s="122"/>
      <c r="M81" s="122"/>
      <c r="N81" s="122"/>
      <c r="O81" s="122">
        <f t="shared" si="6"/>
        <v>104982068.891</v>
      </c>
    </row>
    <row r="82" spans="1:15" x14ac:dyDescent="0.25">
      <c r="A82" s="86"/>
      <c r="B82" s="124"/>
      <c r="C82" s="125"/>
      <c r="D82" s="125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5"/>
    </row>
    <row r="84" spans="1:15" x14ac:dyDescent="0.25">
      <c r="C84" s="35"/>
    </row>
  </sheetData>
  <autoFilter ref="A1:O81" xr:uid="{58B6CB79-A308-48EA-BF81-220916E3B56B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5" t="s">
        <v>62</v>
      </c>
      <c r="B2" s="155"/>
      <c r="C2" s="155"/>
      <c r="D2" s="155"/>
    </row>
    <row r="3" spans="1:4" ht="15.6" x14ac:dyDescent="0.3">
      <c r="A3" s="154" t="s">
        <v>63</v>
      </c>
      <c r="B3" s="154"/>
      <c r="C3" s="154"/>
      <c r="D3" s="154"/>
    </row>
    <row r="4" spans="1:4" x14ac:dyDescent="0.25">
      <c r="A4" s="127"/>
      <c r="B4" s="128"/>
      <c r="C4" s="128"/>
      <c r="D4" s="127"/>
    </row>
    <row r="5" spans="1:4" x14ac:dyDescent="0.25">
      <c r="A5" s="129" t="s">
        <v>64</v>
      </c>
      <c r="B5" s="130" t="s">
        <v>156</v>
      </c>
      <c r="C5" s="130" t="s">
        <v>157</v>
      </c>
      <c r="D5" s="131" t="s">
        <v>65</v>
      </c>
    </row>
    <row r="6" spans="1:4" x14ac:dyDescent="0.25">
      <c r="A6" s="132" t="s">
        <v>158</v>
      </c>
      <c r="B6" s="133">
        <v>5.5460000000000002E-2</v>
      </c>
      <c r="C6" s="133">
        <v>26.332000000000001</v>
      </c>
      <c r="D6" s="139">
        <f t="shared" ref="D6:D15" si="0">(C6-B6)/B6</f>
        <v>473.79264334655608</v>
      </c>
    </row>
    <row r="7" spans="1:4" x14ac:dyDescent="0.25">
      <c r="A7" s="132" t="s">
        <v>159</v>
      </c>
      <c r="B7" s="133">
        <v>107.42774</v>
      </c>
      <c r="C7" s="133">
        <v>36331.595119999998</v>
      </c>
      <c r="D7" s="139">
        <f t="shared" si="0"/>
        <v>337.19565709936745</v>
      </c>
    </row>
    <row r="8" spans="1:4" x14ac:dyDescent="0.25">
      <c r="A8" s="132" t="s">
        <v>160</v>
      </c>
      <c r="B8" s="133">
        <v>7.7825800000000003</v>
      </c>
      <c r="C8" s="133">
        <v>137.14703</v>
      </c>
      <c r="D8" s="139">
        <f t="shared" si="0"/>
        <v>16.622309054323889</v>
      </c>
    </row>
    <row r="9" spans="1:4" x14ac:dyDescent="0.25">
      <c r="A9" s="132" t="s">
        <v>161</v>
      </c>
      <c r="B9" s="133">
        <v>609.71288000000004</v>
      </c>
      <c r="C9" s="133">
        <v>7210.0834699999996</v>
      </c>
      <c r="D9" s="139">
        <f t="shared" si="0"/>
        <v>10.825375035541317</v>
      </c>
    </row>
    <row r="10" spans="1:4" x14ac:dyDescent="0.25">
      <c r="A10" s="132" t="s">
        <v>162</v>
      </c>
      <c r="B10" s="133">
        <v>121.8725</v>
      </c>
      <c r="C10" s="133">
        <v>1289.3852199999999</v>
      </c>
      <c r="D10" s="139">
        <f t="shared" si="0"/>
        <v>9.5797880571909158</v>
      </c>
    </row>
    <row r="11" spans="1:4" x14ac:dyDescent="0.25">
      <c r="A11" s="132" t="s">
        <v>163</v>
      </c>
      <c r="B11" s="133">
        <v>9055.83446</v>
      </c>
      <c r="C11" s="133">
        <v>93957.585519999993</v>
      </c>
      <c r="D11" s="139">
        <f t="shared" si="0"/>
        <v>9.3753647369565538</v>
      </c>
    </row>
    <row r="12" spans="1:4" x14ac:dyDescent="0.25">
      <c r="A12" s="132" t="s">
        <v>164</v>
      </c>
      <c r="B12" s="133">
        <v>38.793170000000003</v>
      </c>
      <c r="C12" s="133">
        <v>334.3673</v>
      </c>
      <c r="D12" s="139">
        <f t="shared" si="0"/>
        <v>7.619231168785638</v>
      </c>
    </row>
    <row r="13" spans="1:4" x14ac:dyDescent="0.25">
      <c r="A13" s="132" t="s">
        <v>165</v>
      </c>
      <c r="B13" s="133">
        <v>625.41328999999996</v>
      </c>
      <c r="C13" s="133">
        <v>5290.4809299999997</v>
      </c>
      <c r="D13" s="139">
        <f t="shared" si="0"/>
        <v>7.4591757396137197</v>
      </c>
    </row>
    <row r="14" spans="1:4" x14ac:dyDescent="0.25">
      <c r="A14" s="132" t="s">
        <v>166</v>
      </c>
      <c r="B14" s="133">
        <v>43.232810000000001</v>
      </c>
      <c r="C14" s="133">
        <v>337.32119</v>
      </c>
      <c r="D14" s="139">
        <f t="shared" si="0"/>
        <v>6.8024350024900073</v>
      </c>
    </row>
    <row r="15" spans="1:4" x14ac:dyDescent="0.25">
      <c r="A15" s="132" t="s">
        <v>167</v>
      </c>
      <c r="B15" s="133">
        <v>2.4314100000000001</v>
      </c>
      <c r="C15" s="133">
        <v>15.976369999999999</v>
      </c>
      <c r="D15" s="139">
        <f t="shared" si="0"/>
        <v>5.570825159064082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5" t="s">
        <v>66</v>
      </c>
      <c r="B18" s="155"/>
      <c r="C18" s="155"/>
      <c r="D18" s="155"/>
    </row>
    <row r="19" spans="1:4" ht="15.6" x14ac:dyDescent="0.3">
      <c r="A19" s="154" t="s">
        <v>67</v>
      </c>
      <c r="B19" s="154"/>
      <c r="C19" s="154"/>
      <c r="D19" s="154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64</v>
      </c>
      <c r="B21" s="130" t="s">
        <v>156</v>
      </c>
      <c r="C21" s="130" t="s">
        <v>157</v>
      </c>
      <c r="D21" s="131" t="s">
        <v>65</v>
      </c>
    </row>
    <row r="22" spans="1:4" x14ac:dyDescent="0.25">
      <c r="A22" s="132" t="s">
        <v>168</v>
      </c>
      <c r="B22" s="133">
        <v>1177487.6779</v>
      </c>
      <c r="C22" s="133">
        <v>1568505.7986099999</v>
      </c>
      <c r="D22" s="139">
        <f t="shared" ref="D22:D31" si="1">(C22-B22)/B22</f>
        <v>0.33207831219717254</v>
      </c>
    </row>
    <row r="23" spans="1:4" x14ac:dyDescent="0.25">
      <c r="A23" s="132" t="s">
        <v>169</v>
      </c>
      <c r="B23" s="133">
        <v>870584.96600000001</v>
      </c>
      <c r="C23" s="133">
        <v>1225761.2379399999</v>
      </c>
      <c r="D23" s="139">
        <f t="shared" si="1"/>
        <v>0.40797427684961868</v>
      </c>
    </row>
    <row r="24" spans="1:4" x14ac:dyDescent="0.25">
      <c r="A24" s="132" t="s">
        <v>170</v>
      </c>
      <c r="B24" s="133">
        <v>713095.31302999996</v>
      </c>
      <c r="C24" s="133">
        <v>1181787.64243</v>
      </c>
      <c r="D24" s="139">
        <f t="shared" si="1"/>
        <v>0.65726463326268159</v>
      </c>
    </row>
    <row r="25" spans="1:4" x14ac:dyDescent="0.25">
      <c r="A25" s="132" t="s">
        <v>171</v>
      </c>
      <c r="B25" s="133">
        <v>599355.24632000003</v>
      </c>
      <c r="C25" s="133">
        <v>1021647.06805</v>
      </c>
      <c r="D25" s="139">
        <f t="shared" si="1"/>
        <v>0.70457683372731394</v>
      </c>
    </row>
    <row r="26" spans="1:4" x14ac:dyDescent="0.25">
      <c r="A26" s="132" t="s">
        <v>172</v>
      </c>
      <c r="B26" s="133">
        <v>572938.55555000005</v>
      </c>
      <c r="C26" s="133">
        <v>761721.04501</v>
      </c>
      <c r="D26" s="139">
        <f t="shared" si="1"/>
        <v>0.32949866548739359</v>
      </c>
    </row>
    <row r="27" spans="1:4" x14ac:dyDescent="0.25">
      <c r="A27" s="132" t="s">
        <v>173</v>
      </c>
      <c r="B27" s="133">
        <v>580973.16773999995</v>
      </c>
      <c r="C27" s="133">
        <v>732662.43169999996</v>
      </c>
      <c r="D27" s="139">
        <f t="shared" si="1"/>
        <v>0.26109512862715334</v>
      </c>
    </row>
    <row r="28" spans="1:4" x14ac:dyDescent="0.25">
      <c r="A28" s="132" t="s">
        <v>174</v>
      </c>
      <c r="B28" s="133">
        <v>438732.86547000002</v>
      </c>
      <c r="C28" s="133">
        <v>727923.65512999997</v>
      </c>
      <c r="D28" s="139">
        <f t="shared" si="1"/>
        <v>0.65915004874366867</v>
      </c>
    </row>
    <row r="29" spans="1:4" x14ac:dyDescent="0.25">
      <c r="A29" s="132" t="s">
        <v>175</v>
      </c>
      <c r="B29" s="133">
        <v>361806.86442</v>
      </c>
      <c r="C29" s="133">
        <v>668546.11647000001</v>
      </c>
      <c r="D29" s="139">
        <f t="shared" si="1"/>
        <v>0.84779832063640648</v>
      </c>
    </row>
    <row r="30" spans="1:4" x14ac:dyDescent="0.25">
      <c r="A30" s="132" t="s">
        <v>176</v>
      </c>
      <c r="B30" s="133">
        <v>377807.30001000001</v>
      </c>
      <c r="C30" s="133">
        <v>528964.41660999996</v>
      </c>
      <c r="D30" s="139">
        <f t="shared" si="1"/>
        <v>0.40009051332782358</v>
      </c>
    </row>
    <row r="31" spans="1:4" x14ac:dyDescent="0.25">
      <c r="A31" s="132" t="s">
        <v>177</v>
      </c>
      <c r="B31" s="133">
        <v>366371.98762000003</v>
      </c>
      <c r="C31" s="133">
        <v>488251.39925000002</v>
      </c>
      <c r="D31" s="139">
        <f t="shared" si="1"/>
        <v>0.33266574887928652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5" t="s">
        <v>68</v>
      </c>
      <c r="B33" s="155"/>
      <c r="C33" s="155"/>
      <c r="D33" s="155"/>
    </row>
    <row r="34" spans="1:4" ht="15.6" x14ac:dyDescent="0.3">
      <c r="A34" s="154" t="s">
        <v>72</v>
      </c>
      <c r="B34" s="154"/>
      <c r="C34" s="154"/>
      <c r="D34" s="154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70</v>
      </c>
      <c r="B36" s="130" t="s">
        <v>156</v>
      </c>
      <c r="C36" s="130" t="s">
        <v>157</v>
      </c>
      <c r="D36" s="131" t="s">
        <v>65</v>
      </c>
    </row>
    <row r="37" spans="1:4" x14ac:dyDescent="0.25">
      <c r="A37" s="132" t="s">
        <v>145</v>
      </c>
      <c r="B37" s="133">
        <v>88349.361170000004</v>
      </c>
      <c r="C37" s="133">
        <v>277380.44821</v>
      </c>
      <c r="D37" s="139">
        <f t="shared" ref="D37:D46" si="2">(C37-B37)/B37</f>
        <v>2.1395863482959467</v>
      </c>
    </row>
    <row r="38" spans="1:4" x14ac:dyDescent="0.25">
      <c r="A38" s="132" t="s">
        <v>136</v>
      </c>
      <c r="B38" s="133">
        <v>6061.0726599999998</v>
      </c>
      <c r="C38" s="133">
        <v>10992.193929999999</v>
      </c>
      <c r="D38" s="139">
        <f t="shared" si="2"/>
        <v>0.81357237350789324</v>
      </c>
    </row>
    <row r="39" spans="1:4" x14ac:dyDescent="0.25">
      <c r="A39" s="132" t="s">
        <v>149</v>
      </c>
      <c r="B39" s="133">
        <v>1119137.2262800001</v>
      </c>
      <c r="C39" s="133">
        <v>2025836.58999</v>
      </c>
      <c r="D39" s="139">
        <f t="shared" si="2"/>
        <v>0.8101771100259606</v>
      </c>
    </row>
    <row r="40" spans="1:4" x14ac:dyDescent="0.25">
      <c r="A40" s="132" t="s">
        <v>131</v>
      </c>
      <c r="B40" s="133">
        <v>112606.64788999999</v>
      </c>
      <c r="C40" s="133">
        <v>193875.05601</v>
      </c>
      <c r="D40" s="139">
        <f t="shared" si="2"/>
        <v>0.72170169028907771</v>
      </c>
    </row>
    <row r="41" spans="1:4" x14ac:dyDescent="0.25">
      <c r="A41" s="132" t="s">
        <v>137</v>
      </c>
      <c r="B41" s="133">
        <v>183353.03677999999</v>
      </c>
      <c r="C41" s="133">
        <v>314098.01539999997</v>
      </c>
      <c r="D41" s="139">
        <f t="shared" si="2"/>
        <v>0.71307779198049004</v>
      </c>
    </row>
    <row r="42" spans="1:4" x14ac:dyDescent="0.25">
      <c r="A42" s="132" t="s">
        <v>151</v>
      </c>
      <c r="B42" s="133">
        <v>346434.36122999998</v>
      </c>
      <c r="C42" s="133">
        <v>591734.46400000004</v>
      </c>
      <c r="D42" s="139">
        <f t="shared" si="2"/>
        <v>0.70807093701407919</v>
      </c>
    </row>
    <row r="43" spans="1:4" x14ac:dyDescent="0.25">
      <c r="A43" s="134" t="s">
        <v>148</v>
      </c>
      <c r="B43" s="133">
        <v>676126.49988999998</v>
      </c>
      <c r="C43" s="133">
        <v>1127261.1352599999</v>
      </c>
      <c r="D43" s="139">
        <f t="shared" si="2"/>
        <v>0.66723406854101364</v>
      </c>
    </row>
    <row r="44" spans="1:4" x14ac:dyDescent="0.25">
      <c r="A44" s="132" t="s">
        <v>142</v>
      </c>
      <c r="B44" s="133">
        <v>1422581.6673300001</v>
      </c>
      <c r="C44" s="133">
        <v>2370391.2499000002</v>
      </c>
      <c r="D44" s="139">
        <f t="shared" si="2"/>
        <v>0.66626022557208597</v>
      </c>
    </row>
    <row r="45" spans="1:4" x14ac:dyDescent="0.25">
      <c r="A45" s="132" t="s">
        <v>139</v>
      </c>
      <c r="B45" s="133">
        <v>553302.64202999999</v>
      </c>
      <c r="C45" s="133">
        <v>900613.37867000001</v>
      </c>
      <c r="D45" s="139">
        <f t="shared" si="2"/>
        <v>0.62770482238392944</v>
      </c>
    </row>
    <row r="46" spans="1:4" x14ac:dyDescent="0.25">
      <c r="A46" s="132" t="s">
        <v>153</v>
      </c>
      <c r="B46" s="133">
        <v>359616.86741000001</v>
      </c>
      <c r="C46" s="133">
        <v>574860.55836000002</v>
      </c>
      <c r="D46" s="139">
        <f t="shared" si="2"/>
        <v>0.59853613791869276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5" t="s">
        <v>71</v>
      </c>
      <c r="B48" s="155"/>
      <c r="C48" s="155"/>
      <c r="D48" s="155"/>
    </row>
    <row r="49" spans="1:4" ht="15.6" x14ac:dyDescent="0.3">
      <c r="A49" s="154" t="s">
        <v>69</v>
      </c>
      <c r="B49" s="154"/>
      <c r="C49" s="154"/>
      <c r="D49" s="154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70</v>
      </c>
      <c r="B51" s="130" t="s">
        <v>156</v>
      </c>
      <c r="C51" s="130" t="s">
        <v>157</v>
      </c>
      <c r="D51" s="131" t="s">
        <v>65</v>
      </c>
    </row>
    <row r="52" spans="1:4" x14ac:dyDescent="0.25">
      <c r="A52" s="132" t="s">
        <v>142</v>
      </c>
      <c r="B52" s="133">
        <v>1422581.6673300001</v>
      </c>
      <c r="C52" s="133">
        <v>2370391.2499000002</v>
      </c>
      <c r="D52" s="139">
        <f t="shared" ref="D52:D61" si="3">(C52-B52)/B52</f>
        <v>0.66626022557208597</v>
      </c>
    </row>
    <row r="53" spans="1:4" x14ac:dyDescent="0.25">
      <c r="A53" s="132" t="s">
        <v>144</v>
      </c>
      <c r="B53" s="133">
        <v>2014180.9913000001</v>
      </c>
      <c r="C53" s="133">
        <v>2352247.9598400001</v>
      </c>
      <c r="D53" s="139">
        <f t="shared" si="3"/>
        <v>0.16784339143316193</v>
      </c>
    </row>
    <row r="54" spans="1:4" x14ac:dyDescent="0.25">
      <c r="A54" s="132" t="s">
        <v>149</v>
      </c>
      <c r="B54" s="133">
        <v>1119137.2262800001</v>
      </c>
      <c r="C54" s="133">
        <v>2025836.58999</v>
      </c>
      <c r="D54" s="139">
        <f t="shared" si="3"/>
        <v>0.8101771100259606</v>
      </c>
    </row>
    <row r="55" spans="1:4" x14ac:dyDescent="0.25">
      <c r="A55" s="132" t="s">
        <v>143</v>
      </c>
      <c r="B55" s="133">
        <v>1348587.81259</v>
      </c>
      <c r="C55" s="133">
        <v>1808054.09935</v>
      </c>
      <c r="D55" s="139">
        <f t="shared" si="3"/>
        <v>0.34070179373605819</v>
      </c>
    </row>
    <row r="56" spans="1:4" x14ac:dyDescent="0.25">
      <c r="A56" s="132" t="s">
        <v>146</v>
      </c>
      <c r="B56" s="133">
        <v>901077.70648000005</v>
      </c>
      <c r="C56" s="133">
        <v>1307455.9532399999</v>
      </c>
      <c r="D56" s="139">
        <f t="shared" si="3"/>
        <v>0.45099134496123472</v>
      </c>
    </row>
    <row r="57" spans="1:4" x14ac:dyDescent="0.25">
      <c r="A57" s="132" t="s">
        <v>148</v>
      </c>
      <c r="B57" s="133">
        <v>676126.49988999998</v>
      </c>
      <c r="C57" s="133">
        <v>1127261.1352599999</v>
      </c>
      <c r="D57" s="139">
        <f t="shared" si="3"/>
        <v>0.66723406854101364</v>
      </c>
    </row>
    <row r="58" spans="1:4" x14ac:dyDescent="0.25">
      <c r="A58" s="132" t="s">
        <v>139</v>
      </c>
      <c r="B58" s="133">
        <v>553302.64202999999</v>
      </c>
      <c r="C58" s="133">
        <v>900613.37867000001</v>
      </c>
      <c r="D58" s="139">
        <f t="shared" si="3"/>
        <v>0.62770482238392944</v>
      </c>
    </row>
    <row r="59" spans="1:4" x14ac:dyDescent="0.25">
      <c r="A59" s="132" t="s">
        <v>147</v>
      </c>
      <c r="B59" s="133">
        <v>585130.64616</v>
      </c>
      <c r="C59" s="133">
        <v>828684.81292000005</v>
      </c>
      <c r="D59" s="139">
        <f t="shared" si="3"/>
        <v>0.41623895169114389</v>
      </c>
    </row>
    <row r="60" spans="1:4" x14ac:dyDescent="0.25">
      <c r="A60" s="132" t="s">
        <v>129</v>
      </c>
      <c r="B60" s="133">
        <v>571551.14307999995</v>
      </c>
      <c r="C60" s="133">
        <v>766531.93328999996</v>
      </c>
      <c r="D60" s="139">
        <f t="shared" si="3"/>
        <v>0.34114320751644189</v>
      </c>
    </row>
    <row r="61" spans="1:4" x14ac:dyDescent="0.25">
      <c r="A61" s="132" t="s">
        <v>138</v>
      </c>
      <c r="B61" s="133">
        <v>458876.29532999999</v>
      </c>
      <c r="C61" s="133">
        <v>614376.41073</v>
      </c>
      <c r="D61" s="139">
        <f t="shared" si="3"/>
        <v>0.33887153680094195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5" t="s">
        <v>73</v>
      </c>
      <c r="B63" s="155"/>
      <c r="C63" s="155"/>
      <c r="D63" s="155"/>
    </row>
    <row r="64" spans="1:4" ht="15.6" x14ac:dyDescent="0.3">
      <c r="A64" s="154" t="s">
        <v>74</v>
      </c>
      <c r="B64" s="154"/>
      <c r="C64" s="154"/>
      <c r="D64" s="154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75</v>
      </c>
      <c r="B66" s="130" t="s">
        <v>156</v>
      </c>
      <c r="C66" s="130" t="s">
        <v>157</v>
      </c>
      <c r="D66" s="131" t="s">
        <v>65</v>
      </c>
    </row>
    <row r="67" spans="1:4" x14ac:dyDescent="0.25">
      <c r="A67" s="132" t="s">
        <v>178</v>
      </c>
      <c r="B67" s="138">
        <v>5367837.8164999997</v>
      </c>
      <c r="C67" s="138">
        <v>7977306.4837100003</v>
      </c>
      <c r="D67" s="139">
        <f t="shared" ref="D67:D76" si="4">(C67-B67)/B67</f>
        <v>0.48613031101439963</v>
      </c>
    </row>
    <row r="68" spans="1:4" x14ac:dyDescent="0.25">
      <c r="A68" s="132" t="s">
        <v>179</v>
      </c>
      <c r="B68" s="138">
        <v>867695.63841999997</v>
      </c>
      <c r="C68" s="138">
        <v>1552168.4861300001</v>
      </c>
      <c r="D68" s="139">
        <f t="shared" si="4"/>
        <v>0.78883979289831052</v>
      </c>
    </row>
    <row r="69" spans="1:4" x14ac:dyDescent="0.25">
      <c r="A69" s="132" t="s">
        <v>180</v>
      </c>
      <c r="B69" s="138">
        <v>929850.33582000004</v>
      </c>
      <c r="C69" s="138">
        <v>1241800.8463600001</v>
      </c>
      <c r="D69" s="139">
        <f t="shared" si="4"/>
        <v>0.33548464577893883</v>
      </c>
    </row>
    <row r="70" spans="1:4" x14ac:dyDescent="0.25">
      <c r="A70" s="132" t="s">
        <v>181</v>
      </c>
      <c r="B70" s="138">
        <v>766794.31458999997</v>
      </c>
      <c r="C70" s="138">
        <v>1125799.0693699999</v>
      </c>
      <c r="D70" s="139">
        <f t="shared" si="4"/>
        <v>0.46818911923200357</v>
      </c>
    </row>
    <row r="71" spans="1:4" x14ac:dyDescent="0.25">
      <c r="A71" s="132" t="s">
        <v>182</v>
      </c>
      <c r="B71" s="138">
        <v>647845.5686</v>
      </c>
      <c r="C71" s="138">
        <v>914331.47016999999</v>
      </c>
      <c r="D71" s="139">
        <f t="shared" si="4"/>
        <v>0.41134170624316901</v>
      </c>
    </row>
    <row r="72" spans="1:4" x14ac:dyDescent="0.25">
      <c r="A72" s="132" t="s">
        <v>183</v>
      </c>
      <c r="B72" s="138">
        <v>673618.57509000006</v>
      </c>
      <c r="C72" s="138">
        <v>839828.58513000002</v>
      </c>
      <c r="D72" s="139">
        <f t="shared" si="4"/>
        <v>0.24674202313645102</v>
      </c>
    </row>
    <row r="73" spans="1:4" x14ac:dyDescent="0.25">
      <c r="A73" s="132" t="s">
        <v>184</v>
      </c>
      <c r="B73" s="138">
        <v>322440.83520999999</v>
      </c>
      <c r="C73" s="138">
        <v>478720.56800999999</v>
      </c>
      <c r="D73" s="139">
        <f t="shared" si="4"/>
        <v>0.48467723605236845</v>
      </c>
    </row>
    <row r="74" spans="1:4" x14ac:dyDescent="0.25">
      <c r="A74" s="132" t="s">
        <v>185</v>
      </c>
      <c r="B74" s="138">
        <v>246172.21627999999</v>
      </c>
      <c r="C74" s="138">
        <v>461336.65074000001</v>
      </c>
      <c r="D74" s="139">
        <f t="shared" si="4"/>
        <v>0.87404028655804411</v>
      </c>
    </row>
    <row r="75" spans="1:4" x14ac:dyDescent="0.25">
      <c r="A75" s="132" t="s">
        <v>186</v>
      </c>
      <c r="B75" s="138">
        <v>381377.04083999997</v>
      </c>
      <c r="C75" s="138">
        <v>339643.66970000003</v>
      </c>
      <c r="D75" s="139">
        <f t="shared" si="4"/>
        <v>-0.10942811619724231</v>
      </c>
    </row>
    <row r="76" spans="1:4" x14ac:dyDescent="0.25">
      <c r="A76" s="132" t="s">
        <v>187</v>
      </c>
      <c r="B76" s="138">
        <v>218641.25485999999</v>
      </c>
      <c r="C76" s="138">
        <v>320872.18102000002</v>
      </c>
      <c r="D76" s="139">
        <f t="shared" si="4"/>
        <v>0.46757381732674547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5" t="s">
        <v>76</v>
      </c>
      <c r="B78" s="155"/>
      <c r="C78" s="155"/>
      <c r="D78" s="155"/>
    </row>
    <row r="79" spans="1:4" ht="15.6" x14ac:dyDescent="0.3">
      <c r="A79" s="154" t="s">
        <v>77</v>
      </c>
      <c r="B79" s="154"/>
      <c r="C79" s="154"/>
      <c r="D79" s="154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75</v>
      </c>
      <c r="B81" s="130" t="s">
        <v>156</v>
      </c>
      <c r="C81" s="130" t="s">
        <v>157</v>
      </c>
      <c r="D81" s="131" t="s">
        <v>65</v>
      </c>
    </row>
    <row r="82" spans="1:4" x14ac:dyDescent="0.25">
      <c r="A82" s="132" t="s">
        <v>188</v>
      </c>
      <c r="B82" s="138">
        <v>4255.6784200000002</v>
      </c>
      <c r="C82" s="138">
        <v>123449.99927</v>
      </c>
      <c r="D82" s="139">
        <f t="shared" ref="D82:D91" si="5">(C82-B82)/B82</f>
        <v>28.008300695333084</v>
      </c>
    </row>
    <row r="83" spans="1:4" x14ac:dyDescent="0.25">
      <c r="A83" s="132" t="s">
        <v>189</v>
      </c>
      <c r="B83" s="138">
        <v>223.76414</v>
      </c>
      <c r="C83" s="138">
        <v>1163.53863</v>
      </c>
      <c r="D83" s="139">
        <f t="shared" si="5"/>
        <v>4.1998440411408193</v>
      </c>
    </row>
    <row r="84" spans="1:4" x14ac:dyDescent="0.25">
      <c r="A84" s="132" t="s">
        <v>190</v>
      </c>
      <c r="B84" s="138">
        <v>16484.392980000001</v>
      </c>
      <c r="C84" s="138">
        <v>65369.441339999998</v>
      </c>
      <c r="D84" s="139">
        <f t="shared" si="5"/>
        <v>2.9655352441130653</v>
      </c>
    </row>
    <row r="85" spans="1:4" x14ac:dyDescent="0.25">
      <c r="A85" s="132" t="s">
        <v>191</v>
      </c>
      <c r="B85" s="138">
        <v>51762.346920000004</v>
      </c>
      <c r="C85" s="138">
        <v>144728.45851</v>
      </c>
      <c r="D85" s="139">
        <f t="shared" si="5"/>
        <v>1.7960180927205913</v>
      </c>
    </row>
    <row r="86" spans="1:4" x14ac:dyDescent="0.25">
      <c r="A86" s="132" t="s">
        <v>192</v>
      </c>
      <c r="B86" s="138">
        <v>23660.325519999999</v>
      </c>
      <c r="C86" s="138">
        <v>60453.109089999998</v>
      </c>
      <c r="D86" s="139">
        <f t="shared" si="5"/>
        <v>1.5550413090850832</v>
      </c>
    </row>
    <row r="87" spans="1:4" x14ac:dyDescent="0.25">
      <c r="A87" s="132" t="s">
        <v>193</v>
      </c>
      <c r="B87" s="138">
        <v>7770.2050200000003</v>
      </c>
      <c r="C87" s="138">
        <v>16214.316049999999</v>
      </c>
      <c r="D87" s="139">
        <f t="shared" si="5"/>
        <v>1.0867295017654501</v>
      </c>
    </row>
    <row r="88" spans="1:4" x14ac:dyDescent="0.25">
      <c r="A88" s="132" t="s">
        <v>194</v>
      </c>
      <c r="B88" s="138">
        <v>15853.933209999999</v>
      </c>
      <c r="C88" s="138">
        <v>32164.68506</v>
      </c>
      <c r="D88" s="139">
        <f t="shared" si="5"/>
        <v>1.0288142149931514</v>
      </c>
    </row>
    <row r="89" spans="1:4" x14ac:dyDescent="0.25">
      <c r="A89" s="132" t="s">
        <v>195</v>
      </c>
      <c r="B89" s="138">
        <v>13275.07301</v>
      </c>
      <c r="C89" s="138">
        <v>26456.797689999999</v>
      </c>
      <c r="D89" s="139">
        <f t="shared" si="5"/>
        <v>0.99296814940831724</v>
      </c>
    </row>
    <row r="90" spans="1:4" x14ac:dyDescent="0.25">
      <c r="A90" s="132" t="s">
        <v>196</v>
      </c>
      <c r="B90" s="138">
        <v>8447.4919200000004</v>
      </c>
      <c r="C90" s="138">
        <v>16778.433669999999</v>
      </c>
      <c r="D90" s="139">
        <f t="shared" si="5"/>
        <v>0.98620298532348261</v>
      </c>
    </row>
    <row r="91" spans="1:4" x14ac:dyDescent="0.25">
      <c r="A91" s="132" t="s">
        <v>197</v>
      </c>
      <c r="B91" s="138">
        <v>3922.3041499999999</v>
      </c>
      <c r="C91" s="138">
        <v>7623.0933299999997</v>
      </c>
      <c r="D91" s="139">
        <f t="shared" si="5"/>
        <v>0.94352427513812254</v>
      </c>
    </row>
    <row r="92" spans="1:4" x14ac:dyDescent="0.25">
      <c r="A92" s="127" t="s">
        <v>117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2" sqref="B2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3" t="s">
        <v>120</v>
      </c>
      <c r="C1" s="153"/>
      <c r="D1" s="153"/>
      <c r="E1" s="153"/>
      <c r="F1" s="153"/>
      <c r="G1" s="153"/>
      <c r="H1" s="153"/>
      <c r="I1" s="153"/>
      <c r="J1" s="153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7" t="s">
        <v>112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399999999999999" x14ac:dyDescent="0.25">
      <c r="A6" s="88"/>
      <c r="B6" s="156" t="str">
        <f>SEKTOR_USD!B6</f>
        <v>1 - 30 HAZIRAN</v>
      </c>
      <c r="C6" s="156"/>
      <c r="D6" s="156"/>
      <c r="E6" s="156"/>
      <c r="F6" s="156" t="str">
        <f>SEKTOR_USD!F6</f>
        <v>1 OCAK  -  30 HAZIRAN</v>
      </c>
      <c r="G6" s="156"/>
      <c r="H6" s="156"/>
      <c r="I6" s="156"/>
      <c r="J6" s="156" t="s">
        <v>104</v>
      </c>
      <c r="K6" s="156"/>
      <c r="L6" s="156"/>
      <c r="M6" s="156"/>
    </row>
    <row r="7" spans="1:13" ht="28.2" x14ac:dyDescent="0.3">
      <c r="A7" s="89" t="s">
        <v>1</v>
      </c>
      <c r="B7" s="90">
        <f>SEKTOR_USD!B7</f>
        <v>2020</v>
      </c>
      <c r="C7" s="91">
        <f>SEKTOR_USD!C7</f>
        <v>2021</v>
      </c>
      <c r="D7" s="7" t="s">
        <v>119</v>
      </c>
      <c r="E7" s="7" t="s">
        <v>116</v>
      </c>
      <c r="F7" s="5"/>
      <c r="G7" s="6"/>
      <c r="H7" s="7" t="s">
        <v>119</v>
      </c>
      <c r="I7" s="7" t="s">
        <v>116</v>
      </c>
      <c r="J7" s="5"/>
      <c r="K7" s="5"/>
      <c r="L7" s="7" t="s">
        <v>119</v>
      </c>
      <c r="M7" s="7" t="s">
        <v>116</v>
      </c>
    </row>
    <row r="8" spans="1:13" ht="16.8" x14ac:dyDescent="0.3">
      <c r="A8" s="92" t="s">
        <v>2</v>
      </c>
      <c r="B8" s="93">
        <f>SEKTOR_USD!B8*$B$53</f>
        <v>13019959.540752355</v>
      </c>
      <c r="C8" s="93">
        <f>SEKTOR_USD!C8*$C$53</f>
        <v>22137946.587125998</v>
      </c>
      <c r="D8" s="94">
        <f t="shared" ref="D8:D43" si="0">(C8-B8)/B8*100</f>
        <v>70.030840094659482</v>
      </c>
      <c r="E8" s="94">
        <f>C8/C$44*100</f>
        <v>13.985141403440752</v>
      </c>
      <c r="F8" s="93">
        <f>SEKTOR_USD!F8*$B$54</f>
        <v>73028488.763622329</v>
      </c>
      <c r="G8" s="93">
        <f>SEKTOR_USD!G8*$C$54</f>
        <v>107444474.74416599</v>
      </c>
      <c r="H8" s="94">
        <f t="shared" ref="H8:H43" si="1">(G8-F8)/F8*100</f>
        <v>47.126794711500708</v>
      </c>
      <c r="I8" s="94">
        <f>G8/G$44*100</f>
        <v>14.240603631965396</v>
      </c>
      <c r="J8" s="93">
        <f>SEKTOR_USD!J8*$B$55</f>
        <v>144792271.23277655</v>
      </c>
      <c r="K8" s="93">
        <f>SEKTOR_USD!K8*$C$55</f>
        <v>206138568.89309964</v>
      </c>
      <c r="L8" s="94">
        <f t="shared" ref="L8:L43" si="2">(K8-J8)/J8*100</f>
        <v>42.36848910374448</v>
      </c>
      <c r="M8" s="94">
        <f>K8/K$44*100</f>
        <v>14.596141435035074</v>
      </c>
    </row>
    <row r="9" spans="1:13" s="21" customFormat="1" ht="15.6" x14ac:dyDescent="0.3">
      <c r="A9" s="95" t="s">
        <v>3</v>
      </c>
      <c r="B9" s="93">
        <f>SEKTOR_USD!B9*$B$53</f>
        <v>8642035.0343395267</v>
      </c>
      <c r="C9" s="93">
        <f>SEKTOR_USD!C9*$C$53</f>
        <v>14123625.526829842</v>
      </c>
      <c r="D9" s="96">
        <f t="shared" si="0"/>
        <v>63.429394473743308</v>
      </c>
      <c r="E9" s="96">
        <f t="shared" ref="E9:E44" si="3">C9/C$44*100</f>
        <v>8.9222773821681418</v>
      </c>
      <c r="F9" s="93">
        <f>SEKTOR_USD!F9*$B$54</f>
        <v>49570070.473809369</v>
      </c>
      <c r="G9" s="93">
        <f>SEKTOR_USD!G9*$C$54</f>
        <v>69978321.704813763</v>
      </c>
      <c r="H9" s="96">
        <f t="shared" si="1"/>
        <v>41.170510826259992</v>
      </c>
      <c r="I9" s="96">
        <f t="shared" ref="I9:I44" si="4">G9/G$44*100</f>
        <v>9.27487006289752</v>
      </c>
      <c r="J9" s="93">
        <f>SEKTOR_USD!J9*$B$55</f>
        <v>97496893.491708159</v>
      </c>
      <c r="K9" s="93">
        <f>SEKTOR_USD!K9*$C$55</f>
        <v>135536955.6785706</v>
      </c>
      <c r="L9" s="96">
        <f t="shared" si="2"/>
        <v>39.016691531918028</v>
      </c>
      <c r="M9" s="96">
        <f t="shared" ref="M9:M44" si="5">K9/K$44*100</f>
        <v>9.5970229413226491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3896128.1132043065</v>
      </c>
      <c r="C10" s="98">
        <f>SEKTOR_USD!C10*$C$53</f>
        <v>6616480.5873666927</v>
      </c>
      <c r="D10" s="99">
        <f t="shared" si="0"/>
        <v>69.821946176330357</v>
      </c>
      <c r="E10" s="99">
        <f t="shared" si="3"/>
        <v>4.1798102747819792</v>
      </c>
      <c r="F10" s="98">
        <f>SEKTOR_USD!F10*$B$54</f>
        <v>22511480.481212571</v>
      </c>
      <c r="G10" s="98">
        <f>SEKTOR_USD!G10*$C$54</f>
        <v>32791060.755597424</v>
      </c>
      <c r="H10" s="99">
        <f t="shared" si="1"/>
        <v>45.66372381844851</v>
      </c>
      <c r="I10" s="99">
        <f t="shared" si="4"/>
        <v>4.3461006255001848</v>
      </c>
      <c r="J10" s="98">
        <f>SEKTOR_USD!J10*$B$55</f>
        <v>42863788.184949487</v>
      </c>
      <c r="K10" s="98">
        <f>SEKTOR_USD!K10*$C$55</f>
        <v>61580640.250769243</v>
      </c>
      <c r="L10" s="99">
        <f t="shared" si="2"/>
        <v>43.665884090925253</v>
      </c>
      <c r="M10" s="99">
        <f t="shared" si="5"/>
        <v>4.3603666193412183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1800945.0853558881</v>
      </c>
      <c r="C11" s="98">
        <f>SEKTOR_USD!C11*$C$53</f>
        <v>2552786.6104578697</v>
      </c>
      <c r="D11" s="99">
        <f t="shared" si="0"/>
        <v>41.747054433556414</v>
      </c>
      <c r="E11" s="99">
        <f t="shared" si="3"/>
        <v>1.6126645522229679</v>
      </c>
      <c r="F11" s="98">
        <f>SEKTOR_USD!F11*$B$54</f>
        <v>7638928.2239370905</v>
      </c>
      <c r="G11" s="98">
        <f>SEKTOR_USD!G11*$C$54</f>
        <v>11616815.427096609</v>
      </c>
      <c r="H11" s="99">
        <f t="shared" si="1"/>
        <v>52.073891605559851</v>
      </c>
      <c r="I11" s="99">
        <f t="shared" si="4"/>
        <v>1.5396833048594352</v>
      </c>
      <c r="J11" s="98">
        <f>SEKTOR_USD!J11*$B$55</f>
        <v>15115198.576704819</v>
      </c>
      <c r="K11" s="98">
        <f>SEKTOR_USD!K11*$C$55</f>
        <v>23348367.08551275</v>
      </c>
      <c r="L11" s="99">
        <f t="shared" si="2"/>
        <v>54.469469699833738</v>
      </c>
      <c r="M11" s="99">
        <f t="shared" si="5"/>
        <v>1.6532377715011375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767612.71828393207</v>
      </c>
      <c r="C12" s="98">
        <f>SEKTOR_USD!C12*$C$53</f>
        <v>1673473.0658370212</v>
      </c>
      <c r="D12" s="99">
        <f t="shared" si="0"/>
        <v>118.01007539038986</v>
      </c>
      <c r="E12" s="99">
        <f t="shared" si="3"/>
        <v>1.057178332618725</v>
      </c>
      <c r="F12" s="98">
        <f>SEKTOR_USD!F12*$B$54</f>
        <v>5039484.4008722985</v>
      </c>
      <c r="G12" s="98">
        <f>SEKTOR_USD!G12*$C$54</f>
        <v>7386089.3644062793</v>
      </c>
      <c r="H12" s="99">
        <f t="shared" si="1"/>
        <v>46.564385894870519</v>
      </c>
      <c r="I12" s="99">
        <f t="shared" si="4"/>
        <v>0.97894630020978546</v>
      </c>
      <c r="J12" s="98">
        <f>SEKTOR_USD!J12*$B$55</f>
        <v>9795268.053943038</v>
      </c>
      <c r="K12" s="98">
        <f>SEKTOR_USD!K12*$C$55</f>
        <v>14219252.812414901</v>
      </c>
      <c r="L12" s="99">
        <f t="shared" si="2"/>
        <v>45.164509374411757</v>
      </c>
      <c r="M12" s="99">
        <f t="shared" si="5"/>
        <v>1.0068286893859173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609825.48553642852</v>
      </c>
      <c r="C13" s="98">
        <f>SEKTOR_USD!C13*$C$53</f>
        <v>959089.84517283272</v>
      </c>
      <c r="D13" s="99">
        <f t="shared" si="0"/>
        <v>57.272837544527412</v>
      </c>
      <c r="E13" s="99">
        <f t="shared" si="3"/>
        <v>0.60588307278446063</v>
      </c>
      <c r="F13" s="98">
        <f>SEKTOR_USD!F13*$B$54</f>
        <v>3916712.3473432437</v>
      </c>
      <c r="G13" s="98">
        <f>SEKTOR_USD!G13*$C$54</f>
        <v>5405702.1468562447</v>
      </c>
      <c r="H13" s="99">
        <f t="shared" si="1"/>
        <v>38.016317448561217</v>
      </c>
      <c r="I13" s="99">
        <f t="shared" si="4"/>
        <v>0.7164673828890773</v>
      </c>
      <c r="J13" s="98">
        <f>SEKTOR_USD!J13*$B$55</f>
        <v>8411131.224059267</v>
      </c>
      <c r="K13" s="98">
        <f>SEKTOR_USD!K13*$C$55</f>
        <v>11422813.272393981</v>
      </c>
      <c r="L13" s="99">
        <f t="shared" si="2"/>
        <v>35.805909670272115</v>
      </c>
      <c r="M13" s="99">
        <f t="shared" si="5"/>
        <v>0.80882000396695053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820698.74602883623</v>
      </c>
      <c r="C14" s="98">
        <f>SEKTOR_USD!C14*$C$53</f>
        <v>1286660.0568459758</v>
      </c>
      <c r="D14" s="99">
        <f t="shared" si="0"/>
        <v>56.776169461914527</v>
      </c>
      <c r="E14" s="99">
        <f t="shared" si="3"/>
        <v>0.81281806161797809</v>
      </c>
      <c r="F14" s="98">
        <f>SEKTOR_USD!F14*$B$54</f>
        <v>6423819.0237891609</v>
      </c>
      <c r="G14" s="98">
        <f>SEKTOR_USD!G14*$C$54</f>
        <v>8195701.6445906218</v>
      </c>
      <c r="H14" s="99">
        <f t="shared" si="1"/>
        <v>27.583009643324235</v>
      </c>
      <c r="I14" s="99">
        <f t="shared" si="4"/>
        <v>1.086251655884233</v>
      </c>
      <c r="J14" s="98">
        <f>SEKTOR_USD!J14*$B$55</f>
        <v>13696175.102326907</v>
      </c>
      <c r="K14" s="98">
        <f>SEKTOR_USD!K14*$C$55</f>
        <v>15349477.543361573</v>
      </c>
      <c r="L14" s="99">
        <f t="shared" si="2"/>
        <v>12.071271202963651</v>
      </c>
      <c r="M14" s="99">
        <f t="shared" si="5"/>
        <v>1.0868569932344181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129309.16209702227</v>
      </c>
      <c r="C15" s="98">
        <f>SEKTOR_USD!C15*$C$53</f>
        <v>202038.60796462407</v>
      </c>
      <c r="D15" s="99">
        <f t="shared" si="0"/>
        <v>56.244619242859208</v>
      </c>
      <c r="E15" s="99">
        <f t="shared" si="3"/>
        <v>0.12763326942810266</v>
      </c>
      <c r="F15" s="98">
        <f>SEKTOR_USD!F15*$B$54</f>
        <v>912885.43055114418</v>
      </c>
      <c r="G15" s="98">
        <f>SEKTOR_USD!G15*$C$54</f>
        <v>1077242.3731839869</v>
      </c>
      <c r="H15" s="99">
        <f t="shared" si="1"/>
        <v>18.00411498884521</v>
      </c>
      <c r="I15" s="99">
        <f t="shared" si="4"/>
        <v>0.14277683136892869</v>
      </c>
      <c r="J15" s="98">
        <f>SEKTOR_USD!J15*$B$55</f>
        <v>1625603.4168688788</v>
      </c>
      <c r="K15" s="98">
        <f>SEKTOR_USD!K15*$C$55</f>
        <v>2060336.494944005</v>
      </c>
      <c r="L15" s="99">
        <f t="shared" si="2"/>
        <v>26.742874280645772</v>
      </c>
      <c r="M15" s="99">
        <f t="shared" si="5"/>
        <v>0.14588712362489772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576198.83404518513</v>
      </c>
      <c r="C16" s="98">
        <f>SEKTOR_USD!C16*$C$53</f>
        <v>738215.33390949876</v>
      </c>
      <c r="D16" s="99">
        <f t="shared" si="0"/>
        <v>28.118158227930117</v>
      </c>
      <c r="E16" s="99">
        <f t="shared" si="3"/>
        <v>0.46635065227397232</v>
      </c>
      <c r="F16" s="98">
        <f>SEKTOR_USD!F16*$B$54</f>
        <v>2763601.8101137578</v>
      </c>
      <c r="G16" s="98">
        <f>SEKTOR_USD!G16*$C$54</f>
        <v>2821942.4633351234</v>
      </c>
      <c r="H16" s="99">
        <f t="shared" si="1"/>
        <v>2.1110368725284654</v>
      </c>
      <c r="I16" s="99">
        <f t="shared" si="4"/>
        <v>0.3740179677759517</v>
      </c>
      <c r="J16" s="98">
        <f>SEKTOR_USD!J16*$B$55</f>
        <v>5387252.2506141709</v>
      </c>
      <c r="K16" s="98">
        <f>SEKTOR_USD!K16*$C$55</f>
        <v>6500229.1243081978</v>
      </c>
      <c r="L16" s="99">
        <f t="shared" si="2"/>
        <v>20.659453500940902</v>
      </c>
      <c r="M16" s="99">
        <f t="shared" si="5"/>
        <v>0.46026449183189527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41316.889787926921</v>
      </c>
      <c r="C17" s="98">
        <f>SEKTOR_USD!C17*$C$53</f>
        <v>94881.419275326378</v>
      </c>
      <c r="D17" s="99">
        <f t="shared" si="0"/>
        <v>129.64317924785175</v>
      </c>
      <c r="E17" s="99">
        <f t="shared" si="3"/>
        <v>5.9939166439955414E-2</v>
      </c>
      <c r="F17" s="98">
        <f>SEKTOR_USD!F17*$B$54</f>
        <v>363158.75599010976</v>
      </c>
      <c r="G17" s="98">
        <f>SEKTOR_USD!G17*$C$54</f>
        <v>683767.52974746772</v>
      </c>
      <c r="H17" s="99">
        <f t="shared" si="1"/>
        <v>88.283366012546153</v>
      </c>
      <c r="I17" s="99">
        <f t="shared" si="4"/>
        <v>9.0625994409922028E-2</v>
      </c>
      <c r="J17" s="98">
        <f>SEKTOR_USD!J17*$B$55</f>
        <v>602476.68224159838</v>
      </c>
      <c r="K17" s="98">
        <f>SEKTOR_USD!K17*$C$55</f>
        <v>1055839.0948659468</v>
      </c>
      <c r="L17" s="99">
        <f t="shared" si="2"/>
        <v>75.249785757276186</v>
      </c>
      <c r="M17" s="99">
        <f t="shared" si="5"/>
        <v>7.4761248436214664E-2</v>
      </c>
    </row>
    <row r="18" spans="1:13" s="21" customFormat="1" ht="15.6" x14ac:dyDescent="0.3">
      <c r="A18" s="95" t="s">
        <v>12</v>
      </c>
      <c r="B18" s="93">
        <f>SEKTOR_USD!B18*$B$53</f>
        <v>1249874.0137065062</v>
      </c>
      <c r="C18" s="93">
        <f>SEKTOR_USD!C18*$C$53</f>
        <v>2711202.6664103186</v>
      </c>
      <c r="D18" s="96">
        <f t="shared" si="0"/>
        <v>116.91807627636297</v>
      </c>
      <c r="E18" s="96">
        <f t="shared" si="3"/>
        <v>1.7127402721797029</v>
      </c>
      <c r="F18" s="93">
        <f>SEKTOR_USD!F18*$B$54</f>
        <v>7312112.4074249174</v>
      </c>
      <c r="G18" s="93">
        <f>SEKTOR_USD!G18*$C$54</f>
        <v>12104126.493097477</v>
      </c>
      <c r="H18" s="96">
        <f t="shared" si="1"/>
        <v>65.535290196121949</v>
      </c>
      <c r="I18" s="96">
        <f t="shared" si="4"/>
        <v>1.6042711187317877</v>
      </c>
      <c r="J18" s="93">
        <f>SEKTOR_USD!J18*$B$55</f>
        <v>14339958.335294891</v>
      </c>
      <c r="K18" s="93">
        <f>SEKTOR_USD!K18*$C$55</f>
        <v>22051456.461958513</v>
      </c>
      <c r="L18" s="96">
        <f t="shared" si="2"/>
        <v>53.77629381030583</v>
      </c>
      <c r="M18" s="96">
        <f t="shared" si="5"/>
        <v>1.5614068686689075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1249874.0137065062</v>
      </c>
      <c r="C19" s="98">
        <f>SEKTOR_USD!C19*$C$53</f>
        <v>2711202.6664103186</v>
      </c>
      <c r="D19" s="99">
        <f t="shared" si="0"/>
        <v>116.91807627636297</v>
      </c>
      <c r="E19" s="99">
        <f t="shared" si="3"/>
        <v>1.7127402721797029</v>
      </c>
      <c r="F19" s="98">
        <f>SEKTOR_USD!F19*$B$54</f>
        <v>7312112.4074249174</v>
      </c>
      <c r="G19" s="98">
        <f>SEKTOR_USD!G19*$C$54</f>
        <v>12104126.493097477</v>
      </c>
      <c r="H19" s="99">
        <f t="shared" si="1"/>
        <v>65.535290196121949</v>
      </c>
      <c r="I19" s="99">
        <f t="shared" si="4"/>
        <v>1.6042711187317877</v>
      </c>
      <c r="J19" s="98">
        <f>SEKTOR_USD!J19*$B$55</f>
        <v>14339958.335294891</v>
      </c>
      <c r="K19" s="98">
        <f>SEKTOR_USD!K19*$C$55</f>
        <v>22051456.461958513</v>
      </c>
      <c r="L19" s="99">
        <f t="shared" si="2"/>
        <v>53.77629381030583</v>
      </c>
      <c r="M19" s="99">
        <f t="shared" si="5"/>
        <v>1.5614068686689075</v>
      </c>
    </row>
    <row r="20" spans="1:13" s="21" customFormat="1" ht="15.6" x14ac:dyDescent="0.3">
      <c r="A20" s="95" t="s">
        <v>110</v>
      </c>
      <c r="B20" s="93">
        <f>SEKTOR_USD!B20*$B$53</f>
        <v>3128050.4927063212</v>
      </c>
      <c r="C20" s="93">
        <f>SEKTOR_USD!C20*$C$53</f>
        <v>5303118.3938858379</v>
      </c>
      <c r="D20" s="96">
        <f t="shared" si="0"/>
        <v>69.534296401260946</v>
      </c>
      <c r="E20" s="96">
        <f t="shared" si="3"/>
        <v>3.3501237490929059</v>
      </c>
      <c r="F20" s="93">
        <f>SEKTOR_USD!F20*$B$54</f>
        <v>16146305.882388048</v>
      </c>
      <c r="G20" s="93">
        <f>SEKTOR_USD!G20*$C$54</f>
        <v>25362026.546254747</v>
      </c>
      <c r="H20" s="96">
        <f t="shared" si="1"/>
        <v>57.076341368702522</v>
      </c>
      <c r="I20" s="96">
        <f t="shared" si="4"/>
        <v>3.3614624503360875</v>
      </c>
      <c r="J20" s="93">
        <f>SEKTOR_USD!J20*$B$55</f>
        <v>32955419.405773513</v>
      </c>
      <c r="K20" s="93">
        <f>SEKTOR_USD!K20*$C$55</f>
        <v>48550156.75257054</v>
      </c>
      <c r="L20" s="96">
        <f t="shared" si="2"/>
        <v>47.320706663696591</v>
      </c>
      <c r="M20" s="96">
        <f t="shared" si="5"/>
        <v>3.437711625043518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3128050.4927063212</v>
      </c>
      <c r="C21" s="98">
        <f>SEKTOR_USD!C21*$C$53</f>
        <v>5303118.3938858379</v>
      </c>
      <c r="D21" s="99">
        <f t="shared" si="0"/>
        <v>69.534296401260946</v>
      </c>
      <c r="E21" s="99">
        <f t="shared" si="3"/>
        <v>3.3501237490929059</v>
      </c>
      <c r="F21" s="98">
        <f>SEKTOR_USD!F21*$B$54</f>
        <v>16146305.882388048</v>
      </c>
      <c r="G21" s="98">
        <f>SEKTOR_USD!G21*$C$54</f>
        <v>25362026.546254747</v>
      </c>
      <c r="H21" s="99">
        <f t="shared" si="1"/>
        <v>57.076341368702522</v>
      </c>
      <c r="I21" s="99">
        <f t="shared" si="4"/>
        <v>3.3614624503360875</v>
      </c>
      <c r="J21" s="98">
        <f>SEKTOR_USD!J21*$B$55</f>
        <v>32955419.405773513</v>
      </c>
      <c r="K21" s="98">
        <f>SEKTOR_USD!K21*$C$55</f>
        <v>48550156.75257054</v>
      </c>
      <c r="L21" s="99">
        <f t="shared" si="2"/>
        <v>47.320706663696591</v>
      </c>
      <c r="M21" s="99">
        <f t="shared" si="5"/>
        <v>3.437711625043518</v>
      </c>
    </row>
    <row r="22" spans="1:13" ht="16.8" x14ac:dyDescent="0.3">
      <c r="A22" s="92" t="s">
        <v>14</v>
      </c>
      <c r="B22" s="93">
        <f>SEKTOR_USD!B22*$B$53</f>
        <v>69593846.168371275</v>
      </c>
      <c r="C22" s="93">
        <f>SEKTOR_USD!C22*$C$53</f>
        <v>131863499.70733754</v>
      </c>
      <c r="D22" s="96">
        <f t="shared" si="0"/>
        <v>89.475804208772587</v>
      </c>
      <c r="E22" s="96">
        <f t="shared" si="3"/>
        <v>83.301749875578366</v>
      </c>
      <c r="F22" s="93">
        <f>SEKTOR_USD!F22*$B$54</f>
        <v>361396055.26074088</v>
      </c>
      <c r="G22" s="93">
        <f>SEKTOR_USD!G22*$C$54</f>
        <v>624819296.38711143</v>
      </c>
      <c r="H22" s="96">
        <f t="shared" si="1"/>
        <v>72.89045834667877</v>
      </c>
      <c r="I22" s="96">
        <f t="shared" si="4"/>
        <v>82.813043319712392</v>
      </c>
      <c r="J22" s="93">
        <f>SEKTOR_USD!J22*$B$55</f>
        <v>769880750.86234152</v>
      </c>
      <c r="K22" s="93">
        <f>SEKTOR_USD!K22*$C$55</f>
        <v>1165706619.0131319</v>
      </c>
      <c r="L22" s="96">
        <f t="shared" si="2"/>
        <v>51.413919325483427</v>
      </c>
      <c r="M22" s="96">
        <f t="shared" si="5"/>
        <v>82.540685007354682</v>
      </c>
    </row>
    <row r="23" spans="1:13" s="21" customFormat="1" ht="15.6" x14ac:dyDescent="0.3">
      <c r="A23" s="95" t="s">
        <v>15</v>
      </c>
      <c r="B23" s="93">
        <f>SEKTOR_USD!B23*$B$53</f>
        <v>5791328.5023839613</v>
      </c>
      <c r="C23" s="93">
        <f>SEKTOR_USD!C23*$C$53</f>
        <v>11667676.043275749</v>
      </c>
      <c r="D23" s="96">
        <f t="shared" si="0"/>
        <v>101.46804033777101</v>
      </c>
      <c r="E23" s="96">
        <f t="shared" si="3"/>
        <v>7.3707874699472331</v>
      </c>
      <c r="F23" s="93">
        <f>SEKTOR_USD!F23*$B$54</f>
        <v>31180438.886851691</v>
      </c>
      <c r="G23" s="93">
        <f>SEKTOR_USD!G23*$C$54</f>
        <v>57421824.530839026</v>
      </c>
      <c r="H23" s="96">
        <f t="shared" si="1"/>
        <v>84.15976997377328</v>
      </c>
      <c r="I23" s="96">
        <f t="shared" si="4"/>
        <v>7.6106421006292502</v>
      </c>
      <c r="J23" s="93">
        <f>SEKTOR_USD!J23*$B$55</f>
        <v>66557467.012825511</v>
      </c>
      <c r="K23" s="93">
        <f>SEKTOR_USD!K23*$C$55</f>
        <v>105673996.52506262</v>
      </c>
      <c r="L23" s="96">
        <f t="shared" si="2"/>
        <v>58.771060961048029</v>
      </c>
      <c r="M23" s="96">
        <f t="shared" si="5"/>
        <v>7.482503674919279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3771732.4246897069</v>
      </c>
      <c r="C24" s="98">
        <f>SEKTOR_USD!C24*$C$53</f>
        <v>7773832.6061862474</v>
      </c>
      <c r="D24" s="99">
        <f t="shared" si="0"/>
        <v>106.10774389240471</v>
      </c>
      <c r="E24" s="99">
        <f t="shared" si="3"/>
        <v>4.9109409409911793</v>
      </c>
      <c r="F24" s="98">
        <f>SEKTOR_USD!F24*$B$54</f>
        <v>20305642.521476544</v>
      </c>
      <c r="G24" s="98">
        <f>SEKTOR_USD!G24*$C$54</f>
        <v>38399606.86208266</v>
      </c>
      <c r="H24" s="99">
        <f t="shared" si="1"/>
        <v>89.10806107942058</v>
      </c>
      <c r="I24" s="99">
        <f t="shared" si="4"/>
        <v>5.0894527824559876</v>
      </c>
      <c r="J24" s="98">
        <f>SEKTOR_USD!J24*$B$55</f>
        <v>42904057.798600905</v>
      </c>
      <c r="K24" s="98">
        <f>SEKTOR_USD!K24*$C$55</f>
        <v>69628594.436571777</v>
      </c>
      <c r="L24" s="99">
        <f t="shared" si="2"/>
        <v>62.289065438566404</v>
      </c>
      <c r="M24" s="99">
        <f t="shared" si="5"/>
        <v>4.9302215387259256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689433.62021289836</v>
      </c>
      <c r="C25" s="98">
        <f>SEKTOR_USD!C25*$C$53</f>
        <v>1321587.5457036032</v>
      </c>
      <c r="D25" s="99">
        <f t="shared" si="0"/>
        <v>91.691775242335083</v>
      </c>
      <c r="E25" s="99">
        <f t="shared" si="3"/>
        <v>0.83488270382038898</v>
      </c>
      <c r="F25" s="98">
        <f>SEKTOR_USD!F25*$B$54</f>
        <v>4092325.4302083408</v>
      </c>
      <c r="G25" s="98">
        <f>SEKTOR_USD!G25*$C$54</f>
        <v>6259612.3474419117</v>
      </c>
      <c r="H25" s="99">
        <f t="shared" si="1"/>
        <v>52.959789102677355</v>
      </c>
      <c r="I25" s="99">
        <f t="shared" si="4"/>
        <v>0.82964394904370709</v>
      </c>
      <c r="J25" s="98">
        <f>SEKTOR_USD!J25*$B$55</f>
        <v>8955619.049412962</v>
      </c>
      <c r="K25" s="98">
        <f>SEKTOR_USD!K25*$C$55</f>
        <v>11533721.763087612</v>
      </c>
      <c r="L25" s="99">
        <f t="shared" si="2"/>
        <v>28.787543322799593</v>
      </c>
      <c r="M25" s="99">
        <f t="shared" si="5"/>
        <v>0.81667314869965713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1330162.4574813568</v>
      </c>
      <c r="C26" s="98">
        <f>SEKTOR_USD!C26*$C$53</f>
        <v>2572255.8913858985</v>
      </c>
      <c r="D26" s="99">
        <f t="shared" si="0"/>
        <v>93.379077639616099</v>
      </c>
      <c r="E26" s="99">
        <f t="shared" si="3"/>
        <v>1.6249638251356657</v>
      </c>
      <c r="F26" s="98">
        <f>SEKTOR_USD!F26*$B$54</f>
        <v>6782470.9351668051</v>
      </c>
      <c r="G26" s="98">
        <f>SEKTOR_USD!G26*$C$54</f>
        <v>12762605.321314456</v>
      </c>
      <c r="H26" s="99">
        <f t="shared" si="1"/>
        <v>88.170438816640186</v>
      </c>
      <c r="I26" s="99">
        <f t="shared" si="4"/>
        <v>1.6915453691295559</v>
      </c>
      <c r="J26" s="98">
        <f>SEKTOR_USD!J26*$B$55</f>
        <v>14697790.164811639</v>
      </c>
      <c r="K26" s="98">
        <f>SEKTOR_USD!K26*$C$55</f>
        <v>24511680.325403228</v>
      </c>
      <c r="L26" s="99">
        <f t="shared" si="2"/>
        <v>66.771195196998249</v>
      </c>
      <c r="M26" s="99">
        <f t="shared" si="5"/>
        <v>1.7356089874936955</v>
      </c>
    </row>
    <row r="27" spans="1:13" s="21" customFormat="1" ht="15.6" x14ac:dyDescent="0.3">
      <c r="A27" s="95" t="s">
        <v>19</v>
      </c>
      <c r="B27" s="93">
        <f>SEKTOR_USD!B27*$B$53</f>
        <v>9697400.6517517865</v>
      </c>
      <c r="C27" s="93">
        <f>SEKTOR_USD!C27*$C$53</f>
        <v>20460527.48528308</v>
      </c>
      <c r="D27" s="96">
        <f t="shared" si="0"/>
        <v>110.98981283801027</v>
      </c>
      <c r="E27" s="96">
        <f t="shared" si="3"/>
        <v>12.925470252831509</v>
      </c>
      <c r="F27" s="93">
        <f>SEKTOR_USD!F27*$B$54</f>
        <v>55357933.235358164</v>
      </c>
      <c r="G27" s="93">
        <f>SEKTOR_USD!G27*$C$54</f>
        <v>94401755.622067034</v>
      </c>
      <c r="H27" s="96">
        <f t="shared" si="1"/>
        <v>70.529768914441405</v>
      </c>
      <c r="I27" s="96">
        <f t="shared" si="4"/>
        <v>12.511932206625751</v>
      </c>
      <c r="J27" s="93">
        <f>SEKTOR_USD!J27*$B$55</f>
        <v>116796019.27373549</v>
      </c>
      <c r="K27" s="93">
        <f>SEKTOR_USD!K27*$C$55</f>
        <v>167407337.95264158</v>
      </c>
      <c r="L27" s="96">
        <f t="shared" si="2"/>
        <v>43.333085317135719</v>
      </c>
      <c r="M27" s="96">
        <f t="shared" si="5"/>
        <v>11.853682671517111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9697400.6517517865</v>
      </c>
      <c r="C28" s="98">
        <f>SEKTOR_USD!C28*$C$53</f>
        <v>20460527.48528308</v>
      </c>
      <c r="D28" s="99">
        <f t="shared" si="0"/>
        <v>110.98981283801027</v>
      </c>
      <c r="E28" s="99">
        <f t="shared" si="3"/>
        <v>12.925470252831509</v>
      </c>
      <c r="F28" s="98">
        <f>SEKTOR_USD!F28*$B$54</f>
        <v>55357933.235358164</v>
      </c>
      <c r="G28" s="98">
        <f>SEKTOR_USD!G28*$C$54</f>
        <v>94401755.622067034</v>
      </c>
      <c r="H28" s="99">
        <f t="shared" si="1"/>
        <v>70.529768914441405</v>
      </c>
      <c r="I28" s="99">
        <f t="shared" si="4"/>
        <v>12.511932206625751</v>
      </c>
      <c r="J28" s="98">
        <f>SEKTOR_USD!J28*$B$55</f>
        <v>116796019.27373549</v>
      </c>
      <c r="K28" s="98">
        <f>SEKTOR_USD!K28*$C$55</f>
        <v>167407337.95264158</v>
      </c>
      <c r="L28" s="99">
        <f t="shared" si="2"/>
        <v>43.333085317135719</v>
      </c>
      <c r="M28" s="99">
        <f t="shared" si="5"/>
        <v>11.853682671517111</v>
      </c>
    </row>
    <row r="29" spans="1:13" s="21" customFormat="1" ht="15.6" x14ac:dyDescent="0.3">
      <c r="A29" s="95" t="s">
        <v>21</v>
      </c>
      <c r="B29" s="93">
        <f>SEKTOR_USD!B29*$B$53</f>
        <v>54105117.014235526</v>
      </c>
      <c r="C29" s="93">
        <f>SEKTOR_USD!C29*$C$53</f>
        <v>99735296.178778723</v>
      </c>
      <c r="D29" s="96">
        <f t="shared" si="0"/>
        <v>84.336162053835878</v>
      </c>
      <c r="E29" s="96">
        <f t="shared" si="3"/>
        <v>63.005492152799626</v>
      </c>
      <c r="F29" s="93">
        <f>SEKTOR_USD!F29*$B$54</f>
        <v>274857683.13853103</v>
      </c>
      <c r="G29" s="93">
        <f>SEKTOR_USD!G29*$C$54</f>
        <v>472995716.23420542</v>
      </c>
      <c r="H29" s="96">
        <f t="shared" si="1"/>
        <v>72.087500277665811</v>
      </c>
      <c r="I29" s="96">
        <f t="shared" si="4"/>
        <v>62.690469012457392</v>
      </c>
      <c r="J29" s="93">
        <f>SEKTOR_USD!J29*$B$55</f>
        <v>586527264.57578051</v>
      </c>
      <c r="K29" s="93">
        <f>SEKTOR_USD!K29*$C$55</f>
        <v>892625284.53542757</v>
      </c>
      <c r="L29" s="96">
        <f t="shared" si="2"/>
        <v>52.188199670656331</v>
      </c>
      <c r="M29" s="96">
        <f t="shared" si="5"/>
        <v>63.204498660918283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9193002.1545266323</v>
      </c>
      <c r="C30" s="98">
        <f>SEKTOR_USD!C30*$C$53</f>
        <v>15606596.841846291</v>
      </c>
      <c r="D30" s="99">
        <f t="shared" si="0"/>
        <v>69.766052259235096</v>
      </c>
      <c r="E30" s="99">
        <f t="shared" si="3"/>
        <v>9.8591105909812988</v>
      </c>
      <c r="F30" s="98">
        <f>SEKTOR_USD!F30*$B$54</f>
        <v>45226476.070577808</v>
      </c>
      <c r="G30" s="98">
        <f>SEKTOR_USD!G30*$C$54</f>
        <v>74466427.7655458</v>
      </c>
      <c r="H30" s="99">
        <f t="shared" si="1"/>
        <v>64.6522882953291</v>
      </c>
      <c r="I30" s="99">
        <f t="shared" si="4"/>
        <v>9.8697200039604667</v>
      </c>
      <c r="J30" s="98">
        <f>SEKTOR_USD!J30*$B$55</f>
        <v>97522319.180336341</v>
      </c>
      <c r="K30" s="98">
        <f>SEKTOR_USD!K30*$C$55</f>
        <v>151180251.58432239</v>
      </c>
      <c r="L30" s="99">
        <f t="shared" si="2"/>
        <v>55.021181668949929</v>
      </c>
      <c r="M30" s="99">
        <f t="shared" si="5"/>
        <v>10.704684456470103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13730192.44261617</v>
      </c>
      <c r="C31" s="98">
        <f>SEKTOR_USD!C31*$C$53</f>
        <v>20303919.885182571</v>
      </c>
      <c r="D31" s="99">
        <f t="shared" si="0"/>
        <v>47.877897342230064</v>
      </c>
      <c r="E31" s="99">
        <f t="shared" si="3"/>
        <v>12.8265369834951</v>
      </c>
      <c r="F31" s="98">
        <f>SEKTOR_USD!F31*$B$54</f>
        <v>69961839.404326841</v>
      </c>
      <c r="G31" s="98">
        <f>SEKTOR_USD!G31*$C$54</f>
        <v>113490823.09481367</v>
      </c>
      <c r="H31" s="99">
        <f t="shared" si="1"/>
        <v>62.218180741249562</v>
      </c>
      <c r="I31" s="99">
        <f t="shared" si="4"/>
        <v>15.041981743658726</v>
      </c>
      <c r="J31" s="98">
        <f>SEKTOR_USD!J31*$B$55</f>
        <v>159262104.99605843</v>
      </c>
      <c r="K31" s="98">
        <f>SEKTOR_USD!K31*$C$55</f>
        <v>224968410.77348423</v>
      </c>
      <c r="L31" s="99">
        <f t="shared" si="2"/>
        <v>41.256710614902367</v>
      </c>
      <c r="M31" s="99">
        <f t="shared" si="5"/>
        <v>15.929434068050149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602256.56794793159</v>
      </c>
      <c r="C32" s="98">
        <f>SEKTOR_USD!C32*$C$53</f>
        <v>2394267.3112382912</v>
      </c>
      <c r="D32" s="99">
        <f t="shared" si="0"/>
        <v>297.54938985493789</v>
      </c>
      <c r="E32" s="99">
        <f t="shared" si="3"/>
        <v>1.5125236106936684</v>
      </c>
      <c r="F32" s="98">
        <f>SEKTOR_USD!F32*$B$54</f>
        <v>3245842.618848511</v>
      </c>
      <c r="G32" s="98">
        <f>SEKTOR_USD!G32*$C$54</f>
        <v>5795526.8383480655</v>
      </c>
      <c r="H32" s="99">
        <f t="shared" si="1"/>
        <v>78.552305792450156</v>
      </c>
      <c r="I32" s="99">
        <f t="shared" si="4"/>
        <v>0.76813443166665663</v>
      </c>
      <c r="J32" s="98">
        <f>SEKTOR_USD!J32*$B$55</f>
        <v>6426257.9110674569</v>
      </c>
      <c r="K32" s="98">
        <f>SEKTOR_USD!K32*$C$55</f>
        <v>12421750.072362134</v>
      </c>
      <c r="L32" s="99">
        <f t="shared" si="2"/>
        <v>93.296787092362038</v>
      </c>
      <c r="M32" s="99">
        <f t="shared" si="5"/>
        <v>0.87955214737558074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6142432.2685800176</v>
      </c>
      <c r="C33" s="98">
        <f>SEKTOR_USD!C33*$C$53</f>
        <v>11285579.318685288</v>
      </c>
      <c r="D33" s="99">
        <f t="shared" si="0"/>
        <v>83.731440986556322</v>
      </c>
      <c r="E33" s="99">
        <f t="shared" si="3"/>
        <v>7.129406603742745</v>
      </c>
      <c r="F33" s="98">
        <f>SEKTOR_USD!F33*$B$54</f>
        <v>30497481.694414083</v>
      </c>
      <c r="G33" s="98">
        <f>SEKTOR_USD!G33*$C$54</f>
        <v>54289143.315933794</v>
      </c>
      <c r="H33" s="99">
        <f t="shared" si="1"/>
        <v>78.011889177975604</v>
      </c>
      <c r="I33" s="99">
        <f t="shared" si="4"/>
        <v>7.1954390704781668</v>
      </c>
      <c r="J33" s="98">
        <f>SEKTOR_USD!J33*$B$55</f>
        <v>64569929.983736508</v>
      </c>
      <c r="K33" s="98">
        <f>SEKTOR_USD!K33*$C$55</f>
        <v>102105118.38386783</v>
      </c>
      <c r="L33" s="99">
        <f t="shared" si="2"/>
        <v>58.131065667231582</v>
      </c>
      <c r="M33" s="99">
        <f t="shared" si="5"/>
        <v>7.2298006005116058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3988696.3537789336</v>
      </c>
      <c r="C34" s="98">
        <f>SEKTOR_USD!C34*$C$53</f>
        <v>7152966.1578448815</v>
      </c>
      <c r="D34" s="99">
        <f t="shared" si="0"/>
        <v>79.330927285755521</v>
      </c>
      <c r="E34" s="99">
        <f t="shared" si="3"/>
        <v>4.5187227630976849</v>
      </c>
      <c r="F34" s="98">
        <f>SEKTOR_USD!F34*$B$54</f>
        <v>21747514.751196854</v>
      </c>
      <c r="G34" s="98">
        <f>SEKTOR_USD!G34*$C$54</f>
        <v>35553822.16990307</v>
      </c>
      <c r="H34" s="99">
        <f t="shared" si="1"/>
        <v>63.484529504440957</v>
      </c>
      <c r="I34" s="99">
        <f t="shared" si="4"/>
        <v>4.7122747849857669</v>
      </c>
      <c r="J34" s="98">
        <f>SEKTOR_USD!J34*$B$55</f>
        <v>45158641.669596128</v>
      </c>
      <c r="K34" s="98">
        <f>SEKTOR_USD!K34*$C$55</f>
        <v>67102001.874957867</v>
      </c>
      <c r="L34" s="99">
        <f t="shared" si="2"/>
        <v>48.591718869470562</v>
      </c>
      <c r="M34" s="99">
        <f t="shared" si="5"/>
        <v>4.7513200232256958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4608993.4316431554</v>
      </c>
      <c r="C35" s="98">
        <f>SEKTOR_USD!C35*$C$53</f>
        <v>9730190.0865739584</v>
      </c>
      <c r="D35" s="99">
        <f t="shared" si="0"/>
        <v>111.11312547705327</v>
      </c>
      <c r="E35" s="99">
        <f t="shared" si="3"/>
        <v>6.1468250321928428</v>
      </c>
      <c r="F35" s="98">
        <f>SEKTOR_USD!F35*$B$54</f>
        <v>24343245.023641687</v>
      </c>
      <c r="G35" s="98">
        <f>SEKTOR_USD!G35*$C$54</f>
        <v>44860708.516331449</v>
      </c>
      <c r="H35" s="99">
        <f t="shared" si="1"/>
        <v>84.284011736165823</v>
      </c>
      <c r="I35" s="99">
        <f t="shared" si="4"/>
        <v>5.9458019609789048</v>
      </c>
      <c r="J35" s="98">
        <f>SEKTOR_USD!J35*$B$55</f>
        <v>47701948.557298332</v>
      </c>
      <c r="K35" s="98">
        <f>SEKTOR_USD!K35*$C$55</f>
        <v>78624082.362607554</v>
      </c>
      <c r="L35" s="99">
        <f t="shared" si="2"/>
        <v>64.823628259475313</v>
      </c>
      <c r="M35" s="99">
        <f t="shared" si="5"/>
        <v>5.5671688831777946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7628892.1168909054</v>
      </c>
      <c r="C36" s="98">
        <f>SEKTOR_USD!C36*$C$53</f>
        <v>17486431.926345993</v>
      </c>
      <c r="D36" s="99">
        <f t="shared" si="0"/>
        <v>129.21325480052076</v>
      </c>
      <c r="E36" s="99">
        <f t="shared" si="3"/>
        <v>11.046653408848867</v>
      </c>
      <c r="F36" s="98">
        <f>SEKTOR_USD!F36*$B$54</f>
        <v>38539572.488655329</v>
      </c>
      <c r="G36" s="98">
        <f>SEKTOR_USD!G36*$C$54</f>
        <v>72662209.288052902</v>
      </c>
      <c r="H36" s="99">
        <f t="shared" si="1"/>
        <v>88.539219809566021</v>
      </c>
      <c r="I36" s="99">
        <f t="shared" si="4"/>
        <v>9.6305903487164723</v>
      </c>
      <c r="J36" s="98">
        <f>SEKTOR_USD!J36*$B$55</f>
        <v>76969520.650722966</v>
      </c>
      <c r="K36" s="98">
        <f>SEKTOR_USD!K36*$C$55</f>
        <v>122512403.17077473</v>
      </c>
      <c r="L36" s="99">
        <f t="shared" si="2"/>
        <v>59.170022282870981</v>
      </c>
      <c r="M36" s="99">
        <f t="shared" si="5"/>
        <v>8.6747879051882109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2200635.2833060594</v>
      </c>
      <c r="C37" s="98">
        <f>SEKTOR_USD!C37*$C$53</f>
        <v>3685691.4120760164</v>
      </c>
      <c r="D37" s="99">
        <f t="shared" si="0"/>
        <v>67.483064551202091</v>
      </c>
      <c r="E37" s="99">
        <f t="shared" si="3"/>
        <v>2.328351248137237</v>
      </c>
      <c r="F37" s="98">
        <f>SEKTOR_USD!F37*$B$54</f>
        <v>11137922.331781017</v>
      </c>
      <c r="G37" s="98">
        <f>SEKTOR_USD!G37*$C$54</f>
        <v>17556851.714296445</v>
      </c>
      <c r="H37" s="99">
        <f t="shared" si="1"/>
        <v>57.631299548566751</v>
      </c>
      <c r="I37" s="99">
        <f t="shared" si="4"/>
        <v>2.326970901796543</v>
      </c>
      <c r="J37" s="98">
        <f>SEKTOR_USD!J37*$B$55</f>
        <v>21368802.395813677</v>
      </c>
      <c r="K37" s="98">
        <f>SEKTOR_USD!K37*$C$55</f>
        <v>32926849.262272298</v>
      </c>
      <c r="L37" s="99">
        <f t="shared" si="2"/>
        <v>54.088416619561876</v>
      </c>
      <c r="M37" s="99">
        <f t="shared" si="5"/>
        <v>2.331465438141473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2361560.5891269371</v>
      </c>
      <c r="C38" s="98">
        <f>SEKTOR_USD!C38*$C$53</f>
        <v>5107679.6985189766</v>
      </c>
      <c r="D38" s="99">
        <f t="shared" si="0"/>
        <v>116.28408443279758</v>
      </c>
      <c r="E38" s="99">
        <f t="shared" si="3"/>
        <v>3.2266598234911061</v>
      </c>
      <c r="F38" s="98">
        <f>SEKTOR_USD!F38*$B$54</f>
        <v>10481295.943874499</v>
      </c>
      <c r="G38" s="98">
        <f>SEKTOR_USD!G38*$C$54</f>
        <v>19417327.466832902</v>
      </c>
      <c r="H38" s="99">
        <f t="shared" si="1"/>
        <v>85.256933596849905</v>
      </c>
      <c r="I38" s="99">
        <f t="shared" si="4"/>
        <v>2.5735568506956308</v>
      </c>
      <c r="J38" s="98">
        <f>SEKTOR_USD!J38*$B$55</f>
        <v>24871186.772728667</v>
      </c>
      <c r="K38" s="98">
        <f>SEKTOR_USD!K38*$C$55</f>
        <v>35691720.007783808</v>
      </c>
      <c r="L38" s="99">
        <f t="shared" si="2"/>
        <v>43.506300418763651</v>
      </c>
      <c r="M38" s="99">
        <f t="shared" si="5"/>
        <v>2.5272388184835335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1140143.7080455911</v>
      </c>
      <c r="C39" s="98">
        <f>SEKTOR_USD!C39*$C$53</f>
        <v>1914435.706333529</v>
      </c>
      <c r="D39" s="99">
        <f t="shared" si="0"/>
        <v>67.911789787904183</v>
      </c>
      <c r="E39" s="99">
        <f t="shared" si="3"/>
        <v>1.2094009693040007</v>
      </c>
      <c r="F39" s="98">
        <f>SEKTOR_USD!F39*$B$54</f>
        <v>5981878.5860014195</v>
      </c>
      <c r="G39" s="98">
        <f>SEKTOR_USD!G39*$C$54</f>
        <v>10588160.953941725</v>
      </c>
      <c r="H39" s="99">
        <f t="shared" si="1"/>
        <v>77.003942853667482</v>
      </c>
      <c r="I39" s="99">
        <f t="shared" si="4"/>
        <v>1.4033462743948482</v>
      </c>
      <c r="J39" s="98">
        <f>SEKTOR_USD!J39*$B$55</f>
        <v>14636986.9407926</v>
      </c>
      <c r="K39" s="98">
        <f>SEKTOR_USD!K39*$C$55</f>
        <v>20832889.743874032</v>
      </c>
      <c r="L39" s="99">
        <f t="shared" si="2"/>
        <v>42.330452490968206</v>
      </c>
      <c r="M39" s="99">
        <f t="shared" si="5"/>
        <v>1.4751232961152856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2451422.5963195264</v>
      </c>
      <c r="C40" s="98">
        <f>SEKTOR_USD!C40*$C$53</f>
        <v>4962029.0553410379</v>
      </c>
      <c r="D40" s="99">
        <f t="shared" si="0"/>
        <v>102.41426601805995</v>
      </c>
      <c r="E40" s="99">
        <f t="shared" si="3"/>
        <v>3.1346483610761542</v>
      </c>
      <c r="F40" s="98">
        <f>SEKTOR_USD!F40*$B$54</f>
        <v>13415478.923219353</v>
      </c>
      <c r="G40" s="98">
        <f>SEKTOR_USD!G40*$C$54</f>
        <v>23787742.677844509</v>
      </c>
      <c r="H40" s="99">
        <f t="shared" si="1"/>
        <v>77.315642728736009</v>
      </c>
      <c r="I40" s="99">
        <f t="shared" si="4"/>
        <v>3.1528081418887877</v>
      </c>
      <c r="J40" s="98">
        <f>SEKTOR_USD!J40*$B$55</f>
        <v>27391397.768267661</v>
      </c>
      <c r="K40" s="98">
        <f>SEKTOR_USD!K40*$C$55</f>
        <v>43301348.562542774</v>
      </c>
      <c r="L40" s="99">
        <f t="shared" si="2"/>
        <v>58.083749244466972</v>
      </c>
      <c r="M40" s="99">
        <f t="shared" si="5"/>
        <v>3.0660570282429274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56889.501453662037</v>
      </c>
      <c r="C41" s="98">
        <f>SEKTOR_USD!C41*$C$53</f>
        <v>105508.77879190675</v>
      </c>
      <c r="D41" s="99">
        <f t="shared" si="0"/>
        <v>85.462653206490771</v>
      </c>
      <c r="E41" s="99">
        <f t="shared" si="3"/>
        <v>6.6652757738933852E-2</v>
      </c>
      <c r="F41" s="98">
        <f>SEKTOR_USD!F41*$B$54</f>
        <v>279135.30199365714</v>
      </c>
      <c r="G41" s="98">
        <f>SEKTOR_USD!G41*$C$54</f>
        <v>526972.43236110453</v>
      </c>
      <c r="H41" s="99">
        <f t="shared" si="1"/>
        <v>88.787454899946354</v>
      </c>
      <c r="I41" s="99">
        <f t="shared" si="4"/>
        <v>6.9844499236426827E-2</v>
      </c>
      <c r="J41" s="98">
        <f>SEKTOR_USD!J41*$B$55</f>
        <v>648167.74936175707</v>
      </c>
      <c r="K41" s="98">
        <f>SEKTOR_USD!K41*$C$55</f>
        <v>958458.73657787021</v>
      </c>
      <c r="L41" s="99">
        <f t="shared" si="2"/>
        <v>47.872018859570368</v>
      </c>
      <c r="M41" s="99">
        <f t="shared" si="5"/>
        <v>6.7865995935920756E-2</v>
      </c>
    </row>
    <row r="42" spans="1:13" ht="16.8" x14ac:dyDescent="0.3">
      <c r="A42" s="92" t="s">
        <v>31</v>
      </c>
      <c r="B42" s="93">
        <f>SEKTOR_USD!B42*$B$53</f>
        <v>2131002.4905680888</v>
      </c>
      <c r="C42" s="93">
        <f>SEKTOR_USD!C42*$C$53</f>
        <v>4294747.8482672209</v>
      </c>
      <c r="D42" s="96">
        <f t="shared" si="0"/>
        <v>101.5365006505607</v>
      </c>
      <c r="E42" s="96">
        <f t="shared" si="3"/>
        <v>2.7131087209808591</v>
      </c>
      <c r="F42" s="93">
        <f>SEKTOR_USD!F42*$B$54</f>
        <v>11993807.378974078</v>
      </c>
      <c r="G42" s="93">
        <f>SEKTOR_USD!G42*$C$54</f>
        <v>22230051.749861196</v>
      </c>
      <c r="H42" s="96">
        <f t="shared" si="1"/>
        <v>85.346079417882919</v>
      </c>
      <c r="I42" s="96">
        <f t="shared" si="4"/>
        <v>2.9463530483222087</v>
      </c>
      <c r="J42" s="93">
        <f>SEKTOR_USD!J42*$B$55</f>
        <v>24636315.687348414</v>
      </c>
      <c r="K42" s="93">
        <f>SEKTOR_USD!K42*$C$55</f>
        <v>40436063.344909631</v>
      </c>
      <c r="L42" s="96">
        <f t="shared" si="2"/>
        <v>64.131941878285488</v>
      </c>
      <c r="M42" s="96">
        <f t="shared" si="5"/>
        <v>2.8631735576102342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2131002.4905680888</v>
      </c>
      <c r="C43" s="98">
        <f>SEKTOR_USD!C43*$C$53</f>
        <v>4294747.8482672209</v>
      </c>
      <c r="D43" s="99">
        <f t="shared" si="0"/>
        <v>101.5365006505607</v>
      </c>
      <c r="E43" s="99">
        <f t="shared" si="3"/>
        <v>2.7131087209808591</v>
      </c>
      <c r="F43" s="98">
        <f>SEKTOR_USD!F43*$B$54</f>
        <v>11993807.378974078</v>
      </c>
      <c r="G43" s="98">
        <f>SEKTOR_USD!G43*$C$54</f>
        <v>22230051.749861196</v>
      </c>
      <c r="H43" s="99">
        <f t="shared" si="1"/>
        <v>85.346079417882919</v>
      </c>
      <c r="I43" s="99">
        <f t="shared" si="4"/>
        <v>2.9463530483222087</v>
      </c>
      <c r="J43" s="98">
        <f>SEKTOR_USD!J43*$B$55</f>
        <v>24636315.687348414</v>
      </c>
      <c r="K43" s="98">
        <f>SEKTOR_USD!K43*$C$55</f>
        <v>40436063.344909631</v>
      </c>
      <c r="L43" s="99">
        <f t="shared" si="2"/>
        <v>64.131941878285488</v>
      </c>
      <c r="M43" s="99">
        <f t="shared" si="5"/>
        <v>2.8631735576102342</v>
      </c>
    </row>
    <row r="44" spans="1:13" ht="17.399999999999999" x14ac:dyDescent="0.3">
      <c r="A44" s="100" t="s">
        <v>33</v>
      </c>
      <c r="B44" s="101">
        <f>SEKTOR_USD!B44*$B$53</f>
        <v>84744808.199691728</v>
      </c>
      <c r="C44" s="101">
        <f>SEKTOR_USD!C44*$C$53</f>
        <v>158296194.1427308</v>
      </c>
      <c r="D44" s="102">
        <f>(C44-B44)/B44*100</f>
        <v>86.791612967868673</v>
      </c>
      <c r="E44" s="103">
        <f t="shared" si="3"/>
        <v>100</v>
      </c>
      <c r="F44" s="101">
        <f>SEKTOR_USD!F44*$B$54</f>
        <v>446418351.40333724</v>
      </c>
      <c r="G44" s="101">
        <f>SEKTOR_USD!G44*$C$54</f>
        <v>754493822.88113868</v>
      </c>
      <c r="H44" s="102">
        <f>(G44-F44)/F44*100</f>
        <v>69.010485458169811</v>
      </c>
      <c r="I44" s="102">
        <f t="shared" si="4"/>
        <v>100</v>
      </c>
      <c r="J44" s="101">
        <f>SEKTOR_USD!J44*$B$55</f>
        <v>939309337.78246653</v>
      </c>
      <c r="K44" s="101">
        <f>SEKTOR_USD!K44*$C$55</f>
        <v>1412281251.2511413</v>
      </c>
      <c r="L44" s="102">
        <f>(K44-J44)/J44*100</f>
        <v>50.353157840980579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2020</v>
      </c>
      <c r="C52" s="82">
        <v>2021</v>
      </c>
    </row>
    <row r="53" spans="1:3" x14ac:dyDescent="0.25">
      <c r="A53" s="84" t="s">
        <v>225</v>
      </c>
      <c r="B53" s="83">
        <v>6.8167619999999998</v>
      </c>
      <c r="C53" s="83">
        <v>8.6317090000000007</v>
      </c>
    </row>
    <row r="54" spans="1:3" x14ac:dyDescent="0.25">
      <c r="A54" s="82" t="s">
        <v>226</v>
      </c>
      <c r="B54" s="83">
        <v>6.4842268333333335</v>
      </c>
      <c r="C54" s="83">
        <v>7.890731333333334</v>
      </c>
    </row>
    <row r="55" spans="1:3" x14ac:dyDescent="0.25">
      <c r="A55" s="82" t="s">
        <v>227</v>
      </c>
      <c r="B55" s="83">
        <v>6.1108130000000003</v>
      </c>
      <c r="C55" s="83">
        <v>7.7206287500000004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B1" sqref="B1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7" t="s">
        <v>37</v>
      </c>
      <c r="B5" s="158"/>
      <c r="C5" s="158"/>
      <c r="D5" s="158"/>
      <c r="E5" s="158"/>
      <c r="F5" s="158"/>
      <c r="G5" s="159"/>
    </row>
    <row r="6" spans="1:7" ht="50.25" customHeight="1" x14ac:dyDescent="0.25">
      <c r="A6" s="88"/>
      <c r="B6" s="160" t="s">
        <v>121</v>
      </c>
      <c r="C6" s="160"/>
      <c r="D6" s="160" t="s">
        <v>122</v>
      </c>
      <c r="E6" s="160"/>
      <c r="F6" s="160" t="s">
        <v>118</v>
      </c>
      <c r="G6" s="160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34.279291573123132</v>
      </c>
      <c r="C8" s="105">
        <f>SEKTOR_TL!D8</f>
        <v>70.030840094659482</v>
      </c>
      <c r="D8" s="105">
        <f>SEKTOR_USD!H8</f>
        <v>20.901785889044039</v>
      </c>
      <c r="E8" s="105">
        <f>SEKTOR_TL!H8</f>
        <v>47.126794711500708</v>
      </c>
      <c r="F8" s="105">
        <f>SEKTOR_USD!L8</f>
        <v>12.683466875093572</v>
      </c>
      <c r="G8" s="105">
        <f>SEKTOR_TL!L8</f>
        <v>42.36848910374448</v>
      </c>
    </row>
    <row r="9" spans="1:7" s="21" customFormat="1" ht="15.6" x14ac:dyDescent="0.3">
      <c r="A9" s="95" t="s">
        <v>3</v>
      </c>
      <c r="B9" s="105">
        <f>SEKTOR_USD!D9</f>
        <v>29.065899456483436</v>
      </c>
      <c r="C9" s="105">
        <f>SEKTOR_TL!D9</f>
        <v>63.429394473743308</v>
      </c>
      <c r="D9" s="105">
        <f>SEKTOR_USD!H9</f>
        <v>16.007195747256318</v>
      </c>
      <c r="E9" s="105">
        <f>SEKTOR_TL!H9</f>
        <v>41.170510826259992</v>
      </c>
      <c r="F9" s="105">
        <f>SEKTOR_USD!L9</f>
        <v>10.030547166282867</v>
      </c>
      <c r="G9" s="105">
        <f>SEKTOR_TL!L9</f>
        <v>39.016691531918028</v>
      </c>
    </row>
    <row r="10" spans="1:7" ht="13.8" x14ac:dyDescent="0.25">
      <c r="A10" s="97" t="s">
        <v>4</v>
      </c>
      <c r="B10" s="106">
        <f>SEKTOR_USD!D10</f>
        <v>34.114320751644186</v>
      </c>
      <c r="C10" s="106">
        <f>SEKTOR_TL!D10</f>
        <v>69.821946176330357</v>
      </c>
      <c r="D10" s="106">
        <f>SEKTOR_USD!H10</f>
        <v>19.699503978402628</v>
      </c>
      <c r="E10" s="106">
        <f>SEKTOR_TL!H10</f>
        <v>45.66372381844851</v>
      </c>
      <c r="F10" s="106">
        <f>SEKTOR_USD!L10</f>
        <v>13.710344142543985</v>
      </c>
      <c r="G10" s="106">
        <f>SEKTOR_TL!L10</f>
        <v>43.665884090925253</v>
      </c>
    </row>
    <row r="11" spans="1:7" ht="13.8" x14ac:dyDescent="0.25">
      <c r="A11" s="97" t="s">
        <v>5</v>
      </c>
      <c r="B11" s="106">
        <f>SEKTOR_USD!D11</f>
        <v>11.942598421077303</v>
      </c>
      <c r="C11" s="106">
        <f>SEKTOR_TL!D11</f>
        <v>41.747054433556414</v>
      </c>
      <c r="D11" s="106">
        <f>SEKTOR_USD!H11</f>
        <v>24.96707427265034</v>
      </c>
      <c r="E11" s="106">
        <f>SEKTOR_TL!H11</f>
        <v>52.073891605559851</v>
      </c>
      <c r="F11" s="106">
        <f>SEKTOR_USD!L11</f>
        <v>22.261291678459489</v>
      </c>
      <c r="G11" s="106">
        <f>SEKTOR_TL!L11</f>
        <v>54.469469699833738</v>
      </c>
    </row>
    <row r="12" spans="1:7" ht="13.8" x14ac:dyDescent="0.25">
      <c r="A12" s="97" t="s">
        <v>6</v>
      </c>
      <c r="B12" s="106">
        <f>SEKTOR_USD!D12</f>
        <v>72.170169028907765</v>
      </c>
      <c r="C12" s="106">
        <f>SEKTOR_TL!D12</f>
        <v>118.01007539038986</v>
      </c>
      <c r="D12" s="106">
        <f>SEKTOR_USD!H12</f>
        <v>20.439625135364416</v>
      </c>
      <c r="E12" s="106">
        <f>SEKTOR_TL!H12</f>
        <v>46.564385894870519</v>
      </c>
      <c r="F12" s="106">
        <f>SEKTOR_USD!L12</f>
        <v>14.896493504337609</v>
      </c>
      <c r="G12" s="106">
        <f>SEKTOR_TL!L12</f>
        <v>45.164509374411757</v>
      </c>
    </row>
    <row r="13" spans="1:7" ht="13.8" x14ac:dyDescent="0.25">
      <c r="A13" s="97" t="s">
        <v>7</v>
      </c>
      <c r="B13" s="106">
        <f>SEKTOR_USD!D13</f>
        <v>24.203851474338116</v>
      </c>
      <c r="C13" s="106">
        <f>SEKTOR_TL!D13</f>
        <v>57.272837544527412</v>
      </c>
      <c r="D13" s="106">
        <f>SEKTOR_USD!H13</f>
        <v>13.415229999949997</v>
      </c>
      <c r="E13" s="106">
        <f>SEKTOR_TL!H13</f>
        <v>38.016317448561217</v>
      </c>
      <c r="F13" s="106">
        <f>SEKTOR_USD!L13</f>
        <v>7.4892402111582577</v>
      </c>
      <c r="G13" s="106">
        <f>SEKTOR_TL!L13</f>
        <v>35.805909670272115</v>
      </c>
    </row>
    <row r="14" spans="1:7" ht="13.8" x14ac:dyDescent="0.25">
      <c r="A14" s="97" t="s">
        <v>8</v>
      </c>
      <c r="B14" s="106">
        <f>SEKTOR_USD!D14</f>
        <v>23.81161534680319</v>
      </c>
      <c r="C14" s="106">
        <f>SEKTOR_TL!D14</f>
        <v>56.776169461914527</v>
      </c>
      <c r="D14" s="106">
        <f>SEKTOR_USD!H14</f>
        <v>4.8416350347587285</v>
      </c>
      <c r="E14" s="106">
        <f>SEKTOR_TL!H14</f>
        <v>27.583009643324235</v>
      </c>
      <c r="F14" s="106">
        <f>SEKTOR_USD!L14</f>
        <v>-11.296527372385833</v>
      </c>
      <c r="G14" s="106">
        <f>SEKTOR_TL!L14</f>
        <v>12.071271202963651</v>
      </c>
    </row>
    <row r="15" spans="1:7" ht="13.8" x14ac:dyDescent="0.25">
      <c r="A15" s="97" t="s">
        <v>9</v>
      </c>
      <c r="B15" s="106">
        <f>SEKTOR_USD!D15</f>
        <v>23.391831578102476</v>
      </c>
      <c r="C15" s="106">
        <f>SEKTOR_TL!D15</f>
        <v>56.244619242859208</v>
      </c>
      <c r="D15" s="106">
        <f>SEKTOR_USD!H15</f>
        <v>-3.0298439357472815</v>
      </c>
      <c r="E15" s="106">
        <f>SEKTOR_TL!H15</f>
        <v>18.00411498884521</v>
      </c>
      <c r="F15" s="106">
        <f>SEKTOR_USD!L15</f>
        <v>0.31592359774271422</v>
      </c>
      <c r="G15" s="106">
        <f>SEKTOR_TL!L15</f>
        <v>26.742874280645772</v>
      </c>
    </row>
    <row r="16" spans="1:7" ht="13.8" x14ac:dyDescent="0.25">
      <c r="A16" s="97" t="s">
        <v>10</v>
      </c>
      <c r="B16" s="106">
        <f>SEKTOR_USD!D16</f>
        <v>1.1793831926147289</v>
      </c>
      <c r="C16" s="106">
        <f>SEKTOR_TL!D16</f>
        <v>28.118158227930117</v>
      </c>
      <c r="D16" s="106">
        <f>SEKTOR_USD!H16</f>
        <v>-16.090017857870915</v>
      </c>
      <c r="E16" s="106">
        <f>SEKTOR_TL!H16</f>
        <v>2.1110368725284654</v>
      </c>
      <c r="F16" s="106">
        <f>SEKTOR_USD!L16</f>
        <v>-4.4990530044013326</v>
      </c>
      <c r="G16" s="106">
        <f>SEKTOR_TL!L16</f>
        <v>20.659453500940902</v>
      </c>
    </row>
    <row r="17" spans="1:7" ht="13.8" x14ac:dyDescent="0.25">
      <c r="A17" s="107" t="s">
        <v>11</v>
      </c>
      <c r="B17" s="106">
        <f>SEKTOR_USD!D17</f>
        <v>81.357237350789319</v>
      </c>
      <c r="C17" s="106">
        <f>SEKTOR_TL!D17</f>
        <v>129.64317924785175</v>
      </c>
      <c r="D17" s="106">
        <f>SEKTOR_USD!H17</f>
        <v>54.722294118856041</v>
      </c>
      <c r="E17" s="106">
        <f>SEKTOR_TL!H17</f>
        <v>88.283366012546153</v>
      </c>
      <c r="F17" s="106">
        <f>SEKTOR_USD!L17</f>
        <v>38.708737815269018</v>
      </c>
      <c r="G17" s="106">
        <f>SEKTOR_TL!L17</f>
        <v>75.249785757276186</v>
      </c>
    </row>
    <row r="18" spans="1:7" s="21" customFormat="1" ht="15.6" x14ac:dyDescent="0.3">
      <c r="A18" s="95" t="s">
        <v>12</v>
      </c>
      <c r="B18" s="105">
        <f>SEKTOR_USD!D18</f>
        <v>71.307779198049005</v>
      </c>
      <c r="C18" s="105">
        <f>SEKTOR_TL!D18</f>
        <v>116.91807627636297</v>
      </c>
      <c r="D18" s="105">
        <f>SEKTOR_USD!H18</f>
        <v>36.029009886449174</v>
      </c>
      <c r="E18" s="105">
        <f>SEKTOR_TL!H18</f>
        <v>65.535290196121949</v>
      </c>
      <c r="F18" s="105">
        <f>SEKTOR_USD!L18</f>
        <v>21.712648766829567</v>
      </c>
      <c r="G18" s="105">
        <f>SEKTOR_TL!L18</f>
        <v>53.77629381030583</v>
      </c>
    </row>
    <row r="19" spans="1:7" ht="13.8" x14ac:dyDescent="0.25">
      <c r="A19" s="97" t="s">
        <v>13</v>
      </c>
      <c r="B19" s="106">
        <f>SEKTOR_USD!D19</f>
        <v>71.307779198049005</v>
      </c>
      <c r="C19" s="106">
        <f>SEKTOR_TL!D19</f>
        <v>116.91807627636297</v>
      </c>
      <c r="D19" s="106">
        <f>SEKTOR_USD!H19</f>
        <v>36.029009886449174</v>
      </c>
      <c r="E19" s="106">
        <f>SEKTOR_TL!H19</f>
        <v>65.535290196121949</v>
      </c>
      <c r="F19" s="106">
        <f>SEKTOR_USD!L19</f>
        <v>21.712648766829567</v>
      </c>
      <c r="G19" s="106">
        <f>SEKTOR_TL!L19</f>
        <v>53.77629381030583</v>
      </c>
    </row>
    <row r="20" spans="1:7" s="21" customFormat="1" ht="15.6" x14ac:dyDescent="0.3">
      <c r="A20" s="95" t="s">
        <v>110</v>
      </c>
      <c r="B20" s="105">
        <f>SEKTOR_USD!D20</f>
        <v>33.887153680094194</v>
      </c>
      <c r="C20" s="105">
        <f>SEKTOR_TL!D20</f>
        <v>69.534296401260946</v>
      </c>
      <c r="D20" s="105">
        <f>SEKTOR_USD!H20</f>
        <v>29.077849005221179</v>
      </c>
      <c r="E20" s="105">
        <f>SEKTOR_TL!H20</f>
        <v>57.076341368702522</v>
      </c>
      <c r="F20" s="105">
        <f>SEKTOR_USD!L20</f>
        <v>16.603105601950332</v>
      </c>
      <c r="G20" s="105">
        <f>SEKTOR_TL!L20</f>
        <v>47.320706663696591</v>
      </c>
    </row>
    <row r="21" spans="1:7" ht="13.8" x14ac:dyDescent="0.25">
      <c r="A21" s="97" t="s">
        <v>109</v>
      </c>
      <c r="B21" s="106">
        <f>SEKTOR_USD!D21</f>
        <v>33.887153680094194</v>
      </c>
      <c r="C21" s="106">
        <f>SEKTOR_TL!D21</f>
        <v>69.534296401260946</v>
      </c>
      <c r="D21" s="106">
        <f>SEKTOR_USD!H21</f>
        <v>29.077849005221179</v>
      </c>
      <c r="E21" s="106">
        <f>SEKTOR_TL!H21</f>
        <v>57.076341368702522</v>
      </c>
      <c r="F21" s="106">
        <f>SEKTOR_USD!L21</f>
        <v>16.603105601950332</v>
      </c>
      <c r="G21" s="106">
        <f>SEKTOR_TL!L21</f>
        <v>47.320706663696591</v>
      </c>
    </row>
    <row r="22" spans="1:7" ht="16.8" x14ac:dyDescent="0.3">
      <c r="A22" s="92" t="s">
        <v>14</v>
      </c>
      <c r="B22" s="105">
        <f>SEKTOR_USD!D22</f>
        <v>49.63565871483862</v>
      </c>
      <c r="C22" s="105">
        <f>SEKTOR_TL!D22</f>
        <v>89.475804208772587</v>
      </c>
      <c r="D22" s="105">
        <f>SEKTOR_USD!H22</f>
        <v>42.073136428186615</v>
      </c>
      <c r="E22" s="105">
        <f>SEKTOR_TL!H22</f>
        <v>72.89045834667877</v>
      </c>
      <c r="F22" s="105">
        <f>SEKTOR_USD!L22</f>
        <v>19.842849145558954</v>
      </c>
      <c r="G22" s="105">
        <f>SEKTOR_TL!L22</f>
        <v>51.413919325483427</v>
      </c>
    </row>
    <row r="23" spans="1:7" s="21" customFormat="1" ht="15.6" x14ac:dyDescent="0.3">
      <c r="A23" s="95" t="s">
        <v>15</v>
      </c>
      <c r="B23" s="105">
        <f>SEKTOR_USD!D23</f>
        <v>59.106346331761692</v>
      </c>
      <c r="C23" s="105">
        <f>SEKTOR_TL!D23</f>
        <v>101.46804033777101</v>
      </c>
      <c r="D23" s="105">
        <f>SEKTOR_USD!H23</f>
        <v>51.33371947920439</v>
      </c>
      <c r="E23" s="105">
        <f>SEKTOR_TL!H23</f>
        <v>84.15976997377328</v>
      </c>
      <c r="F23" s="105">
        <f>SEKTOR_USD!L23</f>
        <v>25.665965138469417</v>
      </c>
      <c r="G23" s="105">
        <f>SEKTOR_TL!L23</f>
        <v>58.771060961048029</v>
      </c>
    </row>
    <row r="24" spans="1:7" ht="13.8" x14ac:dyDescent="0.25">
      <c r="A24" s="97" t="s">
        <v>16</v>
      </c>
      <c r="B24" s="106">
        <f>SEKTOR_USD!D24</f>
        <v>62.770482238392944</v>
      </c>
      <c r="C24" s="106">
        <f>SEKTOR_TL!D24</f>
        <v>106.10774389240471</v>
      </c>
      <c r="D24" s="106">
        <f>SEKTOR_USD!H24</f>
        <v>55.399989208961934</v>
      </c>
      <c r="E24" s="106">
        <f>SEKTOR_TL!H24</f>
        <v>89.10806107942058</v>
      </c>
      <c r="F24" s="106">
        <f>SEKTOR_USD!L24</f>
        <v>28.45043622125235</v>
      </c>
      <c r="G24" s="106">
        <f>SEKTOR_TL!L24</f>
        <v>62.289065438566404</v>
      </c>
    </row>
    <row r="25" spans="1:7" ht="13.8" x14ac:dyDescent="0.25">
      <c r="A25" s="97" t="s">
        <v>17</v>
      </c>
      <c r="B25" s="106">
        <f>SEKTOR_USD!D25</f>
        <v>51.385688417495366</v>
      </c>
      <c r="C25" s="106">
        <f>SEKTOR_TL!D25</f>
        <v>91.691775242335083</v>
      </c>
      <c r="D25" s="106">
        <f>SEKTOR_USD!H25</f>
        <v>25.695062602214396</v>
      </c>
      <c r="E25" s="106">
        <f>SEKTOR_TL!H25</f>
        <v>52.959789102677355</v>
      </c>
      <c r="F25" s="106">
        <f>SEKTOR_USD!L25</f>
        <v>1.934262021733268</v>
      </c>
      <c r="G25" s="106">
        <f>SEKTOR_TL!L25</f>
        <v>28.787543322799593</v>
      </c>
    </row>
    <row r="26" spans="1:7" ht="13.8" x14ac:dyDescent="0.25">
      <c r="A26" s="97" t="s">
        <v>18</v>
      </c>
      <c r="B26" s="106">
        <f>SEKTOR_USD!D26</f>
        <v>52.718210037987213</v>
      </c>
      <c r="C26" s="106">
        <f>SEKTOR_TL!D26</f>
        <v>93.379077639616099</v>
      </c>
      <c r="D26" s="106">
        <f>SEKTOR_USD!H26</f>
        <v>54.629495932861126</v>
      </c>
      <c r="E26" s="106">
        <f>SEKTOR_TL!H26</f>
        <v>88.170438816640186</v>
      </c>
      <c r="F26" s="106">
        <f>SEKTOR_USD!L26</f>
        <v>31.998004389908573</v>
      </c>
      <c r="G26" s="106">
        <f>SEKTOR_TL!L26</f>
        <v>66.771195196998249</v>
      </c>
    </row>
    <row r="27" spans="1:7" s="21" customFormat="1" ht="15.6" x14ac:dyDescent="0.3">
      <c r="A27" s="95" t="s">
        <v>19</v>
      </c>
      <c r="B27" s="105">
        <f>SEKTOR_USD!D27</f>
        <v>66.6260225572086</v>
      </c>
      <c r="C27" s="105">
        <f>SEKTOR_TL!D27</f>
        <v>110.98981283801027</v>
      </c>
      <c r="D27" s="105">
        <f>SEKTOR_USD!H27</f>
        <v>40.133234394389497</v>
      </c>
      <c r="E27" s="105">
        <f>SEKTOR_TL!H27</f>
        <v>70.529768914441405</v>
      </c>
      <c r="F27" s="105">
        <f>SEKTOR_USD!L27</f>
        <v>13.446936700079268</v>
      </c>
      <c r="G27" s="105">
        <f>SEKTOR_TL!L27</f>
        <v>43.333085317135719</v>
      </c>
    </row>
    <row r="28" spans="1:7" ht="13.8" x14ac:dyDescent="0.25">
      <c r="A28" s="97" t="s">
        <v>20</v>
      </c>
      <c r="B28" s="106">
        <f>SEKTOR_USD!D28</f>
        <v>66.6260225572086</v>
      </c>
      <c r="C28" s="106">
        <f>SEKTOR_TL!D28</f>
        <v>110.98981283801027</v>
      </c>
      <c r="D28" s="106">
        <f>SEKTOR_USD!H28</f>
        <v>40.133234394389497</v>
      </c>
      <c r="E28" s="106">
        <f>SEKTOR_TL!H28</f>
        <v>70.529768914441405</v>
      </c>
      <c r="F28" s="106">
        <f>SEKTOR_USD!L28</f>
        <v>13.446936700079268</v>
      </c>
      <c r="G28" s="106">
        <f>SEKTOR_TL!L28</f>
        <v>43.333085317135719</v>
      </c>
    </row>
    <row r="29" spans="1:7" s="21" customFormat="1" ht="15.6" x14ac:dyDescent="0.3">
      <c r="A29" s="95" t="s">
        <v>21</v>
      </c>
      <c r="B29" s="105">
        <f>SEKTOR_USD!D29</f>
        <v>45.576703838652357</v>
      </c>
      <c r="C29" s="105">
        <f>SEKTOR_TL!D29</f>
        <v>84.336162053835878</v>
      </c>
      <c r="D29" s="105">
        <f>SEKTOR_USD!H29</f>
        <v>41.413303766651048</v>
      </c>
      <c r="E29" s="105">
        <f>SEKTOR_TL!H29</f>
        <v>72.087500277665811</v>
      </c>
      <c r="F29" s="105">
        <f>SEKTOR_USD!L29</f>
        <v>20.455685554630829</v>
      </c>
      <c r="G29" s="105">
        <f>SEKTOR_TL!L29</f>
        <v>52.188199670656331</v>
      </c>
    </row>
    <row r="30" spans="1:7" ht="13.8" x14ac:dyDescent="0.25">
      <c r="A30" s="97" t="s">
        <v>22</v>
      </c>
      <c r="B30" s="106">
        <f>SEKTOR_USD!D30</f>
        <v>34.070179373605818</v>
      </c>
      <c r="C30" s="106">
        <f>SEKTOR_TL!D30</f>
        <v>69.766052259235096</v>
      </c>
      <c r="D30" s="106">
        <f>SEKTOR_USD!H30</f>
        <v>35.303401019902353</v>
      </c>
      <c r="E30" s="106">
        <f>SEKTOR_TL!H30</f>
        <v>64.6522882953291</v>
      </c>
      <c r="F30" s="106">
        <f>SEKTOR_USD!L30</f>
        <v>22.697967081758826</v>
      </c>
      <c r="G30" s="106">
        <f>SEKTOR_TL!L30</f>
        <v>55.021181668949929</v>
      </c>
    </row>
    <row r="31" spans="1:7" ht="13.8" x14ac:dyDescent="0.25">
      <c r="A31" s="97" t="s">
        <v>23</v>
      </c>
      <c r="B31" s="106">
        <f>SEKTOR_USD!D31</f>
        <v>16.784339143316192</v>
      </c>
      <c r="C31" s="106">
        <f>SEKTOR_TL!D31</f>
        <v>47.877897342230064</v>
      </c>
      <c r="D31" s="106">
        <f>SEKTOR_USD!H31</f>
        <v>33.303167473652032</v>
      </c>
      <c r="E31" s="106">
        <f>SEKTOR_TL!H31</f>
        <v>62.218180741249562</v>
      </c>
      <c r="F31" s="106">
        <f>SEKTOR_USD!L31</f>
        <v>11.803503511651622</v>
      </c>
      <c r="G31" s="106">
        <f>SEKTOR_TL!L31</f>
        <v>41.256710614902367</v>
      </c>
    </row>
    <row r="32" spans="1:7" ht="13.8" x14ac:dyDescent="0.25">
      <c r="A32" s="97" t="s">
        <v>24</v>
      </c>
      <c r="B32" s="106">
        <f>SEKTOR_USD!D32</f>
        <v>213.95863482959467</v>
      </c>
      <c r="C32" s="106">
        <f>SEKTOR_TL!D32</f>
        <v>297.54938985493789</v>
      </c>
      <c r="D32" s="106">
        <f>SEKTOR_USD!H32</f>
        <v>46.725772740745199</v>
      </c>
      <c r="E32" s="106">
        <f>SEKTOR_TL!H32</f>
        <v>78.552305792450156</v>
      </c>
      <c r="F32" s="106">
        <f>SEKTOR_USD!L32</f>
        <v>52.99278823920114</v>
      </c>
      <c r="G32" s="106">
        <f>SEKTOR_TL!L32</f>
        <v>93.296787092362038</v>
      </c>
    </row>
    <row r="33" spans="1:7" ht="13.8" x14ac:dyDescent="0.25">
      <c r="A33" s="97" t="s">
        <v>105</v>
      </c>
      <c r="B33" s="106">
        <f>SEKTOR_USD!D33</f>
        <v>45.099134496123469</v>
      </c>
      <c r="C33" s="106">
        <f>SEKTOR_TL!D33</f>
        <v>83.731440986556322</v>
      </c>
      <c r="D33" s="106">
        <f>SEKTOR_USD!H33</f>
        <v>46.281684130358471</v>
      </c>
      <c r="E33" s="106">
        <f>SEKTOR_TL!H33</f>
        <v>78.011889177975604</v>
      </c>
      <c r="F33" s="106">
        <f>SEKTOR_USD!L33</f>
        <v>25.159414222989607</v>
      </c>
      <c r="G33" s="106">
        <f>SEKTOR_TL!L33</f>
        <v>58.131065667231582</v>
      </c>
    </row>
    <row r="34" spans="1:7" ht="13.8" x14ac:dyDescent="0.25">
      <c r="A34" s="97" t="s">
        <v>25</v>
      </c>
      <c r="B34" s="106">
        <f>SEKTOR_USD!D34</f>
        <v>41.623895169114391</v>
      </c>
      <c r="C34" s="106">
        <f>SEKTOR_TL!D34</f>
        <v>79.330927285755521</v>
      </c>
      <c r="D34" s="106">
        <f>SEKTOR_USD!H34</f>
        <v>34.343792516346944</v>
      </c>
      <c r="E34" s="106">
        <f>SEKTOR_TL!H34</f>
        <v>63.484529504440957</v>
      </c>
      <c r="F34" s="106">
        <f>SEKTOR_USD!L34</f>
        <v>17.609101118857183</v>
      </c>
      <c r="G34" s="106">
        <f>SEKTOR_TL!L34</f>
        <v>48.591718869470562</v>
      </c>
    </row>
    <row r="35" spans="1:7" ht="13.8" x14ac:dyDescent="0.25">
      <c r="A35" s="97" t="s">
        <v>26</v>
      </c>
      <c r="B35" s="106">
        <f>SEKTOR_USD!D35</f>
        <v>66.72340685410137</v>
      </c>
      <c r="C35" s="106">
        <f>SEKTOR_TL!D35</f>
        <v>111.11312547705327</v>
      </c>
      <c r="D35" s="106">
        <f>SEKTOR_USD!H35</f>
        <v>51.435815436536373</v>
      </c>
      <c r="E35" s="106">
        <f>SEKTOR_TL!H35</f>
        <v>84.284011736165823</v>
      </c>
      <c r="F35" s="106">
        <f>SEKTOR_USD!L35</f>
        <v>30.456521468561636</v>
      </c>
      <c r="G35" s="106">
        <f>SEKTOR_TL!L35</f>
        <v>64.823628259475313</v>
      </c>
    </row>
    <row r="36" spans="1:7" ht="13.8" x14ac:dyDescent="0.25">
      <c r="A36" s="97" t="s">
        <v>27</v>
      </c>
      <c r="B36" s="106">
        <f>SEKTOR_USD!D36</f>
        <v>81.017711002596059</v>
      </c>
      <c r="C36" s="106">
        <f>SEKTOR_TL!D36</f>
        <v>129.21325480052076</v>
      </c>
      <c r="D36" s="106">
        <f>SEKTOR_USD!H36</f>
        <v>54.932542571878116</v>
      </c>
      <c r="E36" s="106">
        <f>SEKTOR_TL!H36</f>
        <v>88.539219809566021</v>
      </c>
      <c r="F36" s="106">
        <f>SEKTOR_USD!L36</f>
        <v>25.981739683631044</v>
      </c>
      <c r="G36" s="106">
        <f>SEKTOR_TL!L36</f>
        <v>59.170022282870981</v>
      </c>
    </row>
    <row r="37" spans="1:7" ht="13.8" x14ac:dyDescent="0.25">
      <c r="A37" s="97" t="s">
        <v>106</v>
      </c>
      <c r="B37" s="106">
        <f>SEKTOR_USD!D37</f>
        <v>32.267224263026158</v>
      </c>
      <c r="C37" s="106">
        <f>SEKTOR_TL!D37</f>
        <v>67.483064551202091</v>
      </c>
      <c r="D37" s="106">
        <f>SEKTOR_USD!H37</f>
        <v>29.533887180802214</v>
      </c>
      <c r="E37" s="106">
        <f>SEKTOR_TL!H37</f>
        <v>57.631299548566751</v>
      </c>
      <c r="F37" s="106">
        <f>SEKTOR_USD!L37</f>
        <v>21.959691356514817</v>
      </c>
      <c r="G37" s="106">
        <f>SEKTOR_TL!L37</f>
        <v>54.088416619561876</v>
      </c>
    </row>
    <row r="38" spans="1:7" ht="13.8" x14ac:dyDescent="0.25">
      <c r="A38" s="107" t="s">
        <v>28</v>
      </c>
      <c r="B38" s="106">
        <f>SEKTOR_USD!D38</f>
        <v>70.807093701407922</v>
      </c>
      <c r="C38" s="106">
        <f>SEKTOR_TL!D38</f>
        <v>116.28408443279758</v>
      </c>
      <c r="D38" s="106">
        <f>SEKTOR_USD!H38</f>
        <v>52.235316239349707</v>
      </c>
      <c r="E38" s="106">
        <f>SEKTOR_TL!H38</f>
        <v>85.256933596849905</v>
      </c>
      <c r="F38" s="106">
        <f>SEKTOR_USD!L38</f>
        <v>13.584035002445418</v>
      </c>
      <c r="G38" s="106">
        <f>SEKTOR_TL!L38</f>
        <v>43.506300418763651</v>
      </c>
    </row>
    <row r="39" spans="1:7" ht="13.8" x14ac:dyDescent="0.25">
      <c r="A39" s="107" t="s">
        <v>107</v>
      </c>
      <c r="B39" s="106">
        <f>SEKTOR_USD!D39</f>
        <v>32.605803552711649</v>
      </c>
      <c r="C39" s="106">
        <f>SEKTOR_TL!D39</f>
        <v>67.911789787904183</v>
      </c>
      <c r="D39" s="106">
        <f>SEKTOR_USD!H39</f>
        <v>45.453401893067117</v>
      </c>
      <c r="E39" s="106">
        <f>SEKTOR_TL!H39</f>
        <v>77.003942853667482</v>
      </c>
      <c r="F39" s="106">
        <f>SEKTOR_USD!L39</f>
        <v>12.653361214614915</v>
      </c>
      <c r="G39" s="106">
        <f>SEKTOR_TL!L39</f>
        <v>42.330452490968206</v>
      </c>
    </row>
    <row r="40" spans="1:7" ht="13.8" x14ac:dyDescent="0.25">
      <c r="A40" s="107" t="s">
        <v>29</v>
      </c>
      <c r="B40" s="106">
        <f>SEKTOR_USD!D40</f>
        <v>59.853613791869279</v>
      </c>
      <c r="C40" s="106">
        <f>SEKTOR_TL!D40</f>
        <v>102.41426601805995</v>
      </c>
      <c r="D40" s="106">
        <f>SEKTOR_USD!H40</f>
        <v>45.709541990668441</v>
      </c>
      <c r="E40" s="106">
        <f>SEKTOR_TL!H40</f>
        <v>77.315642728736009</v>
      </c>
      <c r="F40" s="106">
        <f>SEKTOR_USD!L40</f>
        <v>25.121963670618026</v>
      </c>
      <c r="G40" s="106">
        <f>SEKTOR_TL!L40</f>
        <v>58.083749244466972</v>
      </c>
    </row>
    <row r="41" spans="1:7" ht="13.8" x14ac:dyDescent="0.25">
      <c r="A41" s="97" t="s">
        <v>30</v>
      </c>
      <c r="B41" s="106">
        <f>SEKTOR_USD!D41</f>
        <v>46.46633323681143</v>
      </c>
      <c r="C41" s="106">
        <f>SEKTOR_TL!D41</f>
        <v>85.462653206490771</v>
      </c>
      <c r="D41" s="106">
        <f>SEKTOR_USD!H41</f>
        <v>55.13653033499201</v>
      </c>
      <c r="E41" s="106">
        <f>SEKTOR_TL!H41</f>
        <v>88.787454899946354</v>
      </c>
      <c r="F41" s="106">
        <f>SEKTOR_USD!L41</f>
        <v>17.039464588076164</v>
      </c>
      <c r="G41" s="106">
        <f>SEKTOR_TL!L41</f>
        <v>47.872018859570368</v>
      </c>
    </row>
    <row r="42" spans="1:7" ht="16.8" x14ac:dyDescent="0.3">
      <c r="A42" s="92" t="s">
        <v>31</v>
      </c>
      <c r="B42" s="105">
        <f>SEKTOR_USD!D42</f>
        <v>59.160411831274338</v>
      </c>
      <c r="C42" s="105">
        <f>SEKTOR_TL!D42</f>
        <v>101.5365006505607</v>
      </c>
      <c r="D42" s="105">
        <f>SEKTOR_USD!H42</f>
        <v>52.308572025208221</v>
      </c>
      <c r="E42" s="105">
        <f>SEKTOR_TL!H42</f>
        <v>85.346079417882919</v>
      </c>
      <c r="F42" s="105">
        <f>SEKTOR_USD!L42</f>
        <v>29.909057490307561</v>
      </c>
      <c r="G42" s="105">
        <f>SEKTOR_TL!L42</f>
        <v>64.131941878285488</v>
      </c>
    </row>
    <row r="43" spans="1:7" ht="13.8" x14ac:dyDescent="0.25">
      <c r="A43" s="97" t="s">
        <v>32</v>
      </c>
      <c r="B43" s="106">
        <f>SEKTOR_USD!D43</f>
        <v>59.160411831274338</v>
      </c>
      <c r="C43" s="106">
        <f>SEKTOR_TL!D43</f>
        <v>101.5365006505607</v>
      </c>
      <c r="D43" s="106">
        <f>SEKTOR_USD!H43</f>
        <v>52.308572025208221</v>
      </c>
      <c r="E43" s="106">
        <f>SEKTOR_TL!H43</f>
        <v>85.346079417882919</v>
      </c>
      <c r="F43" s="106">
        <f>SEKTOR_USD!L43</f>
        <v>29.909057490307561</v>
      </c>
      <c r="G43" s="106">
        <f>SEKTOR_TL!L43</f>
        <v>64.131941878285488</v>
      </c>
    </row>
    <row r="44" spans="1:7" ht="17.399999999999999" x14ac:dyDescent="0.3">
      <c r="A44" s="108" t="s">
        <v>40</v>
      </c>
      <c r="B44" s="109">
        <f>SEKTOR_USD!D44</f>
        <v>47.515859165093985</v>
      </c>
      <c r="C44" s="109">
        <f>SEKTOR_TL!D44</f>
        <v>86.791612967868673</v>
      </c>
      <c r="D44" s="109">
        <f>SEKTOR_USD!H44</f>
        <v>38.88475967912705</v>
      </c>
      <c r="E44" s="109">
        <f>SEKTOR_TL!H44</f>
        <v>69.010485458169811</v>
      </c>
      <c r="F44" s="109">
        <f>SEKTOR_USD!L44</f>
        <v>19.003265313814758</v>
      </c>
      <c r="G44" s="109">
        <f>SEKTOR_TL!L44</f>
        <v>50.353157840980579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C1" sqref="C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2.664062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3" t="s">
        <v>123</v>
      </c>
      <c r="D2" s="153"/>
      <c r="E2" s="153"/>
      <c r="F2" s="153"/>
      <c r="G2" s="153"/>
      <c r="H2" s="153"/>
      <c r="I2" s="153"/>
      <c r="J2" s="153"/>
      <c r="K2" s="153"/>
    </row>
    <row r="6" spans="1:13" ht="22.5" customHeight="1" x14ac:dyDescent="0.25">
      <c r="A6" s="161" t="s">
        <v>113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3"/>
    </row>
    <row r="7" spans="1:13" ht="24" customHeight="1" x14ac:dyDescent="0.25">
      <c r="A7" s="50"/>
      <c r="B7" s="149" t="s">
        <v>125</v>
      </c>
      <c r="C7" s="149"/>
      <c r="D7" s="149"/>
      <c r="E7" s="149"/>
      <c r="F7" s="149" t="s">
        <v>126</v>
      </c>
      <c r="G7" s="149"/>
      <c r="H7" s="149"/>
      <c r="I7" s="149"/>
      <c r="J7" s="149" t="s">
        <v>104</v>
      </c>
      <c r="K7" s="149"/>
      <c r="L7" s="149"/>
      <c r="M7" s="149"/>
    </row>
    <row r="8" spans="1:13" ht="64.8" x14ac:dyDescent="0.3">
      <c r="A8" s="51" t="s">
        <v>41</v>
      </c>
      <c r="B8" s="71">
        <v>2020</v>
      </c>
      <c r="C8" s="72">
        <v>2021</v>
      </c>
      <c r="D8" s="7" t="s">
        <v>119</v>
      </c>
      <c r="E8" s="7" t="s">
        <v>224</v>
      </c>
      <c r="F8" s="5">
        <v>2020</v>
      </c>
      <c r="G8" s="6">
        <v>2021</v>
      </c>
      <c r="H8" s="7" t="s">
        <v>119</v>
      </c>
      <c r="I8" s="7" t="s">
        <v>224</v>
      </c>
      <c r="J8" s="5" t="s">
        <v>127</v>
      </c>
      <c r="K8" s="5" t="s">
        <v>128</v>
      </c>
      <c r="L8" s="7" t="s">
        <v>119</v>
      </c>
      <c r="M8" s="7" t="s">
        <v>224</v>
      </c>
    </row>
    <row r="9" spans="1:13" ht="22.5" customHeight="1" x14ac:dyDescent="0.3">
      <c r="A9" s="52" t="s">
        <v>198</v>
      </c>
      <c r="B9" s="75">
        <v>3779582.06336</v>
      </c>
      <c r="C9" s="75">
        <v>6113506.6898100004</v>
      </c>
      <c r="D9" s="64">
        <f>(C9-B9)/B9*100</f>
        <v>61.750865236543405</v>
      </c>
      <c r="E9" s="77">
        <f t="shared" ref="E9:E22" si="0">C9/C$22*100</f>
        <v>33.336247281101464</v>
      </c>
      <c r="F9" s="75">
        <v>20436839.36318</v>
      </c>
      <c r="G9" s="75">
        <v>30254574.256499998</v>
      </c>
      <c r="H9" s="64">
        <f t="shared" ref="H9:H21" si="1">(G9-F9)/F9*100</f>
        <v>48.039399433789669</v>
      </c>
      <c r="I9" s="66">
        <f t="shared" ref="I9:I22" si="2">G9/G$22*100</f>
        <v>31.641175821797781</v>
      </c>
      <c r="J9" s="75">
        <v>44814927.298210002</v>
      </c>
      <c r="K9" s="75">
        <v>55331451.190619998</v>
      </c>
      <c r="L9" s="64">
        <f t="shared" ref="L9:L22" si="3">(K9-J9)/J9*100</f>
        <v>23.466564661436028</v>
      </c>
      <c r="M9" s="77">
        <f t="shared" ref="M9:M22" si="4">K9/K$22*100</f>
        <v>30.24847865558446</v>
      </c>
    </row>
    <row r="10" spans="1:13" ht="22.5" customHeight="1" x14ac:dyDescent="0.3">
      <c r="A10" s="52" t="s">
        <v>199</v>
      </c>
      <c r="B10" s="75">
        <v>2123377.9242400001</v>
      </c>
      <c r="C10" s="75">
        <v>2501759.43939</v>
      </c>
      <c r="D10" s="64">
        <f t="shared" ref="D10:D22" si="5">(C10-B10)/B10*100</f>
        <v>17.8197913254387</v>
      </c>
      <c r="E10" s="77">
        <f t="shared" si="0"/>
        <v>13.641805847427108</v>
      </c>
      <c r="F10" s="75">
        <v>11297649.96826</v>
      </c>
      <c r="G10" s="75">
        <v>15093561.83953</v>
      </c>
      <c r="H10" s="64">
        <f t="shared" si="1"/>
        <v>33.599127977361348</v>
      </c>
      <c r="I10" s="66">
        <f t="shared" si="2"/>
        <v>15.785316953820356</v>
      </c>
      <c r="J10" s="75">
        <v>27087032.959150001</v>
      </c>
      <c r="K10" s="75">
        <v>30643965.503850002</v>
      </c>
      <c r="L10" s="64">
        <f t="shared" si="3"/>
        <v>13.131495612916394</v>
      </c>
      <c r="M10" s="77">
        <f t="shared" si="4"/>
        <v>16.752377111388874</v>
      </c>
    </row>
    <row r="11" spans="1:13" ht="22.5" customHeight="1" x14ac:dyDescent="0.3">
      <c r="A11" s="52" t="s">
        <v>200</v>
      </c>
      <c r="B11" s="75">
        <v>1320226.2605000001</v>
      </c>
      <c r="C11" s="75">
        <v>1980276.78669</v>
      </c>
      <c r="D11" s="64">
        <f t="shared" si="5"/>
        <v>49.995258080991626</v>
      </c>
      <c r="E11" s="77">
        <f t="shared" si="0"/>
        <v>10.798221053091627</v>
      </c>
      <c r="F11" s="75">
        <v>7432944.8518500002</v>
      </c>
      <c r="G11" s="75">
        <v>10468793.850740001</v>
      </c>
      <c r="H11" s="64">
        <f t="shared" si="1"/>
        <v>40.84315247050975</v>
      </c>
      <c r="I11" s="66">
        <f t="shared" si="2"/>
        <v>10.948590585512997</v>
      </c>
      <c r="J11" s="75">
        <v>17327959.582279999</v>
      </c>
      <c r="K11" s="75">
        <v>20965558.615630001</v>
      </c>
      <c r="L11" s="64">
        <f t="shared" si="3"/>
        <v>20.992656498748421</v>
      </c>
      <c r="M11" s="77">
        <f t="shared" si="4"/>
        <v>11.461406463071349</v>
      </c>
    </row>
    <row r="12" spans="1:13" ht="22.5" customHeight="1" x14ac:dyDescent="0.3">
      <c r="A12" s="52" t="s">
        <v>201</v>
      </c>
      <c r="B12" s="75">
        <v>1233799.4327199999</v>
      </c>
      <c r="C12" s="75">
        <v>1732530.35891</v>
      </c>
      <c r="D12" s="64">
        <f t="shared" si="5"/>
        <v>40.422366307181044</v>
      </c>
      <c r="E12" s="77">
        <f t="shared" si="0"/>
        <v>9.4472883399157936</v>
      </c>
      <c r="F12" s="75">
        <v>6986451.94417</v>
      </c>
      <c r="G12" s="75">
        <v>9171483.46215</v>
      </c>
      <c r="H12" s="64">
        <f t="shared" si="1"/>
        <v>31.275267266431971</v>
      </c>
      <c r="I12" s="66">
        <f t="shared" si="2"/>
        <v>9.5918229855854591</v>
      </c>
      <c r="J12" s="75">
        <v>15207112.784080001</v>
      </c>
      <c r="K12" s="75">
        <v>17731288.803630002</v>
      </c>
      <c r="L12" s="64">
        <f t="shared" si="3"/>
        <v>16.59865390222204</v>
      </c>
      <c r="M12" s="77">
        <f t="shared" si="4"/>
        <v>9.6933028028646557</v>
      </c>
    </row>
    <row r="13" spans="1:13" ht="22.5" customHeight="1" x14ac:dyDescent="0.3">
      <c r="A13" s="53" t="s">
        <v>202</v>
      </c>
      <c r="B13" s="75">
        <v>1029027.37385</v>
      </c>
      <c r="C13" s="75">
        <v>1550160.2320900001</v>
      </c>
      <c r="D13" s="64">
        <f t="shared" si="5"/>
        <v>50.643245406605189</v>
      </c>
      <c r="E13" s="77">
        <f t="shared" si="0"/>
        <v>8.452845060007272</v>
      </c>
      <c r="F13" s="75">
        <v>5875503.4268500004</v>
      </c>
      <c r="G13" s="75">
        <v>7646470.7855599998</v>
      </c>
      <c r="H13" s="64">
        <f t="shared" si="1"/>
        <v>30.14154243561488</v>
      </c>
      <c r="I13" s="66">
        <f t="shared" si="2"/>
        <v>7.9969172426931179</v>
      </c>
      <c r="J13" s="75">
        <v>12676945.85706</v>
      </c>
      <c r="K13" s="75">
        <v>14774651.921639999</v>
      </c>
      <c r="L13" s="64">
        <f t="shared" si="3"/>
        <v>16.547408880915523</v>
      </c>
      <c r="M13" s="77">
        <f t="shared" si="4"/>
        <v>8.0769749153295205</v>
      </c>
    </row>
    <row r="14" spans="1:13" ht="22.5" customHeight="1" x14ac:dyDescent="0.3">
      <c r="A14" s="52" t="s">
        <v>203</v>
      </c>
      <c r="B14" s="75">
        <v>892826.22022999998</v>
      </c>
      <c r="C14" s="75">
        <v>1397997.5610799999</v>
      </c>
      <c r="D14" s="64">
        <f t="shared" si="5"/>
        <v>56.581149769533347</v>
      </c>
      <c r="E14" s="77">
        <f t="shared" si="0"/>
        <v>7.623119554644342</v>
      </c>
      <c r="F14" s="75">
        <v>5241599.5433400003</v>
      </c>
      <c r="G14" s="75">
        <v>7321855.8912599999</v>
      </c>
      <c r="H14" s="64">
        <f t="shared" si="1"/>
        <v>39.687433782750205</v>
      </c>
      <c r="I14" s="66">
        <f t="shared" si="2"/>
        <v>7.6574248784033143</v>
      </c>
      <c r="J14" s="75">
        <v>12001370.274089999</v>
      </c>
      <c r="K14" s="75">
        <v>13267506.57274</v>
      </c>
      <c r="L14" s="64">
        <f t="shared" si="3"/>
        <v>10.549931130643369</v>
      </c>
      <c r="M14" s="77">
        <f t="shared" si="4"/>
        <v>7.2530519395881319</v>
      </c>
    </row>
    <row r="15" spans="1:13" ht="22.5" customHeight="1" x14ac:dyDescent="0.3">
      <c r="A15" s="52" t="s">
        <v>204</v>
      </c>
      <c r="B15" s="75">
        <v>757417.74187999999</v>
      </c>
      <c r="C15" s="75">
        <v>1013494.10083</v>
      </c>
      <c r="D15" s="64">
        <f t="shared" si="5"/>
        <v>33.809131314298021</v>
      </c>
      <c r="E15" s="77">
        <f t="shared" si="0"/>
        <v>5.5264665072700661</v>
      </c>
      <c r="F15" s="75">
        <v>3977813.7041199999</v>
      </c>
      <c r="G15" s="75">
        <v>5470291.84748</v>
      </c>
      <c r="H15" s="64">
        <f t="shared" si="1"/>
        <v>37.520061379802016</v>
      </c>
      <c r="I15" s="66">
        <f t="shared" si="2"/>
        <v>5.7210015475750806</v>
      </c>
      <c r="J15" s="75">
        <v>8629502.4870200008</v>
      </c>
      <c r="K15" s="75">
        <v>10762053.5821</v>
      </c>
      <c r="L15" s="64">
        <f t="shared" si="3"/>
        <v>24.712329572737936</v>
      </c>
      <c r="M15" s="77">
        <f t="shared" si="4"/>
        <v>5.8833762907630769</v>
      </c>
    </row>
    <row r="16" spans="1:13" ht="22.5" customHeight="1" x14ac:dyDescent="0.3">
      <c r="A16" s="52" t="s">
        <v>205</v>
      </c>
      <c r="B16" s="75">
        <v>577321.50089999998</v>
      </c>
      <c r="C16" s="75">
        <v>985870.4057</v>
      </c>
      <c r="D16" s="64">
        <f t="shared" si="5"/>
        <v>70.7662722006895</v>
      </c>
      <c r="E16" s="77">
        <f t="shared" si="0"/>
        <v>5.375837681884736</v>
      </c>
      <c r="F16" s="75">
        <v>3593833.10476</v>
      </c>
      <c r="G16" s="75">
        <v>4486955.13215</v>
      </c>
      <c r="H16" s="64">
        <f t="shared" si="1"/>
        <v>24.851516510520973</v>
      </c>
      <c r="I16" s="66">
        <f t="shared" si="2"/>
        <v>4.692597391628281</v>
      </c>
      <c r="J16" s="75">
        <v>7608991.8828100003</v>
      </c>
      <c r="K16" s="75">
        <v>8725677.9187599998</v>
      </c>
      <c r="L16" s="64">
        <f t="shared" si="3"/>
        <v>14.675873665640019</v>
      </c>
      <c r="M16" s="77">
        <f t="shared" si="4"/>
        <v>4.7701348257039813</v>
      </c>
    </row>
    <row r="17" spans="1:13" ht="22.5" customHeight="1" x14ac:dyDescent="0.3">
      <c r="A17" s="52" t="s">
        <v>206</v>
      </c>
      <c r="B17" s="75">
        <v>182303.0362</v>
      </c>
      <c r="C17" s="75">
        <v>314606.97863999999</v>
      </c>
      <c r="D17" s="64">
        <f t="shared" si="5"/>
        <v>72.573636291417941</v>
      </c>
      <c r="E17" s="77">
        <f t="shared" si="0"/>
        <v>1.7155155900596866</v>
      </c>
      <c r="F17" s="75">
        <v>1007440.87601</v>
      </c>
      <c r="G17" s="75">
        <v>1565325.99746</v>
      </c>
      <c r="H17" s="64">
        <f t="shared" si="1"/>
        <v>55.376462751791536</v>
      </c>
      <c r="I17" s="66">
        <f t="shared" si="2"/>
        <v>1.6370666691309304</v>
      </c>
      <c r="J17" s="75">
        <v>2233917.4300799998</v>
      </c>
      <c r="K17" s="75">
        <v>2957960.2376299999</v>
      </c>
      <c r="L17" s="64">
        <f t="shared" si="3"/>
        <v>32.41135047341794</v>
      </c>
      <c r="M17" s="77">
        <f t="shared" si="4"/>
        <v>1.6170513367483579</v>
      </c>
    </row>
    <row r="18" spans="1:13" ht="22.5" customHeight="1" x14ac:dyDescent="0.3">
      <c r="A18" s="52" t="s">
        <v>207</v>
      </c>
      <c r="B18" s="75">
        <v>164658.49307</v>
      </c>
      <c r="C18" s="75">
        <v>232171.41188</v>
      </c>
      <c r="D18" s="64">
        <f t="shared" si="5"/>
        <v>41.00178348000474</v>
      </c>
      <c r="E18" s="77">
        <f t="shared" si="0"/>
        <v>1.2660039467912445</v>
      </c>
      <c r="F18" s="75">
        <v>840999.51841000002</v>
      </c>
      <c r="G18" s="75">
        <v>1285381.82397</v>
      </c>
      <c r="H18" s="64">
        <f t="shared" si="1"/>
        <v>52.839781216540118</v>
      </c>
      <c r="I18" s="66">
        <f t="shared" si="2"/>
        <v>1.3442923356173155</v>
      </c>
      <c r="J18" s="75">
        <v>1815732.8304399999</v>
      </c>
      <c r="K18" s="75">
        <v>2512620.8067299998</v>
      </c>
      <c r="L18" s="64">
        <f t="shared" si="3"/>
        <v>38.380535098939944</v>
      </c>
      <c r="M18" s="77">
        <f t="shared" si="4"/>
        <v>1.3735941350989564</v>
      </c>
    </row>
    <row r="19" spans="1:13" ht="22.5" customHeight="1" x14ac:dyDescent="0.3">
      <c r="A19" s="52" t="s">
        <v>208</v>
      </c>
      <c r="B19" s="75">
        <v>170887.15896999999</v>
      </c>
      <c r="C19" s="75">
        <v>255176.50086</v>
      </c>
      <c r="D19" s="64">
        <f t="shared" si="5"/>
        <v>49.324561539932546</v>
      </c>
      <c r="E19" s="77">
        <f t="shared" si="0"/>
        <v>1.3914480452232127</v>
      </c>
      <c r="F19" s="75">
        <v>904302.36202</v>
      </c>
      <c r="G19" s="75">
        <v>1291759.3135299999</v>
      </c>
      <c r="H19" s="64">
        <f t="shared" si="1"/>
        <v>42.845951507249382</v>
      </c>
      <c r="I19" s="66">
        <f t="shared" si="2"/>
        <v>1.3509621127808891</v>
      </c>
      <c r="J19" s="75">
        <v>1789444.56859</v>
      </c>
      <c r="K19" s="75">
        <v>2308563.0486699999</v>
      </c>
      <c r="L19" s="64">
        <f t="shared" si="3"/>
        <v>29.01003412969877</v>
      </c>
      <c r="M19" s="77">
        <f t="shared" si="4"/>
        <v>1.2620402790845908</v>
      </c>
    </row>
    <row r="20" spans="1:13" ht="22.5" customHeight="1" x14ac:dyDescent="0.3">
      <c r="A20" s="52" t="s">
        <v>209</v>
      </c>
      <c r="B20" s="75">
        <v>101412.23092</v>
      </c>
      <c r="C20" s="75">
        <v>124160.20075</v>
      </c>
      <c r="D20" s="64">
        <f t="shared" si="5"/>
        <v>22.431189634261131</v>
      </c>
      <c r="E20" s="77">
        <f t="shared" si="0"/>
        <v>0.6770312628547781</v>
      </c>
      <c r="F20" s="75">
        <v>739440.97309999994</v>
      </c>
      <c r="G20" s="75">
        <v>862351.46739999996</v>
      </c>
      <c r="H20" s="64">
        <f t="shared" si="1"/>
        <v>16.62208327254513</v>
      </c>
      <c r="I20" s="66">
        <f t="shared" si="2"/>
        <v>0.9018740164332848</v>
      </c>
      <c r="J20" s="75">
        <v>1556416.57764</v>
      </c>
      <c r="K20" s="75">
        <v>1626848.25394</v>
      </c>
      <c r="L20" s="64">
        <f t="shared" si="3"/>
        <v>4.5252458314724286</v>
      </c>
      <c r="M20" s="77">
        <f t="shared" si="4"/>
        <v>0.88936190225065248</v>
      </c>
    </row>
    <row r="21" spans="1:13" ht="22.5" customHeight="1" x14ac:dyDescent="0.3">
      <c r="A21" s="52" t="s">
        <v>210</v>
      </c>
      <c r="B21" s="75">
        <v>98987.902839999995</v>
      </c>
      <c r="C21" s="75">
        <v>137206.24342000001</v>
      </c>
      <c r="D21" s="64">
        <f t="shared" si="5"/>
        <v>38.609102206937933</v>
      </c>
      <c r="E21" s="77">
        <f t="shared" si="0"/>
        <v>0.74816982972865154</v>
      </c>
      <c r="F21" s="75">
        <v>511993.23427000002</v>
      </c>
      <c r="G21" s="75">
        <v>698924.93397999997</v>
      </c>
      <c r="H21" s="64">
        <f t="shared" si="1"/>
        <v>36.510580061966479</v>
      </c>
      <c r="I21" s="66">
        <f t="shared" si="2"/>
        <v>0.73095745902120446</v>
      </c>
      <c r="J21" s="75">
        <v>963308.21612</v>
      </c>
      <c r="K21" s="75">
        <v>1314941.41448</v>
      </c>
      <c r="L21" s="64">
        <f t="shared" si="3"/>
        <v>36.502667835254591</v>
      </c>
      <c r="M21" s="77">
        <f t="shared" si="4"/>
        <v>0.71884934252339161</v>
      </c>
    </row>
    <row r="22" spans="1:13" ht="24" customHeight="1" x14ac:dyDescent="0.25">
      <c r="A22" s="68" t="s">
        <v>42</v>
      </c>
      <c r="B22" s="76">
        <f>SUM(B9:B21)</f>
        <v>12431827.339679999</v>
      </c>
      <c r="C22" s="76">
        <f>SUM(C9:C21)</f>
        <v>18338916.910050005</v>
      </c>
      <c r="D22" s="74">
        <f t="shared" si="5"/>
        <v>47.515859165094035</v>
      </c>
      <c r="E22" s="78">
        <f t="shared" si="0"/>
        <v>100</v>
      </c>
      <c r="F22" s="67">
        <f>SUM(F9:F21)</f>
        <v>68846812.870340005</v>
      </c>
      <c r="G22" s="67">
        <f>SUM(G9:G21)</f>
        <v>95617730.601709992</v>
      </c>
      <c r="H22" s="74">
        <f>(G22-F22)/F22*100</f>
        <v>38.884759679127001</v>
      </c>
      <c r="I22" s="70">
        <f t="shared" si="2"/>
        <v>100</v>
      </c>
      <c r="J22" s="76">
        <f>SUM(J9:J21)</f>
        <v>153712662.74757001</v>
      </c>
      <c r="K22" s="76">
        <f>SUM(K9:K21)</f>
        <v>182923087.87042001</v>
      </c>
      <c r="L22" s="74">
        <f t="shared" si="3"/>
        <v>19.003265313814737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J1" sqref="J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4"/>
      <c r="I26" s="164"/>
      <c r="N26" t="s">
        <v>43</v>
      </c>
    </row>
    <row r="27" spans="3:14" x14ac:dyDescent="0.25">
      <c r="H27" s="164"/>
      <c r="I27" s="164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4"/>
      <c r="I39" s="164"/>
    </row>
    <row r="40" spans="8:9" x14ac:dyDescent="0.25">
      <c r="H40" s="164"/>
      <c r="I40" s="164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4"/>
      <c r="I51" s="164"/>
    </row>
    <row r="52" spans="3:9" x14ac:dyDescent="0.25">
      <c r="H52" s="164"/>
      <c r="I52" s="164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221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168</v>
      </c>
      <c r="C5" s="79">
        <v>1314155.7998599999</v>
      </c>
      <c r="D5" s="79">
        <v>1356136.13901</v>
      </c>
      <c r="E5" s="79">
        <v>1536851.2944199999</v>
      </c>
      <c r="F5" s="79">
        <v>1517469.23945</v>
      </c>
      <c r="G5" s="79">
        <v>1286901.2249199999</v>
      </c>
      <c r="H5" s="79">
        <v>1568505.7986099999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79">
        <v>8580019.4962699991</v>
      </c>
      <c r="P5" s="57">
        <f t="shared" ref="P5:P24" si="0">O5/O$26*100</f>
        <v>8.9732515531136805</v>
      </c>
    </row>
    <row r="6" spans="1:16" x14ac:dyDescent="0.25">
      <c r="A6" s="54" t="s">
        <v>98</v>
      </c>
      <c r="B6" s="55" t="s">
        <v>169</v>
      </c>
      <c r="C6" s="79">
        <v>781228.88950000005</v>
      </c>
      <c r="D6" s="79">
        <v>924561.61636999995</v>
      </c>
      <c r="E6" s="79">
        <v>1021379.23617</v>
      </c>
      <c r="F6" s="79">
        <v>982101.92865999998</v>
      </c>
      <c r="G6" s="79">
        <v>1084195.6404500001</v>
      </c>
      <c r="H6" s="79">
        <v>1225761.2379399999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79">
        <v>6019228.5490899999</v>
      </c>
      <c r="P6" s="57">
        <f t="shared" si="0"/>
        <v>6.2950966428629647</v>
      </c>
    </row>
    <row r="7" spans="1:16" x14ac:dyDescent="0.25">
      <c r="A7" s="54" t="s">
        <v>97</v>
      </c>
      <c r="B7" s="55" t="s">
        <v>170</v>
      </c>
      <c r="C7" s="79">
        <v>810040.08082999999</v>
      </c>
      <c r="D7" s="79">
        <v>821781.55677000002</v>
      </c>
      <c r="E7" s="79">
        <v>1071806.7161900001</v>
      </c>
      <c r="F7" s="79">
        <v>1017870.04508</v>
      </c>
      <c r="G7" s="79">
        <v>1000480.77136</v>
      </c>
      <c r="H7" s="79">
        <v>1181787.64243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79">
        <v>5903766.8126600003</v>
      </c>
      <c r="P7" s="57">
        <f t="shared" si="0"/>
        <v>6.17434316366678</v>
      </c>
    </row>
    <row r="8" spans="1:16" x14ac:dyDescent="0.25">
      <c r="A8" s="54" t="s">
        <v>96</v>
      </c>
      <c r="B8" s="55" t="s">
        <v>171</v>
      </c>
      <c r="C8" s="79">
        <v>809661.06724999996</v>
      </c>
      <c r="D8" s="79">
        <v>775276.19006000005</v>
      </c>
      <c r="E8" s="79">
        <v>927392.21988999995</v>
      </c>
      <c r="F8" s="79">
        <v>821859.12933000003</v>
      </c>
      <c r="G8" s="79">
        <v>760351.24930000002</v>
      </c>
      <c r="H8" s="79">
        <v>1021647.06805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79">
        <v>5116186.9238799997</v>
      </c>
      <c r="P8" s="57">
        <f t="shared" si="0"/>
        <v>5.3506675923853209</v>
      </c>
    </row>
    <row r="9" spans="1:16" x14ac:dyDescent="0.25">
      <c r="A9" s="54" t="s">
        <v>95</v>
      </c>
      <c r="B9" s="55" t="s">
        <v>172</v>
      </c>
      <c r="C9" s="79">
        <v>688273.45966000005</v>
      </c>
      <c r="D9" s="79">
        <v>684838.97126999998</v>
      </c>
      <c r="E9" s="79">
        <v>756427.08759999997</v>
      </c>
      <c r="F9" s="79">
        <v>735625.62074000004</v>
      </c>
      <c r="G9" s="79">
        <v>614036.61445999995</v>
      </c>
      <c r="H9" s="79">
        <v>761721.04501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79">
        <v>4240922.7987400005</v>
      </c>
      <c r="P9" s="57">
        <f t="shared" si="0"/>
        <v>4.4352891164143111</v>
      </c>
    </row>
    <row r="10" spans="1:16" x14ac:dyDescent="0.25">
      <c r="A10" s="54" t="s">
        <v>94</v>
      </c>
      <c r="B10" s="55" t="s">
        <v>174</v>
      </c>
      <c r="C10" s="79">
        <v>617924.80038000003</v>
      </c>
      <c r="D10" s="79">
        <v>647110.17183000001</v>
      </c>
      <c r="E10" s="79">
        <v>755815.35393999994</v>
      </c>
      <c r="F10" s="79">
        <v>744471.23592999997</v>
      </c>
      <c r="G10" s="79">
        <v>680093.03876999998</v>
      </c>
      <c r="H10" s="79">
        <v>727923.65512999997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79">
        <v>4173338.2559799999</v>
      </c>
      <c r="P10" s="57">
        <f t="shared" si="0"/>
        <v>4.364607097154181</v>
      </c>
    </row>
    <row r="11" spans="1:16" x14ac:dyDescent="0.25">
      <c r="A11" s="54" t="s">
        <v>93</v>
      </c>
      <c r="B11" s="55" t="s">
        <v>173</v>
      </c>
      <c r="C11" s="79">
        <v>564600.39702000003</v>
      </c>
      <c r="D11" s="79">
        <v>592998.68793000001</v>
      </c>
      <c r="E11" s="79">
        <v>716095.93166</v>
      </c>
      <c r="F11" s="79">
        <v>737294.75688999996</v>
      </c>
      <c r="G11" s="79">
        <v>561344.99326000002</v>
      </c>
      <c r="H11" s="79">
        <v>732662.43169999996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79">
        <v>3904997.1984600001</v>
      </c>
      <c r="P11" s="57">
        <f t="shared" si="0"/>
        <v>4.0839676636188269</v>
      </c>
    </row>
    <row r="12" spans="1:16" x14ac:dyDescent="0.25">
      <c r="A12" s="54" t="s">
        <v>92</v>
      </c>
      <c r="B12" s="55" t="s">
        <v>175</v>
      </c>
      <c r="C12" s="79">
        <v>369247.73696000001</v>
      </c>
      <c r="D12" s="79">
        <v>414601.5466</v>
      </c>
      <c r="E12" s="79">
        <v>488671.1421</v>
      </c>
      <c r="F12" s="79">
        <v>562257.72505999997</v>
      </c>
      <c r="G12" s="79">
        <v>452863.53185000003</v>
      </c>
      <c r="H12" s="79">
        <v>668546.11647000001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79">
        <v>2956187.79904</v>
      </c>
      <c r="P12" s="57">
        <f t="shared" si="0"/>
        <v>3.0916732497593205</v>
      </c>
    </row>
    <row r="13" spans="1:16" x14ac:dyDescent="0.25">
      <c r="A13" s="54" t="s">
        <v>91</v>
      </c>
      <c r="B13" s="55" t="s">
        <v>176</v>
      </c>
      <c r="C13" s="79">
        <v>392460.81274000002</v>
      </c>
      <c r="D13" s="79">
        <v>432120.87127</v>
      </c>
      <c r="E13" s="79">
        <v>493002.66434000002</v>
      </c>
      <c r="F13" s="79">
        <v>532616.35519000003</v>
      </c>
      <c r="G13" s="79">
        <v>407567.55803999997</v>
      </c>
      <c r="H13" s="79">
        <v>528964.41660999996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79">
        <v>2786732.6781899999</v>
      </c>
      <c r="P13" s="57">
        <f t="shared" si="0"/>
        <v>2.9144518078953054</v>
      </c>
    </row>
    <row r="14" spans="1:16" x14ac:dyDescent="0.25">
      <c r="A14" s="54" t="s">
        <v>90</v>
      </c>
      <c r="B14" s="55" t="s">
        <v>177</v>
      </c>
      <c r="C14" s="79">
        <v>327721.13501999999</v>
      </c>
      <c r="D14" s="79">
        <v>367731.98002000002</v>
      </c>
      <c r="E14" s="79">
        <v>419996.16443</v>
      </c>
      <c r="F14" s="79">
        <v>430605.36945</v>
      </c>
      <c r="G14" s="79">
        <v>408030.30715000001</v>
      </c>
      <c r="H14" s="79">
        <v>488251.39925000002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79">
        <v>2442336.3553200001</v>
      </c>
      <c r="P14" s="57">
        <f t="shared" si="0"/>
        <v>2.5542714096545622</v>
      </c>
    </row>
    <row r="15" spans="1:16" x14ac:dyDescent="0.25">
      <c r="A15" s="54" t="s">
        <v>89</v>
      </c>
      <c r="B15" s="55" t="s">
        <v>211</v>
      </c>
      <c r="C15" s="79">
        <v>292299.16245</v>
      </c>
      <c r="D15" s="79">
        <v>323574.16476999997</v>
      </c>
      <c r="E15" s="79">
        <v>416821.62896</v>
      </c>
      <c r="F15" s="79">
        <v>390363.58411</v>
      </c>
      <c r="G15" s="79">
        <v>343266.99338</v>
      </c>
      <c r="H15" s="79">
        <v>475836.84262000001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79">
        <v>2242162.37629</v>
      </c>
      <c r="P15" s="57">
        <f t="shared" si="0"/>
        <v>2.3449232293847202</v>
      </c>
    </row>
    <row r="16" spans="1:16" x14ac:dyDescent="0.25">
      <c r="A16" s="54" t="s">
        <v>88</v>
      </c>
      <c r="B16" s="55" t="s">
        <v>212</v>
      </c>
      <c r="C16" s="79">
        <v>257099.48095</v>
      </c>
      <c r="D16" s="79">
        <v>386451.81943999999</v>
      </c>
      <c r="E16" s="79">
        <v>391783.94001999998</v>
      </c>
      <c r="F16" s="79">
        <v>375444.65788999997</v>
      </c>
      <c r="G16" s="79">
        <v>301508.59645999997</v>
      </c>
      <c r="H16" s="79">
        <v>384671.83155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79">
        <v>2096960.3263099999</v>
      </c>
      <c r="P16" s="57">
        <f t="shared" si="0"/>
        <v>2.193066404226601</v>
      </c>
    </row>
    <row r="17" spans="1:16" x14ac:dyDescent="0.25">
      <c r="A17" s="54" t="s">
        <v>87</v>
      </c>
      <c r="B17" s="55" t="s">
        <v>213</v>
      </c>
      <c r="C17" s="79">
        <v>311495.43190999998</v>
      </c>
      <c r="D17" s="79">
        <v>334330.35927999998</v>
      </c>
      <c r="E17" s="79">
        <v>387806.76980000001</v>
      </c>
      <c r="F17" s="79">
        <v>375555.60891000001</v>
      </c>
      <c r="G17" s="79">
        <v>338224.39760999999</v>
      </c>
      <c r="H17" s="79">
        <v>342703.82520999998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79">
        <v>2090116.3927199999</v>
      </c>
      <c r="P17" s="57">
        <f t="shared" si="0"/>
        <v>2.185908805372359</v>
      </c>
    </row>
    <row r="18" spans="1:16" x14ac:dyDescent="0.25">
      <c r="A18" s="54" t="s">
        <v>86</v>
      </c>
      <c r="B18" s="55" t="s">
        <v>214</v>
      </c>
      <c r="C18" s="79">
        <v>260628.09539</v>
      </c>
      <c r="D18" s="79">
        <v>259160.40708999999</v>
      </c>
      <c r="E18" s="79">
        <v>351169.57717</v>
      </c>
      <c r="F18" s="79">
        <v>327502.37238000002</v>
      </c>
      <c r="G18" s="79">
        <v>287665.32847000001</v>
      </c>
      <c r="H18" s="79">
        <v>349257.12398999999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79">
        <v>1835382.9044900001</v>
      </c>
      <c r="P18" s="57">
        <f t="shared" si="0"/>
        <v>1.919500591511818</v>
      </c>
    </row>
    <row r="19" spans="1:16" x14ac:dyDescent="0.25">
      <c r="A19" s="54" t="s">
        <v>85</v>
      </c>
      <c r="B19" s="55" t="s">
        <v>215</v>
      </c>
      <c r="C19" s="79">
        <v>219243.36222000001</v>
      </c>
      <c r="D19" s="79">
        <v>252191.91584999999</v>
      </c>
      <c r="E19" s="79">
        <v>250479.69193999999</v>
      </c>
      <c r="F19" s="79">
        <v>319831.75845999998</v>
      </c>
      <c r="G19" s="79">
        <v>363850.01756000001</v>
      </c>
      <c r="H19" s="79">
        <v>277668.66103999998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79">
        <v>1683265.40707</v>
      </c>
      <c r="P19" s="57">
        <f t="shared" si="0"/>
        <v>1.7604113760883346</v>
      </c>
    </row>
    <row r="20" spans="1:16" x14ac:dyDescent="0.25">
      <c r="A20" s="54" t="s">
        <v>84</v>
      </c>
      <c r="B20" s="55" t="s">
        <v>216</v>
      </c>
      <c r="C20" s="79">
        <v>236170.75433</v>
      </c>
      <c r="D20" s="79">
        <v>235212.88604000001</v>
      </c>
      <c r="E20" s="79">
        <v>294624.30056</v>
      </c>
      <c r="F20" s="79">
        <v>303652.54702</v>
      </c>
      <c r="G20" s="79">
        <v>261288.92431999999</v>
      </c>
      <c r="H20" s="79">
        <v>298467.01393000002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79">
        <v>1629416.4262000001</v>
      </c>
      <c r="P20" s="57">
        <f t="shared" si="0"/>
        <v>1.7040944351495204</v>
      </c>
    </row>
    <row r="21" spans="1:16" x14ac:dyDescent="0.25">
      <c r="A21" s="54" t="s">
        <v>83</v>
      </c>
      <c r="B21" s="55" t="s">
        <v>217</v>
      </c>
      <c r="C21" s="79">
        <v>147135.90912999999</v>
      </c>
      <c r="D21" s="79">
        <v>203333.58251000001</v>
      </c>
      <c r="E21" s="79">
        <v>237724.26519999999</v>
      </c>
      <c r="F21" s="79">
        <v>211554.70623000001</v>
      </c>
      <c r="G21" s="79">
        <v>228724.44333000001</v>
      </c>
      <c r="H21" s="79">
        <v>237201.02149000001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79">
        <v>1265673.9278899999</v>
      </c>
      <c r="P21" s="57">
        <f t="shared" si="0"/>
        <v>1.323681204234066</v>
      </c>
    </row>
    <row r="22" spans="1:16" x14ac:dyDescent="0.25">
      <c r="A22" s="54" t="s">
        <v>82</v>
      </c>
      <c r="B22" s="55" t="s">
        <v>218</v>
      </c>
      <c r="C22" s="79">
        <v>177887.38279999999</v>
      </c>
      <c r="D22" s="79">
        <v>234822.45847000001</v>
      </c>
      <c r="E22" s="79">
        <v>235931.63329</v>
      </c>
      <c r="F22" s="79">
        <v>208810.16842999999</v>
      </c>
      <c r="G22" s="79">
        <v>154824.84895000001</v>
      </c>
      <c r="H22" s="79">
        <v>227514.45903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79">
        <v>1239790.9509699999</v>
      </c>
      <c r="P22" s="57">
        <f t="shared" si="0"/>
        <v>1.2966119810292043</v>
      </c>
    </row>
    <row r="23" spans="1:16" x14ac:dyDescent="0.25">
      <c r="A23" s="54" t="s">
        <v>81</v>
      </c>
      <c r="B23" s="55" t="s">
        <v>219</v>
      </c>
      <c r="C23" s="79">
        <v>168418.73042000001</v>
      </c>
      <c r="D23" s="79">
        <v>230496.51732000001</v>
      </c>
      <c r="E23" s="79">
        <v>222579.54113</v>
      </c>
      <c r="F23" s="79">
        <v>195622.26457999999</v>
      </c>
      <c r="G23" s="79">
        <v>196058.02694000001</v>
      </c>
      <c r="H23" s="79">
        <v>219504.58994999999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79">
        <v>1232679.67034</v>
      </c>
      <c r="P23" s="57">
        <f t="shared" si="0"/>
        <v>1.2891747823159014</v>
      </c>
    </row>
    <row r="24" spans="1:16" x14ac:dyDescent="0.25">
      <c r="A24" s="54" t="s">
        <v>80</v>
      </c>
      <c r="B24" s="55" t="s">
        <v>220</v>
      </c>
      <c r="C24" s="79">
        <v>101827.61268999999</v>
      </c>
      <c r="D24" s="79">
        <v>164763.73693000001</v>
      </c>
      <c r="E24" s="79">
        <v>295772.59327999997</v>
      </c>
      <c r="F24" s="79">
        <v>262191.54707999999</v>
      </c>
      <c r="G24" s="79">
        <v>157665.58079000001</v>
      </c>
      <c r="H24" s="79">
        <v>213045.02439999999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79">
        <v>1195266.0951700001</v>
      </c>
      <c r="P24" s="57">
        <f t="shared" si="0"/>
        <v>1.2500465004224062</v>
      </c>
    </row>
    <row r="25" spans="1:16" x14ac:dyDescent="0.25">
      <c r="A25" s="58"/>
      <c r="B25" s="165" t="s">
        <v>79</v>
      </c>
      <c r="C25" s="165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62634431.345080011</v>
      </c>
      <c r="P25" s="60">
        <f>SUM(P5:P24)</f>
        <v>65.505038606260172</v>
      </c>
    </row>
    <row r="26" spans="1:16" ht="13.5" customHeight="1" x14ac:dyDescent="0.25">
      <c r="A26" s="58"/>
      <c r="B26" s="166" t="s">
        <v>78</v>
      </c>
      <c r="C26" s="166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95617730.601710007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1" sqref="N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I1" sqref="I1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2021-07-01T12:34:47Z</dcterms:modified>
</cp:coreProperties>
</file>