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8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9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10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11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hrettinince\Downloads\"/>
    </mc:Choice>
  </mc:AlternateContent>
  <bookViews>
    <workbookView xWindow="0" yWindow="0" windowWidth="19200" windowHeight="7060" tabRatio="900"/>
  </bookViews>
  <sheets>
    <sheet name="SEKTOR_USD" sheetId="1" r:id="rId1"/>
    <sheet name="SECILMIS_ISTATISTIK" sheetId="14" r:id="rId2"/>
    <sheet name="SEKTOR_TL" sheetId="2" r:id="rId3"/>
    <sheet name="USDvsTL" sheetId="3" r:id="rId4"/>
    <sheet name="GEN_SEK" sheetId="4" r:id="rId5"/>
    <sheet name="Toplam İhracat  bar gra" sheetId="15" r:id="rId6"/>
    <sheet name="ULKE" sheetId="23" r:id="rId7"/>
    <sheet name="KARŞL." sheetId="16" r:id="rId8"/>
    <sheet name="SEKT1" sheetId="17" r:id="rId9"/>
    <sheet name="SEKT2 " sheetId="18" r:id="rId10"/>
    <sheet name="SEKT3 " sheetId="19" r:id="rId11"/>
    <sheet name="SEKT4 " sheetId="20" r:id="rId12"/>
    <sheet name="SEKT5 " sheetId="21" r:id="rId13"/>
    <sheet name="2002_2023_AYLIK_IHR" sheetId="22" r:id="rId14"/>
  </sheets>
  <definedNames>
    <definedName name="_xlnm._FilterDatabase" localSheetId="13" hidden="1">'2002_2023_AYLIK_IHR'!$A$1:$O$83</definedName>
  </definedNames>
  <calcPr calcId="191029"/>
</workbook>
</file>

<file path=xl/calcChain.xml><?xml version="1.0" encoding="utf-8"?>
<calcChain xmlns="http://schemas.openxmlformats.org/spreadsheetml/2006/main">
  <c r="I44" i="1" l="1"/>
  <c r="H46" i="1"/>
  <c r="M46" i="1"/>
  <c r="M44" i="1"/>
  <c r="M43" i="1"/>
  <c r="M42" i="1"/>
  <c r="M41" i="1"/>
  <c r="M40" i="1"/>
  <c r="M39" i="1"/>
  <c r="M38" i="1"/>
  <c r="M37" i="1"/>
  <c r="M36" i="1"/>
  <c r="M35" i="1"/>
  <c r="M34" i="1"/>
  <c r="M33" i="1"/>
  <c r="M32" i="1"/>
  <c r="M31" i="1"/>
  <c r="M30" i="1"/>
  <c r="M29" i="1"/>
  <c r="M28" i="1"/>
  <c r="M27" i="1"/>
  <c r="M26" i="1"/>
  <c r="M25" i="1"/>
  <c r="M24" i="1"/>
  <c r="M23" i="1"/>
  <c r="M22" i="1"/>
  <c r="M21" i="1"/>
  <c r="M20" i="1"/>
  <c r="M19" i="1"/>
  <c r="M18" i="1"/>
  <c r="M17" i="1"/>
  <c r="M16" i="1"/>
  <c r="M15" i="1"/>
  <c r="M14" i="1"/>
  <c r="M13" i="1"/>
  <c r="M12" i="1"/>
  <c r="M11" i="1"/>
  <c r="M10" i="1"/>
  <c r="M9" i="1"/>
  <c r="M8" i="1"/>
  <c r="I46" i="1"/>
  <c r="I41" i="1"/>
  <c r="I39" i="1"/>
  <c r="I38" i="1"/>
  <c r="I33" i="1"/>
  <c r="I32" i="1"/>
  <c r="I31" i="1"/>
  <c r="I30" i="1"/>
  <c r="I29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L46" i="1"/>
  <c r="E46" i="1"/>
  <c r="D46" i="1"/>
  <c r="I34" i="1" l="1"/>
  <c r="I35" i="1"/>
  <c r="I37" i="1"/>
  <c r="I40" i="1"/>
  <c r="I42" i="1"/>
  <c r="I43" i="1"/>
  <c r="I28" i="1"/>
  <c r="I36" i="1"/>
  <c r="C23" i="4"/>
  <c r="O83" i="22" l="1"/>
  <c r="O82" i="22" l="1"/>
  <c r="L22" i="4" l="1"/>
  <c r="K23" i="4"/>
  <c r="M22" i="4" s="1"/>
  <c r="J23" i="4"/>
  <c r="G23" i="4"/>
  <c r="I22" i="4" s="1"/>
  <c r="F23" i="4"/>
  <c r="H22" i="4"/>
  <c r="D22" i="4"/>
  <c r="B23" i="4"/>
  <c r="O80" i="22" l="1"/>
  <c r="O81" i="22"/>
  <c r="D91" i="14"/>
  <c r="D90" i="14"/>
  <c r="D89" i="14"/>
  <c r="D88" i="14"/>
  <c r="D87" i="14"/>
  <c r="D86" i="14"/>
  <c r="D85" i="14"/>
  <c r="D84" i="14"/>
  <c r="D83" i="14"/>
  <c r="D82" i="14"/>
  <c r="D76" i="14"/>
  <c r="D75" i="14"/>
  <c r="D74" i="14"/>
  <c r="D73" i="14"/>
  <c r="D72" i="14"/>
  <c r="D71" i="14"/>
  <c r="D70" i="14"/>
  <c r="D69" i="14"/>
  <c r="D68" i="14"/>
  <c r="D67" i="14"/>
  <c r="D61" i="14"/>
  <c r="D60" i="14"/>
  <c r="D59" i="14"/>
  <c r="D58" i="14"/>
  <c r="D57" i="14"/>
  <c r="D56" i="14"/>
  <c r="D55" i="14"/>
  <c r="D54" i="14"/>
  <c r="D53" i="14"/>
  <c r="D52" i="14"/>
  <c r="D46" i="14"/>
  <c r="D45" i="14"/>
  <c r="D44" i="14"/>
  <c r="D43" i="14"/>
  <c r="D42" i="14"/>
  <c r="D41" i="14"/>
  <c r="D40" i="14"/>
  <c r="D39" i="14"/>
  <c r="D38" i="14"/>
  <c r="D37" i="14"/>
  <c r="D31" i="14"/>
  <c r="D30" i="14"/>
  <c r="D29" i="14"/>
  <c r="D28" i="14"/>
  <c r="D27" i="14"/>
  <c r="D26" i="14"/>
  <c r="D25" i="14"/>
  <c r="D24" i="14"/>
  <c r="D23" i="14"/>
  <c r="D22" i="14"/>
  <c r="D15" i="14"/>
  <c r="D14" i="14"/>
  <c r="D13" i="14"/>
  <c r="D12" i="14"/>
  <c r="D11" i="14"/>
  <c r="D10" i="14"/>
  <c r="D9" i="14"/>
  <c r="D8" i="14"/>
  <c r="D7" i="14"/>
  <c r="D6" i="14"/>
  <c r="O79" i="22"/>
  <c r="O78" i="22"/>
  <c r="O63" i="22"/>
  <c r="O64" i="22"/>
  <c r="O65" i="22"/>
  <c r="O66" i="22"/>
  <c r="O67" i="22"/>
  <c r="O68" i="22"/>
  <c r="O69" i="22"/>
  <c r="O70" i="22"/>
  <c r="O71" i="22"/>
  <c r="O72" i="22"/>
  <c r="O73" i="22"/>
  <c r="O74" i="22"/>
  <c r="O75" i="22"/>
  <c r="O76" i="22"/>
  <c r="O77" i="22"/>
  <c r="D59" i="22"/>
  <c r="E59" i="22"/>
  <c r="F59" i="22"/>
  <c r="G59" i="22"/>
  <c r="H59" i="22"/>
  <c r="I59" i="22"/>
  <c r="J59" i="22"/>
  <c r="K59" i="22"/>
  <c r="L59" i="22"/>
  <c r="M59" i="22"/>
  <c r="N59" i="22"/>
  <c r="C59" i="22"/>
  <c r="C58" i="22"/>
  <c r="D25" i="22"/>
  <c r="E25" i="22"/>
  <c r="F25" i="22"/>
  <c r="G25" i="22"/>
  <c r="H25" i="22"/>
  <c r="I25" i="22"/>
  <c r="J25" i="22"/>
  <c r="K25" i="22"/>
  <c r="L25" i="22"/>
  <c r="M25" i="22"/>
  <c r="N25" i="22"/>
  <c r="C25" i="22"/>
  <c r="C24" i="22"/>
  <c r="D3" i="22"/>
  <c r="E3" i="22"/>
  <c r="F3" i="22"/>
  <c r="G3" i="22"/>
  <c r="H3" i="22"/>
  <c r="I3" i="22"/>
  <c r="J3" i="22"/>
  <c r="K3" i="22"/>
  <c r="L3" i="22"/>
  <c r="M3" i="22"/>
  <c r="N3" i="22"/>
  <c r="C3" i="22"/>
  <c r="C2" i="22"/>
  <c r="E22" i="4"/>
  <c r="A43" i="2"/>
  <c r="A31" i="2"/>
  <c r="A32" i="2"/>
  <c r="A33" i="2"/>
  <c r="A34" i="2"/>
  <c r="A35" i="2"/>
  <c r="A36" i="2"/>
  <c r="A37" i="2"/>
  <c r="A38" i="2"/>
  <c r="A39" i="2"/>
  <c r="A40" i="2"/>
  <c r="A41" i="2"/>
  <c r="A30" i="2"/>
  <c r="A28" i="2"/>
  <c r="A25" i="2"/>
  <c r="A26" i="2"/>
  <c r="A24" i="2"/>
  <c r="A21" i="2"/>
  <c r="A19" i="2"/>
  <c r="A11" i="2"/>
  <c r="A12" i="2"/>
  <c r="A13" i="2"/>
  <c r="A14" i="2"/>
  <c r="A15" i="2"/>
  <c r="A16" i="2"/>
  <c r="A17" i="2"/>
  <c r="A10" i="2"/>
  <c r="K43" i="2"/>
  <c r="K41" i="2"/>
  <c r="K40" i="2"/>
  <c r="K39" i="2"/>
  <c r="L39" i="2" s="1"/>
  <c r="G39" i="3" s="1"/>
  <c r="K38" i="2"/>
  <c r="K37" i="2"/>
  <c r="K36" i="2"/>
  <c r="K35" i="2"/>
  <c r="K34" i="2"/>
  <c r="K33" i="2"/>
  <c r="K32" i="2"/>
  <c r="K31" i="2"/>
  <c r="L31" i="2" s="1"/>
  <c r="G31" i="3" s="1"/>
  <c r="K30" i="2"/>
  <c r="K28" i="2"/>
  <c r="K26" i="2"/>
  <c r="K25" i="2"/>
  <c r="K24" i="2"/>
  <c r="K21" i="2"/>
  <c r="K19" i="2"/>
  <c r="K17" i="2"/>
  <c r="K16" i="2"/>
  <c r="K15" i="2"/>
  <c r="K14" i="2"/>
  <c r="K13" i="2"/>
  <c r="K12" i="2"/>
  <c r="K11" i="2"/>
  <c r="K10" i="2"/>
  <c r="J43" i="2"/>
  <c r="L43" i="2" s="1"/>
  <c r="G43" i="3" s="1"/>
  <c r="J41" i="2"/>
  <c r="L41" i="2" s="1"/>
  <c r="G41" i="3" s="1"/>
  <c r="J40" i="2"/>
  <c r="J39" i="2"/>
  <c r="J38" i="2"/>
  <c r="J37" i="2"/>
  <c r="J36" i="2"/>
  <c r="J35" i="2"/>
  <c r="L35" i="2" s="1"/>
  <c r="G35" i="3" s="1"/>
  <c r="J34" i="2"/>
  <c r="L34" i="2" s="1"/>
  <c r="G34" i="3" s="1"/>
  <c r="J33" i="2"/>
  <c r="L33" i="2" s="1"/>
  <c r="G33" i="3" s="1"/>
  <c r="J32" i="2"/>
  <c r="J31" i="2"/>
  <c r="J30" i="2"/>
  <c r="J28" i="2"/>
  <c r="J26" i="2"/>
  <c r="J25" i="2"/>
  <c r="L25" i="2" s="1"/>
  <c r="G25" i="3" s="1"/>
  <c r="J24" i="2"/>
  <c r="L24" i="2" s="1"/>
  <c r="G24" i="3" s="1"/>
  <c r="J21" i="2"/>
  <c r="L21" i="2" s="1"/>
  <c r="G21" i="3" s="1"/>
  <c r="J19" i="2"/>
  <c r="J17" i="2"/>
  <c r="J16" i="2"/>
  <c r="J15" i="2"/>
  <c r="J14" i="2"/>
  <c r="J13" i="2"/>
  <c r="J12" i="2"/>
  <c r="L12" i="2" s="1"/>
  <c r="G12" i="3" s="1"/>
  <c r="J11" i="2"/>
  <c r="L11" i="2" s="1"/>
  <c r="G11" i="3" s="1"/>
  <c r="J10" i="2"/>
  <c r="G43" i="2"/>
  <c r="G41" i="2"/>
  <c r="G40" i="2"/>
  <c r="G39" i="2"/>
  <c r="G38" i="2"/>
  <c r="G37" i="2"/>
  <c r="H37" i="2" s="1"/>
  <c r="E37" i="3" s="1"/>
  <c r="G36" i="2"/>
  <c r="G35" i="2"/>
  <c r="H35" i="2" s="1"/>
  <c r="E35" i="3" s="1"/>
  <c r="G34" i="2"/>
  <c r="G33" i="2"/>
  <c r="G32" i="2"/>
  <c r="G31" i="2"/>
  <c r="G30" i="2"/>
  <c r="G28" i="2"/>
  <c r="H28" i="2" s="1"/>
  <c r="E28" i="3" s="1"/>
  <c r="G26" i="2"/>
  <c r="G25" i="2"/>
  <c r="H25" i="2" s="1"/>
  <c r="E25" i="3" s="1"/>
  <c r="G24" i="2"/>
  <c r="G21" i="2"/>
  <c r="G19" i="2"/>
  <c r="G17" i="2"/>
  <c r="G16" i="2"/>
  <c r="G15" i="2"/>
  <c r="H15" i="2" s="1"/>
  <c r="E15" i="3" s="1"/>
  <c r="G14" i="2"/>
  <c r="H14" i="2" s="1"/>
  <c r="E14" i="3" s="1"/>
  <c r="G13" i="2"/>
  <c r="G12" i="2"/>
  <c r="G11" i="2"/>
  <c r="G10" i="2"/>
  <c r="F43" i="2"/>
  <c r="F41" i="2"/>
  <c r="F40" i="2"/>
  <c r="F39" i="2"/>
  <c r="H39" i="2" s="1"/>
  <c r="E39" i="3" s="1"/>
  <c r="F38" i="2"/>
  <c r="F37" i="2"/>
  <c r="F36" i="2"/>
  <c r="F35" i="2"/>
  <c r="F34" i="2"/>
  <c r="F33" i="2"/>
  <c r="H33" i="2" s="1"/>
  <c r="E33" i="3" s="1"/>
  <c r="F32" i="2"/>
  <c r="H32" i="2" s="1"/>
  <c r="E32" i="3" s="1"/>
  <c r="F31" i="2"/>
  <c r="H31" i="2" s="1"/>
  <c r="E31" i="3" s="1"/>
  <c r="F30" i="2"/>
  <c r="F28" i="2"/>
  <c r="F26" i="2"/>
  <c r="F25" i="2"/>
  <c r="F24" i="2"/>
  <c r="F21" i="2"/>
  <c r="H21" i="2" s="1"/>
  <c r="E21" i="3" s="1"/>
  <c r="F19" i="2"/>
  <c r="H19" i="2" s="1"/>
  <c r="E19" i="3" s="1"/>
  <c r="F17" i="2"/>
  <c r="H17" i="2" s="1"/>
  <c r="E17" i="3" s="1"/>
  <c r="F16" i="2"/>
  <c r="F15" i="2"/>
  <c r="F14" i="2"/>
  <c r="F13" i="2"/>
  <c r="F12" i="2"/>
  <c r="F11" i="2"/>
  <c r="F10" i="2"/>
  <c r="C43" i="2"/>
  <c r="D43" i="2" s="1"/>
  <c r="C43" i="3" s="1"/>
  <c r="C41" i="2"/>
  <c r="D41" i="2" s="1"/>
  <c r="C41" i="3" s="1"/>
  <c r="C40" i="2"/>
  <c r="C39" i="2"/>
  <c r="C38" i="2"/>
  <c r="C37" i="2"/>
  <c r="C36" i="2"/>
  <c r="C35" i="2"/>
  <c r="D35" i="2" s="1"/>
  <c r="C35" i="3" s="1"/>
  <c r="C34" i="2"/>
  <c r="D34" i="2" s="1"/>
  <c r="C34" i="3" s="1"/>
  <c r="C33" i="2"/>
  <c r="D33" i="2" s="1"/>
  <c r="C33" i="3" s="1"/>
  <c r="C32" i="2"/>
  <c r="C31" i="2"/>
  <c r="C30" i="2"/>
  <c r="C28" i="2"/>
  <c r="C26" i="2"/>
  <c r="C25" i="2"/>
  <c r="D25" i="2" s="1"/>
  <c r="C25" i="3" s="1"/>
  <c r="C24" i="2"/>
  <c r="D24" i="2" s="1"/>
  <c r="C24" i="3" s="1"/>
  <c r="C21" i="2"/>
  <c r="D21" i="2" s="1"/>
  <c r="C21" i="3" s="1"/>
  <c r="C19" i="2"/>
  <c r="C17" i="2"/>
  <c r="C16" i="2"/>
  <c r="C15" i="2"/>
  <c r="C14" i="2"/>
  <c r="C13" i="2"/>
  <c r="D13" i="2" s="1"/>
  <c r="C13" i="3" s="1"/>
  <c r="C12" i="2"/>
  <c r="D12" i="2" s="1"/>
  <c r="C12" i="3" s="1"/>
  <c r="C11" i="2"/>
  <c r="D11" i="2" s="1"/>
  <c r="C11" i="3" s="1"/>
  <c r="C10" i="2"/>
  <c r="B43" i="2"/>
  <c r="B41" i="2"/>
  <c r="B40" i="2"/>
  <c r="B39" i="2"/>
  <c r="B38" i="2"/>
  <c r="D38" i="2" s="1"/>
  <c r="C38" i="3" s="1"/>
  <c r="B37" i="2"/>
  <c r="B36" i="2"/>
  <c r="B35" i="2"/>
  <c r="B34" i="2"/>
  <c r="B33" i="2"/>
  <c r="B32" i="2"/>
  <c r="B31" i="2"/>
  <c r="B30" i="2"/>
  <c r="D30" i="2" s="1"/>
  <c r="C30" i="3" s="1"/>
  <c r="B28" i="2"/>
  <c r="D28" i="2" s="1"/>
  <c r="C28" i="3" s="1"/>
  <c r="B26" i="2"/>
  <c r="B25" i="2"/>
  <c r="B24" i="2"/>
  <c r="B21" i="2"/>
  <c r="B19" i="2"/>
  <c r="B17" i="2"/>
  <c r="D17" i="2" s="1"/>
  <c r="C17" i="3" s="1"/>
  <c r="B16" i="2"/>
  <c r="D16" i="2" s="1"/>
  <c r="C16" i="3" s="1"/>
  <c r="B15" i="2"/>
  <c r="D15" i="2" s="1"/>
  <c r="C15" i="3" s="1"/>
  <c r="B14" i="2"/>
  <c r="B13" i="2"/>
  <c r="B12" i="2"/>
  <c r="B11" i="2"/>
  <c r="B10" i="2"/>
  <c r="C7" i="2"/>
  <c r="B7" i="2"/>
  <c r="F6" i="2"/>
  <c r="B6" i="2"/>
  <c r="K42" i="1"/>
  <c r="J42" i="1"/>
  <c r="J42" i="2" s="1"/>
  <c r="G42" i="1"/>
  <c r="F42" i="1"/>
  <c r="F42" i="2" s="1"/>
  <c r="C42" i="1"/>
  <c r="C42" i="2"/>
  <c r="B42" i="1"/>
  <c r="B42" i="2" s="1"/>
  <c r="K29" i="1"/>
  <c r="K29" i="2" s="1"/>
  <c r="J29" i="1"/>
  <c r="J29" i="2" s="1"/>
  <c r="G29" i="1"/>
  <c r="F29" i="1"/>
  <c r="F29" i="2" s="1"/>
  <c r="C29" i="1"/>
  <c r="C29" i="2" s="1"/>
  <c r="B29" i="1"/>
  <c r="B29" i="2" s="1"/>
  <c r="K27" i="1"/>
  <c r="J27" i="1"/>
  <c r="J27" i="2" s="1"/>
  <c r="G27" i="1"/>
  <c r="H27" i="1" s="1"/>
  <c r="D27" i="3" s="1"/>
  <c r="F27" i="1"/>
  <c r="F27" i="2" s="1"/>
  <c r="C27" i="1"/>
  <c r="C27" i="2" s="1"/>
  <c r="B27" i="1"/>
  <c r="B27" i="2" s="1"/>
  <c r="K23" i="1"/>
  <c r="K23" i="2" s="1"/>
  <c r="J23" i="1"/>
  <c r="G23" i="1"/>
  <c r="G23" i="2" s="1"/>
  <c r="F23" i="1"/>
  <c r="C23" i="1"/>
  <c r="B23" i="1"/>
  <c r="B23" i="2" s="1"/>
  <c r="K20" i="1"/>
  <c r="J20" i="1"/>
  <c r="J20" i="2" s="1"/>
  <c r="G20" i="1"/>
  <c r="F20" i="1"/>
  <c r="F20" i="2" s="1"/>
  <c r="C20" i="1"/>
  <c r="C20" i="2" s="1"/>
  <c r="B20" i="1"/>
  <c r="B20" i="2" s="1"/>
  <c r="K18" i="1"/>
  <c r="J18" i="1"/>
  <c r="J18" i="2" s="1"/>
  <c r="G18" i="1"/>
  <c r="F18" i="1"/>
  <c r="F18" i="2" s="1"/>
  <c r="C18" i="1"/>
  <c r="C18" i="2" s="1"/>
  <c r="B18" i="1"/>
  <c r="B18" i="2" s="1"/>
  <c r="K9" i="1"/>
  <c r="K8" i="1" s="1"/>
  <c r="J9" i="1"/>
  <c r="G9" i="1"/>
  <c r="F9" i="1"/>
  <c r="F9" i="2" s="1"/>
  <c r="C9" i="1"/>
  <c r="C9" i="2" s="1"/>
  <c r="B9" i="1"/>
  <c r="B9" i="2" s="1"/>
  <c r="G18" i="2"/>
  <c r="K42" i="2"/>
  <c r="K20" i="2"/>
  <c r="K18" i="2"/>
  <c r="G42" i="2"/>
  <c r="H42" i="2" s="1"/>
  <c r="E42" i="3" s="1"/>
  <c r="J46" i="2"/>
  <c r="F46" i="2"/>
  <c r="C46" i="2"/>
  <c r="C45" i="2"/>
  <c r="B46" i="2"/>
  <c r="D46" i="2" s="1"/>
  <c r="C46" i="3" s="1"/>
  <c r="H23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M23" i="4"/>
  <c r="L23" i="4"/>
  <c r="M21" i="4"/>
  <c r="L21" i="4"/>
  <c r="M20" i="4"/>
  <c r="L20" i="4"/>
  <c r="M19" i="4"/>
  <c r="L19" i="4"/>
  <c r="M18" i="4"/>
  <c r="L18" i="4"/>
  <c r="M17" i="4"/>
  <c r="L17" i="4"/>
  <c r="M16" i="4"/>
  <c r="L16" i="4"/>
  <c r="M15" i="4"/>
  <c r="L15" i="4"/>
  <c r="M14" i="4"/>
  <c r="L14" i="4"/>
  <c r="M13" i="4"/>
  <c r="L13" i="4"/>
  <c r="M12" i="4"/>
  <c r="L12" i="4"/>
  <c r="M11" i="4"/>
  <c r="L11" i="4"/>
  <c r="M10" i="4"/>
  <c r="L10" i="4"/>
  <c r="M9" i="4"/>
  <c r="L9" i="4"/>
  <c r="L43" i="1"/>
  <c r="F43" i="3" s="1"/>
  <c r="L41" i="1"/>
  <c r="F41" i="3" s="1"/>
  <c r="L40" i="1"/>
  <c r="F40" i="3" s="1"/>
  <c r="L39" i="1"/>
  <c r="F39" i="3" s="1"/>
  <c r="L38" i="1"/>
  <c r="F38" i="3" s="1"/>
  <c r="L37" i="1"/>
  <c r="F37" i="3" s="1"/>
  <c r="L36" i="1"/>
  <c r="F36" i="3" s="1"/>
  <c r="L35" i="1"/>
  <c r="F35" i="3" s="1"/>
  <c r="L34" i="1"/>
  <c r="F34" i="3" s="1"/>
  <c r="L33" i="1"/>
  <c r="F33" i="3" s="1"/>
  <c r="L32" i="1"/>
  <c r="F32" i="3" s="1"/>
  <c r="L31" i="1"/>
  <c r="F31" i="3" s="1"/>
  <c r="L30" i="1"/>
  <c r="F30" i="3" s="1"/>
  <c r="L28" i="1"/>
  <c r="F28" i="3" s="1"/>
  <c r="L26" i="1"/>
  <c r="F26" i="3" s="1"/>
  <c r="L25" i="1"/>
  <c r="F25" i="3" s="1"/>
  <c r="L24" i="1"/>
  <c r="F24" i="3" s="1"/>
  <c r="L21" i="1"/>
  <c r="F21" i="3" s="1"/>
  <c r="L20" i="1"/>
  <c r="F20" i="3" s="1"/>
  <c r="L19" i="1"/>
  <c r="F19" i="3" s="1"/>
  <c r="L18" i="1"/>
  <c r="F18" i="3" s="1"/>
  <c r="L17" i="1"/>
  <c r="F17" i="3" s="1"/>
  <c r="L16" i="1"/>
  <c r="F16" i="3" s="1"/>
  <c r="L15" i="1"/>
  <c r="F15" i="3" s="1"/>
  <c r="L14" i="1"/>
  <c r="F14" i="3" s="1"/>
  <c r="L13" i="1"/>
  <c r="F13" i="3" s="1"/>
  <c r="L12" i="1"/>
  <c r="F12" i="3" s="1"/>
  <c r="L11" i="1"/>
  <c r="F11" i="3" s="1"/>
  <c r="L10" i="1"/>
  <c r="F10" i="3" s="1"/>
  <c r="L9" i="1"/>
  <c r="F9" i="3" s="1"/>
  <c r="L13" i="2"/>
  <c r="G13" i="3" s="1"/>
  <c r="L15" i="2"/>
  <c r="G15" i="3" s="1"/>
  <c r="L26" i="2"/>
  <c r="G26" i="3" s="1"/>
  <c r="L28" i="2"/>
  <c r="G28" i="3" s="1"/>
  <c r="L36" i="2"/>
  <c r="G36" i="3" s="1"/>
  <c r="P5" i="23"/>
  <c r="P6" i="23"/>
  <c r="P7" i="23"/>
  <c r="P8" i="23"/>
  <c r="P9" i="23"/>
  <c r="P10" i="23"/>
  <c r="P11" i="23"/>
  <c r="P12" i="23"/>
  <c r="P13" i="23"/>
  <c r="P14" i="23"/>
  <c r="P15" i="23"/>
  <c r="P16" i="23"/>
  <c r="P17" i="23"/>
  <c r="P18" i="23"/>
  <c r="P19" i="23"/>
  <c r="P20" i="23"/>
  <c r="P21" i="23"/>
  <c r="P22" i="23"/>
  <c r="P23" i="23"/>
  <c r="P24" i="23"/>
  <c r="P26" i="23"/>
  <c r="O2" i="22"/>
  <c r="O3" i="22"/>
  <c r="O25" i="22"/>
  <c r="O24" i="22"/>
  <c r="O58" i="22"/>
  <c r="O59" i="22"/>
  <c r="O62" i="22"/>
  <c r="I23" i="4"/>
  <c r="E23" i="4"/>
  <c r="I21" i="4"/>
  <c r="H21" i="4"/>
  <c r="E21" i="4"/>
  <c r="I20" i="4"/>
  <c r="H20" i="4"/>
  <c r="E20" i="4"/>
  <c r="I19" i="4"/>
  <c r="H19" i="4"/>
  <c r="E19" i="4"/>
  <c r="I18" i="4"/>
  <c r="H18" i="4"/>
  <c r="E18" i="4"/>
  <c r="I17" i="4"/>
  <c r="H17" i="4"/>
  <c r="E17" i="4"/>
  <c r="I16" i="4"/>
  <c r="H16" i="4"/>
  <c r="E16" i="4"/>
  <c r="I15" i="4"/>
  <c r="H15" i="4"/>
  <c r="E15" i="4"/>
  <c r="I14" i="4"/>
  <c r="H14" i="4"/>
  <c r="E14" i="4"/>
  <c r="I13" i="4"/>
  <c r="H13" i="4"/>
  <c r="E13" i="4"/>
  <c r="I12" i="4"/>
  <c r="H12" i="4"/>
  <c r="E12" i="4"/>
  <c r="I11" i="4"/>
  <c r="H11" i="4"/>
  <c r="E11" i="4"/>
  <c r="I10" i="4"/>
  <c r="H10" i="4"/>
  <c r="E10" i="4"/>
  <c r="I9" i="4"/>
  <c r="H9" i="4"/>
  <c r="E9" i="4"/>
  <c r="E46" i="2"/>
  <c r="D40" i="2"/>
  <c r="C40" i="3" s="1"/>
  <c r="D46" i="3"/>
  <c r="B46" i="3"/>
  <c r="H43" i="1"/>
  <c r="D43" i="3" s="1"/>
  <c r="D43" i="1"/>
  <c r="B43" i="3" s="1"/>
  <c r="H42" i="1"/>
  <c r="D42" i="3" s="1"/>
  <c r="H41" i="1"/>
  <c r="D41" i="3" s="1"/>
  <c r="D41" i="1"/>
  <c r="B41" i="3" s="1"/>
  <c r="H40" i="1"/>
  <c r="D40" i="3" s="1"/>
  <c r="D40" i="1"/>
  <c r="B40" i="3" s="1"/>
  <c r="H39" i="1"/>
  <c r="D39" i="3" s="1"/>
  <c r="D39" i="1"/>
  <c r="B39" i="3" s="1"/>
  <c r="H38" i="1"/>
  <c r="D38" i="3" s="1"/>
  <c r="D38" i="1"/>
  <c r="B38" i="3" s="1"/>
  <c r="H37" i="1"/>
  <c r="D37" i="3" s="1"/>
  <c r="D37" i="1"/>
  <c r="B37" i="3" s="1"/>
  <c r="H36" i="1"/>
  <c r="D36" i="3" s="1"/>
  <c r="D36" i="1"/>
  <c r="B36" i="3" s="1"/>
  <c r="H35" i="1"/>
  <c r="D35" i="3" s="1"/>
  <c r="D35" i="1"/>
  <c r="B35" i="3" s="1"/>
  <c r="H34" i="1"/>
  <c r="D34" i="3" s="1"/>
  <c r="D34" i="1"/>
  <c r="B34" i="3" s="1"/>
  <c r="H33" i="1"/>
  <c r="D33" i="3" s="1"/>
  <c r="D33" i="1"/>
  <c r="B33" i="3" s="1"/>
  <c r="H32" i="1"/>
  <c r="D32" i="3" s="1"/>
  <c r="D32" i="1"/>
  <c r="B32" i="3" s="1"/>
  <c r="H31" i="1"/>
  <c r="D31" i="3" s="1"/>
  <c r="D31" i="1"/>
  <c r="B31" i="3" s="1"/>
  <c r="H30" i="1"/>
  <c r="D30" i="3" s="1"/>
  <c r="D30" i="1"/>
  <c r="B30" i="3" s="1"/>
  <c r="H28" i="1"/>
  <c r="D28" i="3" s="1"/>
  <c r="D28" i="1"/>
  <c r="B28" i="3" s="1"/>
  <c r="D27" i="1"/>
  <c r="B27" i="3" s="1"/>
  <c r="H26" i="1"/>
  <c r="D26" i="3" s="1"/>
  <c r="D26" i="1"/>
  <c r="B26" i="3" s="1"/>
  <c r="H25" i="1"/>
  <c r="D25" i="3" s="1"/>
  <c r="D25" i="1"/>
  <c r="B25" i="3" s="1"/>
  <c r="H24" i="1"/>
  <c r="D24" i="3" s="1"/>
  <c r="D24" i="1"/>
  <c r="B24" i="3" s="1"/>
  <c r="H21" i="1"/>
  <c r="D21" i="3" s="1"/>
  <c r="D21" i="1"/>
  <c r="B21" i="3" s="1"/>
  <c r="H19" i="1"/>
  <c r="D19" i="3" s="1"/>
  <c r="D19" i="1"/>
  <c r="B19" i="3" s="1"/>
  <c r="H17" i="1"/>
  <c r="D17" i="3"/>
  <c r="D17" i="1"/>
  <c r="B17" i="3" s="1"/>
  <c r="H16" i="1"/>
  <c r="D16" i="3" s="1"/>
  <c r="D16" i="1"/>
  <c r="B16" i="3" s="1"/>
  <c r="H15" i="1"/>
  <c r="D15" i="3" s="1"/>
  <c r="D15" i="1"/>
  <c r="B15" i="3" s="1"/>
  <c r="H14" i="1"/>
  <c r="D14" i="3" s="1"/>
  <c r="D14" i="1"/>
  <c r="B14" i="3" s="1"/>
  <c r="H13" i="1"/>
  <c r="D13" i="3" s="1"/>
  <c r="D13" i="1"/>
  <c r="B13" i="3" s="1"/>
  <c r="H12" i="1"/>
  <c r="D12" i="3" s="1"/>
  <c r="D12" i="1"/>
  <c r="B12" i="3" s="1"/>
  <c r="H11" i="1"/>
  <c r="D11" i="3" s="1"/>
  <c r="D11" i="1"/>
  <c r="B11" i="3" s="1"/>
  <c r="H10" i="1"/>
  <c r="D10" i="3" s="1"/>
  <c r="D10" i="1"/>
  <c r="B10" i="3" s="1"/>
  <c r="H9" i="1"/>
  <c r="D9" i="3" s="1"/>
  <c r="H34" i="2"/>
  <c r="E34" i="3" s="1"/>
  <c r="D32" i="2"/>
  <c r="C32" i="3" s="1"/>
  <c r="H13" i="2"/>
  <c r="E13" i="3" s="1"/>
  <c r="D10" i="2"/>
  <c r="C10" i="3" s="1"/>
  <c r="H11" i="2"/>
  <c r="E11" i="3" s="1"/>
  <c r="D45" i="3"/>
  <c r="H12" i="2"/>
  <c r="E12" i="3" s="1"/>
  <c r="D19" i="2"/>
  <c r="C19" i="3" s="1"/>
  <c r="H24" i="2"/>
  <c r="E24" i="3" s="1"/>
  <c r="D31" i="2"/>
  <c r="C31" i="3" s="1"/>
  <c r="H41" i="2"/>
  <c r="E41" i="3" s="1"/>
  <c r="H43" i="2"/>
  <c r="E43" i="3" s="1"/>
  <c r="F46" i="3"/>
  <c r="F45" i="3"/>
  <c r="H26" i="2" l="1"/>
  <c r="E26" i="3" s="1"/>
  <c r="L16" i="2"/>
  <c r="G16" i="3" s="1"/>
  <c r="L30" i="2"/>
  <c r="G30" i="3" s="1"/>
  <c r="L38" i="2"/>
  <c r="G38" i="3" s="1"/>
  <c r="D14" i="2"/>
  <c r="C14" i="3" s="1"/>
  <c r="D26" i="2"/>
  <c r="C26" i="3" s="1"/>
  <c r="H16" i="2"/>
  <c r="E16" i="3" s="1"/>
  <c r="H30" i="2"/>
  <c r="E30" i="3" s="1"/>
  <c r="H38" i="2"/>
  <c r="E38" i="3" s="1"/>
  <c r="L10" i="2"/>
  <c r="G10" i="3" s="1"/>
  <c r="L19" i="2"/>
  <c r="G19" i="3" s="1"/>
  <c r="L32" i="2"/>
  <c r="G32" i="3" s="1"/>
  <c r="L40" i="2"/>
  <c r="G40" i="3" s="1"/>
  <c r="H23" i="1"/>
  <c r="D23" i="3" s="1"/>
  <c r="G27" i="2"/>
  <c r="H27" i="2" s="1"/>
  <c r="E27" i="3" s="1"/>
  <c r="L27" i="1"/>
  <c r="F27" i="3" s="1"/>
  <c r="H20" i="1"/>
  <c r="D20" i="3" s="1"/>
  <c r="D42" i="1"/>
  <c r="B42" i="3" s="1"/>
  <c r="L29" i="1"/>
  <c r="F29" i="3" s="1"/>
  <c r="D20" i="1"/>
  <c r="B20" i="3" s="1"/>
  <c r="D18" i="1"/>
  <c r="B18" i="3" s="1"/>
  <c r="K27" i="2"/>
  <c r="L27" i="2" s="1"/>
  <c r="G27" i="3" s="1"/>
  <c r="H18" i="1"/>
  <c r="D18" i="3" s="1"/>
  <c r="D37" i="2"/>
  <c r="C37" i="3" s="1"/>
  <c r="G8" i="1"/>
  <c r="H10" i="2"/>
  <c r="E10" i="3" s="1"/>
  <c r="D29" i="1"/>
  <c r="B29" i="3" s="1"/>
  <c r="L23" i="1"/>
  <c r="F23" i="3" s="1"/>
  <c r="G20" i="2"/>
  <c r="H20" i="2" s="1"/>
  <c r="E20" i="3" s="1"/>
  <c r="L42" i="2"/>
  <c r="G42" i="3" s="1"/>
  <c r="L14" i="2"/>
  <c r="G14" i="3" s="1"/>
  <c r="D20" i="2"/>
  <c r="C20" i="3" s="1"/>
  <c r="L37" i="2"/>
  <c r="G37" i="3" s="1"/>
  <c r="P25" i="23"/>
  <c r="O25" i="23"/>
  <c r="D23" i="4"/>
  <c r="L42" i="1"/>
  <c r="F42" i="3" s="1"/>
  <c r="D42" i="2"/>
  <c r="C42" i="3" s="1"/>
  <c r="H40" i="2"/>
  <c r="E40" i="3" s="1"/>
  <c r="D39" i="2"/>
  <c r="C39" i="3" s="1"/>
  <c r="H36" i="2"/>
  <c r="E36" i="3" s="1"/>
  <c r="D36" i="2"/>
  <c r="C36" i="3" s="1"/>
  <c r="H29" i="1"/>
  <c r="D29" i="3" s="1"/>
  <c r="L29" i="2"/>
  <c r="G29" i="3" s="1"/>
  <c r="G29" i="2"/>
  <c r="H29" i="2" s="1"/>
  <c r="E29" i="3" s="1"/>
  <c r="G22" i="1"/>
  <c r="G22" i="2" s="1"/>
  <c r="C22" i="1"/>
  <c r="C22" i="2" s="1"/>
  <c r="D29" i="2"/>
  <c r="C29" i="3" s="1"/>
  <c r="J22" i="1"/>
  <c r="J22" i="2" s="1"/>
  <c r="F22" i="1"/>
  <c r="F22" i="2" s="1"/>
  <c r="D27" i="2"/>
  <c r="C27" i="3" s="1"/>
  <c r="C23" i="2"/>
  <c r="D23" i="2" s="1"/>
  <c r="C23" i="3" s="1"/>
  <c r="B22" i="1"/>
  <c r="B22" i="2" s="1"/>
  <c r="F23" i="2"/>
  <c r="H23" i="2" s="1"/>
  <c r="E23" i="3" s="1"/>
  <c r="D23" i="1"/>
  <c r="B23" i="3" s="1"/>
  <c r="K22" i="1"/>
  <c r="K22" i="2" s="1"/>
  <c r="J23" i="2"/>
  <c r="L23" i="2" s="1"/>
  <c r="G23" i="3" s="1"/>
  <c r="L20" i="2"/>
  <c r="G20" i="3" s="1"/>
  <c r="J8" i="1"/>
  <c r="L18" i="2"/>
  <c r="G18" i="3" s="1"/>
  <c r="H18" i="2"/>
  <c r="E18" i="3" s="1"/>
  <c r="D18" i="2"/>
  <c r="C18" i="3" s="1"/>
  <c r="L17" i="2"/>
  <c r="G17" i="3" s="1"/>
  <c r="D9" i="1"/>
  <c r="B9" i="3" s="1"/>
  <c r="K9" i="2"/>
  <c r="J9" i="2"/>
  <c r="F8" i="1"/>
  <c r="C8" i="1"/>
  <c r="C8" i="2" s="1"/>
  <c r="K8" i="2"/>
  <c r="L8" i="1"/>
  <c r="F8" i="3" s="1"/>
  <c r="J8" i="2"/>
  <c r="G8" i="2"/>
  <c r="G9" i="2"/>
  <c r="D9" i="2"/>
  <c r="C9" i="3" s="1"/>
  <c r="B8" i="1"/>
  <c r="G44" i="1" l="1"/>
  <c r="J44" i="1"/>
  <c r="J45" i="1" s="1"/>
  <c r="H22" i="2"/>
  <c r="E22" i="3" s="1"/>
  <c r="D22" i="1"/>
  <c r="B22" i="3" s="1"/>
  <c r="D22" i="2"/>
  <c r="C22" i="3" s="1"/>
  <c r="H22" i="1"/>
  <c r="D22" i="3" s="1"/>
  <c r="K44" i="1"/>
  <c r="L22" i="1"/>
  <c r="F22" i="3" s="1"/>
  <c r="L22" i="2"/>
  <c r="G22" i="3" s="1"/>
  <c r="L9" i="2"/>
  <c r="G9" i="3" s="1"/>
  <c r="C44" i="1"/>
  <c r="L8" i="2"/>
  <c r="G8" i="3" s="1"/>
  <c r="F8" i="2"/>
  <c r="H8" i="2" s="1"/>
  <c r="E8" i="3" s="1"/>
  <c r="F44" i="1"/>
  <c r="F45" i="1" s="1"/>
  <c r="H8" i="1"/>
  <c r="D8" i="3" s="1"/>
  <c r="J45" i="2"/>
  <c r="H9" i="2"/>
  <c r="E9" i="3" s="1"/>
  <c r="B8" i="2"/>
  <c r="D8" i="2" s="1"/>
  <c r="C8" i="3" s="1"/>
  <c r="D8" i="1"/>
  <c r="B8" i="3" s="1"/>
  <c r="B44" i="1"/>
  <c r="B45" i="1" s="1"/>
  <c r="K45" i="1" l="1"/>
  <c r="M45" i="1" s="1"/>
  <c r="J44" i="2"/>
  <c r="G45" i="1"/>
  <c r="I45" i="1" s="1"/>
  <c r="C45" i="1"/>
  <c r="E45" i="1" s="1"/>
  <c r="G44" i="2"/>
  <c r="I8" i="2" s="1"/>
  <c r="H44" i="1"/>
  <c r="D44" i="3" s="1"/>
  <c r="K45" i="2"/>
  <c r="G45" i="2"/>
  <c r="C44" i="2"/>
  <c r="E34" i="2" s="1"/>
  <c r="L44" i="1"/>
  <c r="F44" i="3" s="1"/>
  <c r="K44" i="2"/>
  <c r="M18" i="2" s="1"/>
  <c r="F45" i="2"/>
  <c r="F44" i="2"/>
  <c r="B45" i="2"/>
  <c r="B44" i="2"/>
  <c r="D44" i="1"/>
  <c r="B44" i="3" s="1"/>
  <c r="H45" i="1" l="1"/>
  <c r="L45" i="1"/>
  <c r="D45" i="1"/>
  <c r="I36" i="2"/>
  <c r="I26" i="2"/>
  <c r="I28" i="2"/>
  <c r="I43" i="2"/>
  <c r="I44" i="2"/>
  <c r="I38" i="2"/>
  <c r="I16" i="2"/>
  <c r="I20" i="2"/>
  <c r="I10" i="2"/>
  <c r="I9" i="2"/>
  <c r="I25" i="2"/>
  <c r="I19" i="2"/>
  <c r="I34" i="2"/>
  <c r="I24" i="2"/>
  <c r="I39" i="2"/>
  <c r="I42" i="2"/>
  <c r="I17" i="2"/>
  <c r="I37" i="2"/>
  <c r="I13" i="2"/>
  <c r="I21" i="2"/>
  <c r="I33" i="2"/>
  <c r="I40" i="2"/>
  <c r="I30" i="2"/>
  <c r="I35" i="2"/>
  <c r="I23" i="2"/>
  <c r="I41" i="2"/>
  <c r="I15" i="2"/>
  <c r="I22" i="2"/>
  <c r="I12" i="2"/>
  <c r="I32" i="2"/>
  <c r="E13" i="2"/>
  <c r="I31" i="2"/>
  <c r="I14" i="2"/>
  <c r="I27" i="2"/>
  <c r="I18" i="2"/>
  <c r="H44" i="2"/>
  <c r="E44" i="3" s="1"/>
  <c r="I11" i="2"/>
  <c r="I29" i="2"/>
  <c r="M16" i="2"/>
  <c r="M20" i="2"/>
  <c r="M22" i="2"/>
  <c r="M24" i="2"/>
  <c r="M12" i="2"/>
  <c r="E11" i="2"/>
  <c r="M41" i="2"/>
  <c r="M8" i="2"/>
  <c r="M19" i="2"/>
  <c r="M11" i="2"/>
  <c r="M26" i="2"/>
  <c r="M40" i="2"/>
  <c r="M31" i="2"/>
  <c r="M25" i="2"/>
  <c r="K46" i="2"/>
  <c r="L46" i="2" s="1"/>
  <c r="G46" i="3" s="1"/>
  <c r="M39" i="2"/>
  <c r="M35" i="2"/>
  <c r="M15" i="2"/>
  <c r="M32" i="2"/>
  <c r="M38" i="2"/>
  <c r="M36" i="2"/>
  <c r="M42" i="2"/>
  <c r="G46" i="2"/>
  <c r="I46" i="2" s="1"/>
  <c r="M28" i="2"/>
  <c r="M17" i="2"/>
  <c r="M43" i="2"/>
  <c r="M30" i="2"/>
  <c r="M29" i="2"/>
  <c r="E33" i="2"/>
  <c r="E41" i="2"/>
  <c r="E9" i="2"/>
  <c r="E43" i="2"/>
  <c r="E24" i="2"/>
  <c r="M10" i="2"/>
  <c r="M21" i="2"/>
  <c r="M14" i="2"/>
  <c r="M13" i="2"/>
  <c r="M34" i="2"/>
  <c r="M33" i="2"/>
  <c r="M37" i="2"/>
  <c r="M9" i="2"/>
  <c r="E8" i="2"/>
  <c r="E32" i="2"/>
  <c r="E38" i="2"/>
  <c r="E44" i="2"/>
  <c r="E12" i="2"/>
  <c r="E19" i="2"/>
  <c r="E30" i="2"/>
  <c r="E18" i="2"/>
  <c r="E21" i="2"/>
  <c r="E16" i="2"/>
  <c r="E26" i="2"/>
  <c r="E22" i="2"/>
  <c r="D44" i="2"/>
  <c r="C44" i="3" s="1"/>
  <c r="E29" i="2"/>
  <c r="E42" i="2"/>
  <c r="E37" i="2"/>
  <c r="E35" i="2"/>
  <c r="E15" i="2"/>
  <c r="E39" i="2"/>
  <c r="E14" i="2"/>
  <c r="E31" i="2"/>
  <c r="E36" i="2"/>
  <c r="E23" i="2"/>
  <c r="E20" i="2"/>
  <c r="E27" i="2"/>
  <c r="E28" i="2"/>
  <c r="E17" i="2"/>
  <c r="E40" i="2"/>
  <c r="E25" i="2"/>
  <c r="E10" i="2"/>
  <c r="L44" i="2"/>
  <c r="G44" i="3" s="1"/>
  <c r="M23" i="2"/>
  <c r="M27" i="2"/>
  <c r="M44" i="2"/>
  <c r="H45" i="2"/>
  <c r="E45" i="3" s="1"/>
  <c r="M46" i="2"/>
  <c r="L45" i="2"/>
  <c r="G45" i="3" s="1"/>
  <c r="M45" i="2" l="1"/>
  <c r="H46" i="2"/>
  <c r="E46" i="3" s="1"/>
  <c r="I45" i="2"/>
</calcChain>
</file>

<file path=xl/sharedStrings.xml><?xml version="1.0" encoding="utf-8"?>
<sst xmlns="http://schemas.openxmlformats.org/spreadsheetml/2006/main" count="422" uniqueCount="225">
  <si>
    <t>TEMMUZ</t>
  </si>
  <si>
    <t>SEKTÖRLER</t>
  </si>
  <si>
    <t>I. TARIM</t>
  </si>
  <si>
    <t xml:space="preserve">   A. BİTKİSEL ÜRÜNLER</t>
  </si>
  <si>
    <t xml:space="preserve">     Hububat, Bakliyat, Yağlı Tohumlar ve Mam.</t>
  </si>
  <si>
    <t xml:space="preserve">     Yaş Meyve ve Sebze</t>
  </si>
  <si>
    <t xml:space="preserve">     Meyve Sebze Mamulleri</t>
  </si>
  <si>
    <t xml:space="preserve">     Kuru Meyve ve Mamulleri</t>
  </si>
  <si>
    <t xml:space="preserve">     Fındık ve Mamulleri</t>
  </si>
  <si>
    <t xml:space="preserve">     Zeytin ve Zeytinyağı</t>
  </si>
  <si>
    <t xml:space="preserve">     Tütün ve Mamulleri</t>
  </si>
  <si>
    <t xml:space="preserve">     Süs Bitkileri</t>
  </si>
  <si>
    <t xml:space="preserve">   B. HAYVANSAL ÜRÜNLER</t>
  </si>
  <si>
    <t xml:space="preserve">     Su Ürünleri ve Hayvansal Mamuller</t>
  </si>
  <si>
    <t>II. SANAYİ</t>
  </si>
  <si>
    <t xml:space="preserve">   A. TARIMA DAYALI İŞLENMİŞ ÜRÜNLER</t>
  </si>
  <si>
    <t xml:space="preserve">     Tekstil ve Hammaddeleri</t>
  </si>
  <si>
    <t xml:space="preserve">     Deri ve Deri Mamulleri</t>
  </si>
  <si>
    <t xml:space="preserve">     Halı</t>
  </si>
  <si>
    <t xml:space="preserve">   B. KİMYEVİ MADDELER VE MAM.</t>
  </si>
  <si>
    <t xml:space="preserve">     Kimyevi Maddeler ve Mamulleri</t>
  </si>
  <si>
    <t xml:space="preserve">   C. SANAYİ MAMULLERİ</t>
  </si>
  <si>
    <t xml:space="preserve">     Hazırgiyim ve Konfeksiyon</t>
  </si>
  <si>
    <t xml:space="preserve">     Otomotiv Endüstrisi</t>
  </si>
  <si>
    <t xml:space="preserve">     Gemi ve Yat</t>
  </si>
  <si>
    <t xml:space="preserve">     Makine ve Aksamları</t>
  </si>
  <si>
    <t xml:space="preserve">     Demir ve Demir Dışı Metaller</t>
  </si>
  <si>
    <t xml:space="preserve">     Çelik</t>
  </si>
  <si>
    <t xml:space="preserve">     Mücevher</t>
  </si>
  <si>
    <t xml:space="preserve">     İklimlendirme Sanayii</t>
  </si>
  <si>
    <t xml:space="preserve">     Diğer Sanayi Ürünleri</t>
  </si>
  <si>
    <t>III. MADENCİLİK</t>
  </si>
  <si>
    <t xml:space="preserve">     Madencilik Ürünleri</t>
  </si>
  <si>
    <t>T O P L A M (TİM*)</t>
  </si>
  <si>
    <t>İhracatçı Birlikleri Kaydından Muaf İhracat</t>
  </si>
  <si>
    <t>T O P L A M (TİM+TUİK*)</t>
  </si>
  <si>
    <t>Not: İlgili dönem ortalama MB Dolar Alış Kuru baz alınarak hesaplanmıştır.</t>
  </si>
  <si>
    <t>İHRACAT ARTIŞI KARŞILAŞTIRMA TABLOSU (USD - TL)</t>
  </si>
  <si>
    <t>USD Bazında Artış (%)</t>
  </si>
  <si>
    <t>TL Bazında Artış  (%)</t>
  </si>
  <si>
    <t>T O P L A M</t>
  </si>
  <si>
    <t>İHRACATÇI  BİRLİKLERİ 
GENEL SEKRETERLİKLERİ</t>
  </si>
  <si>
    <t>TOPLAM</t>
  </si>
  <si>
    <t xml:space="preserve"> </t>
  </si>
  <si>
    <t>OCAK</t>
  </si>
  <si>
    <t>ŞUBAT</t>
  </si>
  <si>
    <t>MART</t>
  </si>
  <si>
    <t>NİSAN</t>
  </si>
  <si>
    <t>MAYIS</t>
  </si>
  <si>
    <t>HAZİRAN</t>
  </si>
  <si>
    <t>EYLÜL</t>
  </si>
  <si>
    <t>EKİM</t>
  </si>
  <si>
    <t>KASIM</t>
  </si>
  <si>
    <t>ARALIK</t>
  </si>
  <si>
    <t>A. BİTKİSEL ÜRÜNLER</t>
  </si>
  <si>
    <t>B. HAYVANSAL ÜRÜNLER</t>
  </si>
  <si>
    <t>C. AĞAÇ MAMULLERİ VE ORMAN ÜRÜNLERİ</t>
  </si>
  <si>
    <t>A. TARIMA DAYALI İŞLENMİŞ ÜRÜNLER</t>
  </si>
  <si>
    <t>B. KİMYEVİ MADDELER</t>
  </si>
  <si>
    <t>C. SANAYİ MAMULLERİ</t>
  </si>
  <si>
    <t>(x1000 $)</t>
  </si>
  <si>
    <t>AGUSTOS</t>
  </si>
  <si>
    <t>Tablo 1</t>
  </si>
  <si>
    <t>En yüksek ihracat artışı elde edilen ilk 10 ülke*</t>
  </si>
  <si>
    <t>ÜLKE (Bin$)</t>
  </si>
  <si>
    <t>Değ. %</t>
  </si>
  <si>
    <t>Tablo 2</t>
  </si>
  <si>
    <t>En fazla ihracat yapılan ilk 10 ülke</t>
  </si>
  <si>
    <t>Tablo 3</t>
  </si>
  <si>
    <t xml:space="preserve">En fazla ihracat yapan ilk 10 sektör </t>
  </si>
  <si>
    <t>SEKTÖR (Bin$)</t>
  </si>
  <si>
    <t>Tablo 4</t>
  </si>
  <si>
    <t>İhracatını en yüksek oranlı artıran ilk 10 sektör</t>
  </si>
  <si>
    <t>Tablo 5</t>
  </si>
  <si>
    <t>En fazla ihracat yapan ilk 10 il</t>
  </si>
  <si>
    <t>İL (Bin$)</t>
  </si>
  <si>
    <t>Tablo 6</t>
  </si>
  <si>
    <t>İhracatını en yüksek oranlı artıran ilk 10 il</t>
  </si>
  <si>
    <t>Genel Toplam</t>
  </si>
  <si>
    <t>İlk 20 Ülke Toplam</t>
  </si>
  <si>
    <t>20.</t>
  </si>
  <si>
    <t>19.</t>
  </si>
  <si>
    <t>18.</t>
  </si>
  <si>
    <t>17.</t>
  </si>
  <si>
    <t>16.</t>
  </si>
  <si>
    <t>15.</t>
  </si>
  <si>
    <t>14.</t>
  </si>
  <si>
    <t>13.</t>
  </si>
  <si>
    <t>12.</t>
  </si>
  <si>
    <t>11.</t>
  </si>
  <si>
    <t>10.</t>
  </si>
  <si>
    <t>9.</t>
  </si>
  <si>
    <t>8.</t>
  </si>
  <si>
    <t>7.</t>
  </si>
  <si>
    <t>6.</t>
  </si>
  <si>
    <t>5.</t>
  </si>
  <si>
    <t>4.</t>
  </si>
  <si>
    <t>3.</t>
  </si>
  <si>
    <t>2.</t>
  </si>
  <si>
    <t>1.</t>
  </si>
  <si>
    <t>% PAY</t>
  </si>
  <si>
    <t>KÜMÜLATİF</t>
  </si>
  <si>
    <t>AĞUSTOS</t>
  </si>
  <si>
    <t>ÜLKE</t>
  </si>
  <si>
    <t>SON 12 AYLIK</t>
  </si>
  <si>
    <t xml:space="preserve">     Elektrik Elektronik ve Hizmet</t>
  </si>
  <si>
    <t xml:space="preserve">     Çimento Cam Seramik ve Toprak Ürünleri</t>
  </si>
  <si>
    <t xml:space="preserve">     Savunma ve Havacılık Sanayii</t>
  </si>
  <si>
    <t xml:space="preserve">* Aylar bazında toplam ihracat grafiğinde TUİK rakamları kullanılmıştır. </t>
  </si>
  <si>
    <t xml:space="preserve">     Mobilya, Kağıt ve Orman Ürünleri</t>
  </si>
  <si>
    <t xml:space="preserve">   C. AĞAÇ VE ORMAN ÜRÜNLERİ</t>
  </si>
  <si>
    <t xml:space="preserve">Son 12 aylık dönem için ilk 11 ay TUİK, son ay TİM rakamı kullanılmıştır. </t>
  </si>
  <si>
    <t xml:space="preserve">SEKTÖREL BAZDA İHRACAT KAYIT RAKAMLARI - 1.000 TL   </t>
  </si>
  <si>
    <t>İHRACATÇI  BİRLİKLERİ  GENEL SEKRETERLİKLERİ BAZINDA İHRACAT RAKAMLARI (1.000 $)</t>
  </si>
  <si>
    <t>*Ocak-Haziran dönemi için ilk 5 ay TUİK, son ay TİM rakamı kullanılmıştır.</t>
  </si>
  <si>
    <t>Not: İlgili dönem ortalama MB Dolar Satış Kuru baz alınarak hesaplanmıştır.</t>
  </si>
  <si>
    <r>
      <rPr>
        <b/>
        <sz val="10"/>
        <color theme="1"/>
        <rFont val="Arial"/>
        <family val="2"/>
        <charset val="162"/>
      </rPr>
      <t>NOT</t>
    </r>
    <r>
      <rPr>
        <sz val="10"/>
        <color theme="1"/>
        <rFont val="Arial"/>
        <family val="2"/>
        <charset val="162"/>
      </rPr>
      <t xml:space="preserve"> =2020 Yılında 0 fobusd üzerindeki İller baz alınmıştır.</t>
    </r>
  </si>
  <si>
    <t>2022 İHRACAT RAKAMLARI - TL</t>
  </si>
  <si>
    <t>Değişim    ('23/'22)</t>
  </si>
  <si>
    <t xml:space="preserve"> Pay(23)  (%)</t>
  </si>
  <si>
    <t>OCAK  (2023/2022)</t>
  </si>
  <si>
    <t>SON 12 AYLIK
(2023/2022)</t>
  </si>
  <si>
    <t>2023 YILI İHRACATIMIZDA İLK 20 ÜLKE (1.000 $)</t>
  </si>
  <si>
    <t>1 - 31 OCAK İHRACAT RAKAMLARI</t>
  </si>
  <si>
    <t xml:space="preserve">SEKTÖREL BAZDA İHRACAT RAKAMLARI -1.000 $ </t>
  </si>
  <si>
    <t>1 - 31 OCAK</t>
  </si>
  <si>
    <t>1 OCAK  -  31 OCAK</t>
  </si>
  <si>
    <t>2021 - 2022</t>
  </si>
  <si>
    <t>2022 - 2023</t>
  </si>
  <si>
    <t xml:space="preserve"> Hububat, Bakliyat, Yağlı Tohumlar ve Mamulleri </t>
  </si>
  <si>
    <t xml:space="preserve"> Yaş Meyve ve Sebze  </t>
  </si>
  <si>
    <t xml:space="preserve"> Meyve Sebze Mamulleri </t>
  </si>
  <si>
    <t xml:space="preserve"> Kuru Meyve ve Mamulleri  </t>
  </si>
  <si>
    <t xml:space="preserve"> Fındık ve Mamulleri </t>
  </si>
  <si>
    <t xml:space="preserve"> Zeytin ve Zeytinyağı </t>
  </si>
  <si>
    <t xml:space="preserve"> Tütün </t>
  </si>
  <si>
    <t xml:space="preserve"> Süs Bitkileri ve Mamulleri</t>
  </si>
  <si>
    <t xml:space="preserve"> Su Ürünleri ve Hayvansal Mamuller</t>
  </si>
  <si>
    <t xml:space="preserve"> Mobilya, Kağıt ve Orman Ürünleri</t>
  </si>
  <si>
    <t xml:space="preserve"> Tekstil ve Hammaddeleri</t>
  </si>
  <si>
    <t xml:space="preserve"> Deri ve Deri Mamulleri </t>
  </si>
  <si>
    <t xml:space="preserve"> Halı </t>
  </si>
  <si>
    <t xml:space="preserve"> Kimyevi Maddeler ve Mamulleri  </t>
  </si>
  <si>
    <t xml:space="preserve"> Hazırgiyim ve Konfeksiyon </t>
  </si>
  <si>
    <t xml:space="preserve"> Otomotiv Endüstrisi</t>
  </si>
  <si>
    <t xml:space="preserve"> Gemi, Yat ve Hizmetleri</t>
  </si>
  <si>
    <t xml:space="preserve"> Elektrik ve Elektronik</t>
  </si>
  <si>
    <t xml:space="preserve"> Makine ve Aksamları</t>
  </si>
  <si>
    <t xml:space="preserve"> Demir ve Demir Dışı Metaller </t>
  </si>
  <si>
    <t xml:space="preserve"> Çelik</t>
  </si>
  <si>
    <t xml:space="preserve"> Çimento Cam Seramik ve Toprak Ürünleri</t>
  </si>
  <si>
    <t xml:space="preserve"> Mücevher</t>
  </si>
  <si>
    <t xml:space="preserve"> Savunma ve Havacılık Sanayii</t>
  </si>
  <si>
    <t xml:space="preserve"> İklimlendirme Sanayii</t>
  </si>
  <si>
    <t xml:space="preserve"> Diğer Sanayi Ürünleri</t>
  </si>
  <si>
    <t xml:space="preserve"> Madencilik Ürünleri</t>
  </si>
  <si>
    <t>2022  1 - 31 OCAK</t>
  </si>
  <si>
    <t>2023  1 - 31 OCAK</t>
  </si>
  <si>
    <t>ANDORRA</t>
  </si>
  <si>
    <t>SUUDİ ARABİSTAN</t>
  </si>
  <si>
    <t>BURUNDİ</t>
  </si>
  <si>
    <t>MALİ</t>
  </si>
  <si>
    <t>PALAU</t>
  </si>
  <si>
    <t>FİJİ</t>
  </si>
  <si>
    <t>ST. LUCİA</t>
  </si>
  <si>
    <t>ST. VİNCENT VE GRENADİNES</t>
  </si>
  <si>
    <t>SURİNAM</t>
  </si>
  <si>
    <t>TÜRK VE CAİCOS AD.</t>
  </si>
  <si>
    <t>ALMANYA</t>
  </si>
  <si>
    <t>ABD</t>
  </si>
  <si>
    <t>BİRLEŞİK KRALLIK</t>
  </si>
  <si>
    <t>İTALYA</t>
  </si>
  <si>
    <t>RUSYA FEDERASYONU</t>
  </si>
  <si>
    <t>İSPANYA</t>
  </si>
  <si>
    <t>FRANSA</t>
  </si>
  <si>
    <t>IRAK</t>
  </si>
  <si>
    <t>HOLLANDA</t>
  </si>
  <si>
    <t>İSRAİL</t>
  </si>
  <si>
    <t>İSTANBUL</t>
  </si>
  <si>
    <t>KOCAELI</t>
  </si>
  <si>
    <t>BURSA</t>
  </si>
  <si>
    <t>İZMIR</t>
  </si>
  <si>
    <t>GAZIANTEP</t>
  </si>
  <si>
    <t>ANKARA</t>
  </si>
  <si>
    <t>SAKARYA</t>
  </si>
  <si>
    <t>MANISA</t>
  </si>
  <si>
    <t>DENIZLI</t>
  </si>
  <si>
    <t>MERSIN</t>
  </si>
  <si>
    <t>MUŞ</t>
  </si>
  <si>
    <t>ADIYAMAN</t>
  </si>
  <si>
    <t>ELAZIĞ</t>
  </si>
  <si>
    <t>TOKAT</t>
  </si>
  <si>
    <t>YOZGAT</t>
  </si>
  <si>
    <t>VAN</t>
  </si>
  <si>
    <t>KARAMAN</t>
  </si>
  <si>
    <t>BALIKESIR</t>
  </si>
  <si>
    <t>ŞANLIURFA</t>
  </si>
  <si>
    <t>RIZE</t>
  </si>
  <si>
    <t>İMMİB</t>
  </si>
  <si>
    <t>UİB</t>
  </si>
  <si>
    <t>OAİB</t>
  </si>
  <si>
    <t>İTKİB</t>
  </si>
  <si>
    <t>AKİB</t>
  </si>
  <si>
    <t>EİB</t>
  </si>
  <si>
    <t>GAİB</t>
  </si>
  <si>
    <t>İİB</t>
  </si>
  <si>
    <t>DENİB</t>
  </si>
  <si>
    <t>BAİB</t>
  </si>
  <si>
    <t>DAİB</t>
  </si>
  <si>
    <t>KİB</t>
  </si>
  <si>
    <t>DKİB</t>
  </si>
  <si>
    <t>HİZMET</t>
  </si>
  <si>
    <t>ROMANYA</t>
  </si>
  <si>
    <t>POLONYA</t>
  </si>
  <si>
    <t>BELÇİKA</t>
  </si>
  <si>
    <t>BULGARİSTAN</t>
  </si>
  <si>
    <t>UKRAYNA</t>
  </si>
  <si>
    <t>BAE</t>
  </si>
  <si>
    <t>MISIR</t>
  </si>
  <si>
    <t>ÇİN</t>
  </si>
  <si>
    <t>İRAN</t>
  </si>
  <si>
    <t>İhracatçı Birlikleri Kaydından Muaf İhracat ile Antrepo ve Serbest Bölgeler Farkı</t>
  </si>
  <si>
    <t>GENEL İHRACAT TOPLAMI</t>
  </si>
  <si>
    <t>1 Ocak - 31 Ocak</t>
  </si>
  <si>
    <t>1 Şubat - 31 Ocak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</si>
</sst>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_-* #,##0.00\ _T_L_-;\-* #,##0.00\ _T_L_-;_-* &quot;-&quot;??\ _T_L_-;_-@_-"/>
    <numFmt numFmtId="165" formatCode="_-* #,##0.00\ _Y_T_L_-;\-* #,##0.00\ _Y_T_L_-;_-* &quot;-&quot;??\ _Y_T_L_-;_-@_-"/>
    <numFmt numFmtId="166" formatCode="0.0"/>
    <numFmt numFmtId="167" formatCode="#,##0.0"/>
    <numFmt numFmtId="168" formatCode="0.0%"/>
    <numFmt numFmtId="169" formatCode="_-* #,##0.0\ _T_L_-;\-* #,##0.0\ _T_L_-;_-* &quot;-&quot;??\ _T_L_-;_-@_-"/>
    <numFmt numFmtId="170" formatCode="_-* #,##0\ _T_L_-;\-* #,##0\ _T_L_-;_-* &quot;-&quot;??\ _T_L_-;_-@_-"/>
    <numFmt numFmtId="171" formatCode="#,##0.0000"/>
  </numFmts>
  <fonts count="83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20"/>
      <color indexed="8"/>
      <name val="Arial"/>
      <family val="2"/>
      <charset val="162"/>
    </font>
    <font>
      <b/>
      <sz val="20"/>
      <name val="Arial"/>
      <family val="2"/>
      <charset val="162"/>
    </font>
    <font>
      <b/>
      <sz val="14"/>
      <color indexed="8"/>
      <name val="Arial"/>
      <family val="2"/>
      <charset val="162"/>
    </font>
    <font>
      <b/>
      <sz val="12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13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b/>
      <sz val="16"/>
      <color indexed="8"/>
      <name val="Arial"/>
      <family val="2"/>
      <charset val="162"/>
    </font>
    <font>
      <sz val="14"/>
      <color indexed="8"/>
      <name val="Arial"/>
      <family val="2"/>
      <charset val="162"/>
    </font>
    <font>
      <b/>
      <sz val="10"/>
      <color indexed="8"/>
      <name val="Arial"/>
      <family val="2"/>
      <charset val="162"/>
    </font>
    <font>
      <b/>
      <sz val="10"/>
      <color indexed="8"/>
      <name val="Arial"/>
      <family val="2"/>
    </font>
    <font>
      <b/>
      <sz val="18"/>
      <name val="Verdana"/>
      <family val="2"/>
      <charset val="162"/>
    </font>
    <font>
      <b/>
      <sz val="12"/>
      <name val="Verdana"/>
      <family val="2"/>
      <charset val="162"/>
    </font>
    <font>
      <b/>
      <sz val="13"/>
      <name val="Arial"/>
      <family val="2"/>
      <charset val="162"/>
    </font>
    <font>
      <b/>
      <sz val="10"/>
      <name val="Arial"/>
      <family val="2"/>
      <charset val="162"/>
    </font>
    <font>
      <i/>
      <sz val="10"/>
      <color indexed="8"/>
      <name val="Arial"/>
      <family val="2"/>
      <charset val="162"/>
    </font>
    <font>
      <sz val="8"/>
      <color indexed="16"/>
      <name val="Arial"/>
      <family val="2"/>
      <charset val="162"/>
    </font>
    <font>
      <b/>
      <sz val="11"/>
      <name val="Arial"/>
      <family val="2"/>
      <charset val="162"/>
    </font>
    <font>
      <sz val="8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</font>
    <font>
      <b/>
      <sz val="10"/>
      <name val="Arial Tur"/>
      <family val="2"/>
      <charset val="162"/>
    </font>
    <font>
      <sz val="9.5"/>
      <name val="Arial Tur"/>
      <family val="2"/>
      <charset val="162"/>
    </font>
    <font>
      <sz val="9.5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15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color theme="1"/>
      <name val="Arial Tur"/>
      <family val="2"/>
      <charset val="162"/>
    </font>
    <font>
      <sz val="9.5"/>
      <color theme="1"/>
      <name val="Arial Tur"/>
      <family val="2"/>
      <charset val="162"/>
    </font>
    <font>
      <sz val="9.5"/>
      <color theme="1"/>
      <name val="Arial"/>
      <family val="2"/>
      <charset val="162"/>
    </font>
    <font>
      <b/>
      <sz val="20"/>
      <color theme="1"/>
      <name val="Arial"/>
      <family val="2"/>
      <charset val="162"/>
    </font>
    <font>
      <b/>
      <sz val="14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3"/>
      <color theme="1"/>
      <name val="Arial"/>
      <family val="2"/>
      <charset val="162"/>
    </font>
    <font>
      <sz val="11"/>
      <color theme="1"/>
      <name val="Arial"/>
      <family val="2"/>
      <charset val="162"/>
    </font>
    <font>
      <sz val="14"/>
      <color theme="1"/>
      <name val="Arial"/>
      <family val="2"/>
      <charset val="162"/>
    </font>
    <font>
      <b/>
      <sz val="12"/>
      <color theme="1"/>
      <name val="Arial Tur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 Tur"/>
      <family val="2"/>
      <charset val="162"/>
    </font>
    <font>
      <sz val="11"/>
      <color theme="1"/>
      <name val="Arial Tur"/>
      <family val="2"/>
      <charset val="162"/>
    </font>
    <font>
      <b/>
      <sz val="8"/>
      <color theme="1"/>
      <name val="Arial"/>
      <family val="2"/>
      <charset val="162"/>
    </font>
    <font>
      <b/>
      <sz val="8"/>
      <color theme="1"/>
      <name val="Arial Tur"/>
      <family val="2"/>
      <charset val="162"/>
    </font>
    <font>
      <sz val="16"/>
      <color theme="1"/>
      <name val="Arial"/>
      <family val="2"/>
      <charset val="162"/>
    </font>
    <font>
      <b/>
      <sz val="8"/>
      <color rgb="FF0000FF"/>
      <name val="Arial Tur"/>
      <family val="2"/>
      <charset val="162"/>
    </font>
  </fonts>
  <fills count="45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337">
    <xf numFmtId="0" fontId="0" fillId="0" borderId="0"/>
    <xf numFmtId="164" fontId="16" fillId="0" borderId="0" applyFont="0" applyFill="0" applyBorder="0" applyAlignment="0" applyProtection="0"/>
    <xf numFmtId="0" fontId="16" fillId="0" borderId="0"/>
    <xf numFmtId="0" fontId="41" fillId="26" borderId="0" applyNumberFormat="0" applyBorder="0" applyAlignment="0" applyProtection="0"/>
    <xf numFmtId="0" fontId="4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6" borderId="0" applyNumberFormat="0" applyBorder="0" applyAlignment="0" applyProtection="0"/>
    <xf numFmtId="0" fontId="41" fillId="29" borderId="0" applyNumberFormat="0" applyBorder="0" applyAlignment="0" applyProtection="0"/>
    <xf numFmtId="0" fontId="41" fillId="28" borderId="0" applyNumberFormat="0" applyBorder="0" applyAlignment="0" applyProtection="0"/>
    <xf numFmtId="0" fontId="41" fillId="30" borderId="0" applyNumberFormat="0" applyBorder="0" applyAlignment="0" applyProtection="0"/>
    <xf numFmtId="0" fontId="41" fillId="27" borderId="0" applyNumberFormat="0" applyBorder="0" applyAlignment="0" applyProtection="0"/>
    <xf numFmtId="0" fontId="41" fillId="31" borderId="0" applyNumberFormat="0" applyBorder="0" applyAlignment="0" applyProtection="0"/>
    <xf numFmtId="0" fontId="41" fillId="30" borderId="0" applyNumberFormat="0" applyBorder="0" applyAlignment="0" applyProtection="0"/>
    <xf numFmtId="0" fontId="41" fillId="32" borderId="0" applyNumberFormat="0" applyBorder="0" applyAlignment="0" applyProtection="0"/>
    <xf numFmtId="0" fontId="41" fillId="31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" fillId="5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" fillId="8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" fillId="11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" fillId="14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" fillId="17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" fillId="20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" fillId="6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" fillId="9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" fillId="12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" fillId="15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" fillId="18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" fillId="2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15" fillId="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15" fillId="10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15" fillId="13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15" fillId="16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15" fillId="19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15" fillId="22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46" fillId="0" borderId="23" applyNumberFormat="0" applyFill="0" applyAlignment="0" applyProtection="0"/>
    <xf numFmtId="0" fontId="47" fillId="0" borderId="24" applyNumberFormat="0" applyFill="0" applyAlignment="0" applyProtection="0"/>
    <xf numFmtId="0" fontId="48" fillId="0" borderId="25" applyNumberFormat="0" applyFill="0" applyAlignment="0" applyProtection="0"/>
    <xf numFmtId="0" fontId="49" fillId="0" borderId="26" applyNumberFormat="0" applyFill="0" applyAlignment="0" applyProtection="0"/>
    <xf numFmtId="0" fontId="49" fillId="0" borderId="0" applyNumberFormat="0" applyFill="0" applyBorder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165" fontId="28" fillId="0" borderId="0" applyFont="0" applyFill="0" applyBorder="0" applyAlignment="0" applyProtection="0"/>
    <xf numFmtId="0" fontId="28" fillId="0" borderId="0"/>
    <xf numFmtId="0" fontId="52" fillId="39" borderId="29" applyNumberFormat="0" applyAlignment="0" applyProtection="0"/>
    <xf numFmtId="0" fontId="1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3" fillId="31" borderId="27" applyNumberFormat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6" fillId="0" borderId="1" applyNumberFormat="0" applyFill="0" applyAlignment="0" applyProtection="0"/>
    <xf numFmtId="0" fontId="47" fillId="0" borderId="24" applyNumberFormat="0" applyFill="0" applyAlignment="0" applyProtection="0"/>
    <xf numFmtId="0" fontId="7" fillId="0" borderId="2" applyNumberFormat="0" applyFill="0" applyAlignment="0" applyProtection="0"/>
    <xf numFmtId="0" fontId="48" fillId="0" borderId="25" applyNumberFormat="0" applyFill="0" applyAlignment="0" applyProtection="0"/>
    <xf numFmtId="0" fontId="8" fillId="0" borderId="3" applyNumberFormat="0" applyFill="0" applyAlignment="0" applyProtection="0"/>
    <xf numFmtId="0" fontId="49" fillId="0" borderId="26" applyNumberFormat="0" applyFill="0" applyAlignment="0" applyProtection="0"/>
    <xf numFmtId="0" fontId="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9" fillId="2" borderId="4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11" fillId="0" borderId="6" applyNumberFormat="0" applyFill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28" fillId="0" borderId="0"/>
    <xf numFmtId="0" fontId="41" fillId="0" borderId="0"/>
    <xf numFmtId="0" fontId="41" fillId="0" borderId="0"/>
    <xf numFmtId="0" fontId="28" fillId="0" borderId="0"/>
    <xf numFmtId="0" fontId="4" fillId="0" borderId="0"/>
    <xf numFmtId="0" fontId="41" fillId="0" borderId="0"/>
    <xf numFmtId="0" fontId="41" fillId="0" borderId="0"/>
    <xf numFmtId="0" fontId="28" fillId="28" borderId="30" applyNumberFormat="0" applyFont="0" applyAlignment="0" applyProtection="0"/>
    <xf numFmtId="0" fontId="4" fillId="4" borderId="7" applyNumberFormat="0" applyFont="0" applyAlignment="0" applyProtection="0"/>
    <xf numFmtId="0" fontId="4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8" fillId="28" borderId="30" applyNumberFormat="0" applyFont="0" applyAlignment="0" applyProtection="0"/>
    <xf numFmtId="0" fontId="10" fillId="3" borderId="5" applyNumberFormat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56" fillId="0" borderId="31" applyNumberFormat="0" applyFill="0" applyAlignment="0" applyProtection="0"/>
    <xf numFmtId="0" fontId="14" fillId="0" borderId="8" applyNumberFormat="0" applyFill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0" fontId="57" fillId="0" borderId="0" applyNumberFormat="0" applyFill="0" applyBorder="0" applyAlignment="0" applyProtection="0"/>
    <xf numFmtId="165" fontId="28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9" fontId="28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2" fillId="5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2" fillId="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2" fillId="11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2" fillId="14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2" fillId="17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2" fillId="2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2" fillId="6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2" fillId="9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2" fillId="12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2" fillId="15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2" fillId="18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2" fillId="21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165" fontId="16" fillId="0" borderId="0" applyFon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50" fillId="39" borderId="27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51" fillId="40" borderId="28" applyNumberFormat="0" applyAlignment="0" applyProtection="0"/>
    <xf numFmtId="0" fontId="54" fillId="41" borderId="0" applyNumberFormat="0" applyBorder="0" applyAlignment="0" applyProtection="0"/>
    <xf numFmtId="0" fontId="45" fillId="38" borderId="0" applyNumberFormat="0" applyBorder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16" fillId="0" borderId="0"/>
    <xf numFmtId="0" fontId="41" fillId="0" borderId="0"/>
    <xf numFmtId="0" fontId="41" fillId="0" borderId="0"/>
    <xf numFmtId="0" fontId="16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" fillId="4" borderId="7" applyNumberFormat="0" applyFont="0" applyAlignment="0" applyProtection="0"/>
    <xf numFmtId="0" fontId="16" fillId="28" borderId="30" applyNumberFormat="0" applyFont="0" applyAlignment="0" applyProtection="0"/>
    <xf numFmtId="0" fontId="55" fillId="31" borderId="0" applyNumberFormat="0" applyBorder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165" fontId="16" fillId="0" borderId="0" applyFont="0" applyFill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1" fillId="0" borderId="0"/>
  </cellStyleXfs>
  <cellXfs count="166">
    <xf numFmtId="0" fontId="0" fillId="0" borderId="0" xfId="0"/>
    <xf numFmtId="0" fontId="17" fillId="0" borderId="0" xfId="2" applyFont="1" applyFill="1" applyBorder="1"/>
    <xf numFmtId="0" fontId="17" fillId="0" borderId="0" xfId="2" applyFont="1" applyFill="1"/>
    <xf numFmtId="0" fontId="17" fillId="0" borderId="9" xfId="2" applyFont="1" applyFill="1" applyBorder="1" applyAlignment="1">
      <alignment wrapText="1"/>
    </xf>
    <xf numFmtId="0" fontId="20" fillId="0" borderId="9" xfId="2" applyFont="1" applyFill="1" applyBorder="1" applyAlignment="1">
      <alignment wrapText="1"/>
    </xf>
    <xf numFmtId="0" fontId="21" fillId="0" borderId="9" xfId="2" applyFont="1" applyFill="1" applyBorder="1" applyAlignment="1">
      <alignment horizontal="center"/>
    </xf>
    <xf numFmtId="1" fontId="21" fillId="0" borderId="9" xfId="2" applyNumberFormat="1" applyFont="1" applyFill="1" applyBorder="1" applyAlignment="1">
      <alignment horizontal="center"/>
    </xf>
    <xf numFmtId="2" fontId="22" fillId="0" borderId="9" xfId="2" applyNumberFormat="1" applyFont="1" applyFill="1" applyBorder="1" applyAlignment="1">
      <alignment horizontal="center" wrapText="1"/>
    </xf>
    <xf numFmtId="3" fontId="21" fillId="0" borderId="9" xfId="2" applyNumberFormat="1" applyFont="1" applyFill="1" applyBorder="1" applyAlignment="1">
      <alignment horizontal="center"/>
    </xf>
    <xf numFmtId="0" fontId="21" fillId="0" borderId="9" xfId="2" applyFont="1" applyFill="1" applyBorder="1"/>
    <xf numFmtId="166" fontId="21" fillId="0" borderId="9" xfId="2" applyNumberFormat="1" applyFont="1" applyFill="1" applyBorder="1" applyAlignment="1">
      <alignment horizontal="center"/>
    </xf>
    <xf numFmtId="0" fontId="17" fillId="0" borderId="9" xfId="2" applyFont="1" applyFill="1" applyBorder="1"/>
    <xf numFmtId="3" fontId="24" fillId="0" borderId="9" xfId="2" applyNumberFormat="1" applyFont="1" applyFill="1" applyBorder="1" applyAlignment="1">
      <alignment horizontal="center"/>
    </xf>
    <xf numFmtId="166" fontId="24" fillId="0" borderId="9" xfId="2" applyNumberFormat="1" applyFont="1" applyFill="1" applyBorder="1" applyAlignment="1">
      <alignment horizontal="center"/>
    </xf>
    <xf numFmtId="0" fontId="17" fillId="0" borderId="9" xfId="0" applyFont="1" applyFill="1" applyBorder="1"/>
    <xf numFmtId="3" fontId="26" fillId="0" borderId="9" xfId="2" applyNumberFormat="1" applyFont="1" applyFill="1" applyBorder="1" applyAlignment="1">
      <alignment horizontal="center"/>
    </xf>
    <xf numFmtId="166" fontId="26" fillId="0" borderId="9" xfId="2" applyNumberFormat="1" applyFont="1" applyFill="1" applyBorder="1" applyAlignment="1">
      <alignment horizontal="center"/>
    </xf>
    <xf numFmtId="0" fontId="17" fillId="0" borderId="0" xfId="0" applyFont="1" applyFill="1" applyBorder="1"/>
    <xf numFmtId="0" fontId="17" fillId="0" borderId="0" xfId="0" applyFont="1" applyFill="1"/>
    <xf numFmtId="3" fontId="17" fillId="0" borderId="0" xfId="0" applyNumberFormat="1" applyFont="1" applyFill="1" applyBorder="1"/>
    <xf numFmtId="3" fontId="17" fillId="0" borderId="0" xfId="0" applyNumberFormat="1" applyFont="1" applyFill="1"/>
    <xf numFmtId="0" fontId="31" fillId="0" borderId="0" xfId="0" applyFont="1" applyFill="1" applyBorder="1"/>
    <xf numFmtId="0" fontId="30" fillId="0" borderId="0" xfId="0" applyFont="1" applyFill="1" applyBorder="1"/>
    <xf numFmtId="0" fontId="20" fillId="0" borderId="0" xfId="0" applyFont="1" applyFill="1" applyBorder="1"/>
    <xf numFmtId="3" fontId="20" fillId="0" borderId="0" xfId="0" applyNumberFormat="1" applyFont="1" applyFill="1" applyBorder="1" applyAlignment="1">
      <alignment horizontal="center"/>
    </xf>
    <xf numFmtId="2" fontId="20" fillId="0" borderId="0" xfId="0" applyNumberFormat="1" applyFont="1" applyFill="1" applyBorder="1" applyAlignment="1">
      <alignment horizontal="center"/>
    </xf>
    <xf numFmtId="1" fontId="20" fillId="0" borderId="0" xfId="0" applyNumberFormat="1" applyFont="1" applyFill="1" applyBorder="1" applyAlignment="1">
      <alignment horizontal="center"/>
    </xf>
    <xf numFmtId="0" fontId="32" fillId="0" borderId="0" xfId="0" applyFont="1" applyFill="1" applyBorder="1"/>
    <xf numFmtId="164" fontId="17" fillId="0" borderId="0" xfId="1" applyFont="1" applyFill="1" applyBorder="1"/>
    <xf numFmtId="0" fontId="36" fillId="0" borderId="0" xfId="0" applyFont="1"/>
    <xf numFmtId="0" fontId="38" fillId="0" borderId="0" xfId="0" applyFont="1"/>
    <xf numFmtId="0" fontId="39" fillId="0" borderId="0" xfId="0" applyFont="1"/>
    <xf numFmtId="0" fontId="40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left"/>
    </xf>
    <xf numFmtId="3" fontId="0" fillId="0" borderId="0" xfId="0" applyNumberFormat="1"/>
    <xf numFmtId="0" fontId="16" fillId="0" borderId="0" xfId="0" applyFont="1"/>
    <xf numFmtId="49" fontId="58" fillId="0" borderId="0" xfId="0" applyNumberFormat="1" applyFont="1" applyFill="1" applyBorder="1"/>
    <xf numFmtId="0" fontId="0" fillId="0" borderId="0" xfId="0" applyAlignment="1">
      <alignment horizontal="center"/>
    </xf>
    <xf numFmtId="3" fontId="24" fillId="0" borderId="9" xfId="0" applyNumberFormat="1" applyFont="1" applyFill="1" applyBorder="1" applyAlignment="1">
      <alignment horizontal="center"/>
    </xf>
    <xf numFmtId="2" fontId="24" fillId="0" borderId="9" xfId="0" applyNumberFormat="1" applyFont="1" applyFill="1" applyBorder="1" applyAlignment="1">
      <alignment horizontal="center"/>
    </xf>
    <xf numFmtId="0" fontId="31" fillId="23" borderId="9" xfId="2" applyFont="1" applyFill="1" applyBorder="1"/>
    <xf numFmtId="0" fontId="25" fillId="0" borderId="9" xfId="0" applyFont="1" applyFill="1" applyBorder="1"/>
    <xf numFmtId="3" fontId="25" fillId="24" borderId="9" xfId="0" applyNumberFormat="1" applyFont="1" applyFill="1" applyBorder="1" applyAlignment="1">
      <alignment horizontal="center"/>
    </xf>
    <xf numFmtId="2" fontId="25" fillId="24" borderId="9" xfId="0" applyNumberFormat="1" applyFont="1" applyFill="1" applyBorder="1" applyAlignment="1">
      <alignment horizontal="center"/>
    </xf>
    <xf numFmtId="1" fontId="25" fillId="24" borderId="9" xfId="0" applyNumberFormat="1" applyFont="1" applyFill="1" applyBorder="1" applyAlignment="1">
      <alignment horizontal="center"/>
    </xf>
    <xf numFmtId="2" fontId="24" fillId="25" borderId="9" xfId="0" applyNumberFormat="1" applyFont="1" applyFill="1" applyBorder="1" applyAlignment="1">
      <alignment horizontal="center"/>
    </xf>
    <xf numFmtId="2" fontId="25" fillId="0" borderId="9" xfId="0" applyNumberFormat="1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0" fontId="0" fillId="0" borderId="9" xfId="0" applyBorder="1" applyAlignment="1">
      <alignment wrapText="1"/>
    </xf>
    <xf numFmtId="0" fontId="34" fillId="0" borderId="9" xfId="0" applyFont="1" applyBorder="1" applyAlignment="1">
      <alignment wrapText="1"/>
    </xf>
    <xf numFmtId="0" fontId="26" fillId="0" borderId="9" xfId="0" applyFont="1" applyBorder="1"/>
    <xf numFmtId="0" fontId="26" fillId="0" borderId="9" xfId="0" applyFont="1" applyBorder="1" applyAlignment="1">
      <alignment wrapText="1"/>
    </xf>
    <xf numFmtId="49" fontId="60" fillId="0" borderId="10" xfId="0" applyNumberFormat="1" applyFont="1" applyFill="1" applyBorder="1"/>
    <xf numFmtId="49" fontId="60" fillId="0" borderId="9" xfId="0" applyNumberFormat="1" applyFont="1" applyFill="1" applyBorder="1"/>
    <xf numFmtId="4" fontId="61" fillId="0" borderId="9" xfId="0" applyNumberFormat="1" applyFont="1" applyFill="1" applyBorder="1"/>
    <xf numFmtId="4" fontId="61" fillId="0" borderId="12" xfId="0" applyNumberFormat="1" applyFont="1" applyFill="1" applyBorder="1"/>
    <xf numFmtId="0" fontId="16" fillId="0" borderId="0" xfId="0" applyFont="1" applyFill="1" applyBorder="1"/>
    <xf numFmtId="3" fontId="36" fillId="0" borderId="0" xfId="0" applyNumberFormat="1" applyFont="1" applyFill="1" applyBorder="1" applyAlignment="1">
      <alignment horizontal="center"/>
    </xf>
    <xf numFmtId="4" fontId="61" fillId="0" borderId="13" xfId="0" applyNumberFormat="1" applyFont="1" applyFill="1" applyBorder="1"/>
    <xf numFmtId="0" fontId="36" fillId="0" borderId="0" xfId="0" applyFont="1" applyFill="1" applyBorder="1" applyAlignment="1">
      <alignment horizontal="center"/>
    </xf>
    <xf numFmtId="49" fontId="59" fillId="42" borderId="9" xfId="0" applyNumberFormat="1" applyFont="1" applyFill="1" applyBorder="1" applyAlignment="1">
      <alignment horizontal="center"/>
    </xf>
    <xf numFmtId="0" fontId="59" fillId="42" borderId="9" xfId="0" applyFont="1" applyFill="1" applyBorder="1" applyAlignment="1">
      <alignment horizontal="center"/>
    </xf>
    <xf numFmtId="169" fontId="27" fillId="0" borderId="9" xfId="1" applyNumberFormat="1" applyFont="1" applyFill="1" applyBorder="1" applyAlignment="1">
      <alignment horizontal="center" vertical="center"/>
    </xf>
    <xf numFmtId="0" fontId="37" fillId="0" borderId="0" xfId="2" applyFont="1" applyFill="1" applyBorder="1"/>
    <xf numFmtId="169" fontId="27" fillId="0" borderId="9" xfId="0" applyNumberFormat="1" applyFont="1" applyFill="1" applyBorder="1" applyAlignment="1">
      <alignment horizontal="center" vertical="center"/>
    </xf>
    <xf numFmtId="3" fontId="21" fillId="0" borderId="9" xfId="0" applyNumberFormat="1" applyFont="1" applyFill="1" applyBorder="1" applyAlignment="1">
      <alignment horizontal="center" vertical="center"/>
    </xf>
    <xf numFmtId="0" fontId="35" fillId="0" borderId="9" xfId="0" applyFont="1" applyBorder="1" applyAlignment="1">
      <alignment horizontal="center" vertical="center"/>
    </xf>
    <xf numFmtId="0" fontId="18" fillId="0" borderId="0" xfId="2" applyFont="1" applyFill="1" applyBorder="1" applyAlignment="1"/>
    <xf numFmtId="170" fontId="26" fillId="0" borderId="9" xfId="0" applyNumberFormat="1" applyFont="1" applyFill="1" applyBorder="1" applyAlignment="1">
      <alignment horizontal="center" vertical="center"/>
    </xf>
    <xf numFmtId="0" fontId="21" fillId="0" borderId="9" xfId="2" applyFont="1" applyFill="1" applyBorder="1" applyAlignment="1">
      <alignment horizontal="center" vertical="center"/>
    </xf>
    <xf numFmtId="1" fontId="21" fillId="0" borderId="9" xfId="2" applyNumberFormat="1" applyFont="1" applyFill="1" applyBorder="1" applyAlignment="1">
      <alignment horizontal="center" vertical="center"/>
    </xf>
    <xf numFmtId="0" fontId="26" fillId="0" borderId="0" xfId="0" applyFont="1"/>
    <xf numFmtId="167" fontId="21" fillId="0" borderId="9" xfId="0" applyNumberFormat="1" applyFont="1" applyFill="1" applyBorder="1" applyAlignment="1">
      <alignment horizontal="center" vertical="center"/>
    </xf>
    <xf numFmtId="3" fontId="25" fillId="0" borderId="9" xfId="0" applyNumberFormat="1" applyFont="1" applyFill="1" applyBorder="1" applyAlignment="1">
      <alignment horizontal="right" vertical="center"/>
    </xf>
    <xf numFmtId="3" fontId="21" fillId="0" borderId="9" xfId="0" applyNumberFormat="1" applyFont="1" applyFill="1" applyBorder="1" applyAlignment="1">
      <alignment horizontal="right" vertical="center"/>
    </xf>
    <xf numFmtId="169" fontId="27" fillId="0" borderId="9" xfId="0" applyNumberFormat="1" applyFont="1" applyFill="1" applyBorder="1" applyAlignment="1">
      <alignment vertical="center"/>
    </xf>
    <xf numFmtId="170" fontId="26" fillId="0" borderId="9" xfId="0" applyNumberFormat="1" applyFont="1" applyFill="1" applyBorder="1" applyAlignment="1">
      <alignment vertical="center"/>
    </xf>
    <xf numFmtId="4" fontId="61" fillId="0" borderId="9" xfId="0" applyNumberFormat="1" applyFont="1" applyFill="1" applyBorder="1" applyAlignment="1">
      <alignment horizontal="right"/>
    </xf>
    <xf numFmtId="3" fontId="61" fillId="0" borderId="9" xfId="0" applyNumberFormat="1" applyFont="1" applyFill="1" applyBorder="1" applyAlignment="1">
      <alignment horizontal="right"/>
    </xf>
    <xf numFmtId="0" fontId="32" fillId="0" borderId="9" xfId="0" applyFont="1" applyFill="1" applyBorder="1"/>
    <xf numFmtId="0" fontId="32" fillId="0" borderId="9" xfId="0" applyFont="1" applyFill="1" applyBorder="1" applyAlignment="1">
      <alignment horizontal="center" vertical="center"/>
    </xf>
    <xf numFmtId="171" fontId="17" fillId="0" borderId="9" xfId="0" applyNumberFormat="1" applyFont="1" applyFill="1" applyBorder="1"/>
    <xf numFmtId="17" fontId="32" fillId="0" borderId="9" xfId="0" applyNumberFormat="1" applyFont="1" applyFill="1" applyBorder="1" applyAlignment="1">
      <alignment horizontal="center" vertical="center"/>
    </xf>
    <xf numFmtId="0" fontId="23" fillId="0" borderId="9" xfId="2" applyFont="1" applyFill="1" applyBorder="1"/>
    <xf numFmtId="0" fontId="62" fillId="0" borderId="0" xfId="0" applyFont="1" applyFill="1"/>
    <xf numFmtId="0" fontId="63" fillId="0" borderId="0" xfId="0" applyFont="1" applyFill="1"/>
    <xf numFmtId="0" fontId="62" fillId="0" borderId="9" xfId="0" applyFont="1" applyFill="1" applyBorder="1" applyAlignment="1">
      <alignment wrapText="1"/>
    </xf>
    <xf numFmtId="0" fontId="70" fillId="0" borderId="9" xfId="0" applyFont="1" applyFill="1" applyBorder="1" applyAlignment="1">
      <alignment wrapText="1"/>
    </xf>
    <xf numFmtId="0" fontId="65" fillId="0" borderId="9" xfId="2" applyFont="1" applyFill="1" applyBorder="1" applyAlignment="1">
      <alignment horizontal="center"/>
    </xf>
    <xf numFmtId="1" fontId="65" fillId="0" borderId="9" xfId="2" applyNumberFormat="1" applyFont="1" applyFill="1" applyBorder="1" applyAlignment="1">
      <alignment horizontal="center"/>
    </xf>
    <xf numFmtId="0" fontId="72" fillId="0" borderId="9" xfId="0" applyFont="1" applyFill="1" applyBorder="1"/>
    <xf numFmtId="3" fontId="65" fillId="0" borderId="9" xfId="0" applyNumberFormat="1" applyFont="1" applyFill="1" applyBorder="1" applyAlignment="1">
      <alignment horizontal="center"/>
    </xf>
    <xf numFmtId="4" fontId="65" fillId="0" borderId="9" xfId="0" applyNumberFormat="1" applyFont="1" applyFill="1" applyBorder="1" applyAlignment="1">
      <alignment horizontal="center"/>
    </xf>
    <xf numFmtId="0" fontId="65" fillId="0" borderId="9" xfId="0" applyFont="1" applyFill="1" applyBorder="1"/>
    <xf numFmtId="2" fontId="65" fillId="0" borderId="9" xfId="0" applyNumberFormat="1" applyFont="1" applyFill="1" applyBorder="1" applyAlignment="1">
      <alignment horizontal="center"/>
    </xf>
    <xf numFmtId="0" fontId="62" fillId="0" borderId="9" xfId="0" applyFont="1" applyFill="1" applyBorder="1"/>
    <xf numFmtId="3" fontId="73" fillId="0" borderId="9" xfId="0" applyNumberFormat="1" applyFont="1" applyFill="1" applyBorder="1" applyAlignment="1">
      <alignment horizontal="center"/>
    </xf>
    <xf numFmtId="2" fontId="73" fillId="0" borderId="9" xfId="0" applyNumberFormat="1" applyFont="1" applyFill="1" applyBorder="1" applyAlignment="1">
      <alignment horizontal="center"/>
    </xf>
    <xf numFmtId="0" fontId="70" fillId="0" borderId="9" xfId="0" applyFont="1" applyFill="1" applyBorder="1"/>
    <xf numFmtId="3" fontId="71" fillId="0" borderId="9" xfId="0" applyNumberFormat="1" applyFont="1" applyFill="1" applyBorder="1" applyAlignment="1">
      <alignment horizontal="center"/>
    </xf>
    <xf numFmtId="2" fontId="71" fillId="0" borderId="9" xfId="0" applyNumberFormat="1" applyFont="1" applyFill="1" applyBorder="1" applyAlignment="1">
      <alignment horizontal="center"/>
    </xf>
    <xf numFmtId="1" fontId="71" fillId="0" borderId="9" xfId="0" applyNumberFormat="1" applyFont="1" applyFill="1" applyBorder="1" applyAlignment="1">
      <alignment horizontal="center"/>
    </xf>
    <xf numFmtId="2" fontId="71" fillId="0" borderId="9" xfId="0" applyNumberFormat="1" applyFont="1" applyFill="1" applyBorder="1" applyAlignment="1">
      <alignment horizontal="center" wrapText="1"/>
    </xf>
    <xf numFmtId="166" fontId="65" fillId="0" borderId="9" xfId="0" applyNumberFormat="1" applyFont="1" applyFill="1" applyBorder="1" applyAlignment="1">
      <alignment horizontal="center"/>
    </xf>
    <xf numFmtId="166" fontId="73" fillId="0" borderId="9" xfId="0" applyNumberFormat="1" applyFont="1" applyFill="1" applyBorder="1" applyAlignment="1">
      <alignment horizontal="center"/>
    </xf>
    <xf numFmtId="0" fontId="62" fillId="0" borderId="9" xfId="2" applyFont="1" applyFill="1" applyBorder="1"/>
    <xf numFmtId="0" fontId="74" fillId="0" borderId="9" xfId="0" applyFont="1" applyFill="1" applyBorder="1"/>
    <xf numFmtId="166" fontId="70" fillId="0" borderId="9" xfId="0" applyNumberFormat="1" applyFont="1" applyFill="1" applyBorder="1" applyAlignment="1">
      <alignment horizontal="center"/>
    </xf>
    <xf numFmtId="49" fontId="75" fillId="0" borderId="14" xfId="0" applyNumberFormat="1" applyFont="1" applyFill="1" applyBorder="1" applyAlignment="1">
      <alignment horizontal="center"/>
    </xf>
    <xf numFmtId="49" fontId="75" fillId="0" borderId="15" xfId="0" applyNumberFormat="1" applyFont="1" applyFill="1" applyBorder="1" applyAlignment="1">
      <alignment horizontal="center"/>
    </xf>
    <xf numFmtId="0" fontId="75" fillId="0" borderId="16" xfId="0" applyFont="1" applyFill="1" applyBorder="1" applyAlignment="1">
      <alignment horizontal="center"/>
    </xf>
    <xf numFmtId="0" fontId="76" fillId="0" borderId="17" xfId="0" applyFont="1" applyFill="1" applyBorder="1"/>
    <xf numFmtId="3" fontId="76" fillId="0" borderId="18" xfId="0" applyNumberFormat="1" applyFont="1" applyFill="1" applyBorder="1" applyAlignment="1">
      <alignment horizontal="right"/>
    </xf>
    <xf numFmtId="0" fontId="77" fillId="0" borderId="17" xfId="0" applyFont="1" applyFill="1" applyBorder="1"/>
    <xf numFmtId="3" fontId="77" fillId="0" borderId="0" xfId="0" applyNumberFormat="1" applyFont="1" applyFill="1" applyBorder="1" applyAlignment="1">
      <alignment horizontal="right"/>
    </xf>
    <xf numFmtId="3" fontId="76" fillId="0" borderId="19" xfId="0" applyNumberFormat="1" applyFont="1" applyFill="1" applyBorder="1" applyAlignment="1">
      <alignment horizontal="right"/>
    </xf>
    <xf numFmtId="3" fontId="78" fillId="0" borderId="0" xfId="0" applyNumberFormat="1" applyFont="1" applyFill="1" applyBorder="1" applyAlignment="1">
      <alignment horizontal="right"/>
    </xf>
    <xf numFmtId="3" fontId="76" fillId="0" borderId="0" xfId="0" applyNumberFormat="1" applyFont="1" applyFill="1" applyBorder="1" applyAlignment="1">
      <alignment horizontal="right"/>
    </xf>
    <xf numFmtId="0" fontId="79" fillId="0" borderId="0" xfId="0" applyFont="1" applyFill="1"/>
    <xf numFmtId="0" fontId="80" fillId="0" borderId="20" xfId="0" applyFont="1" applyFill="1" applyBorder="1" applyAlignment="1">
      <alignment horizontal="center"/>
    </xf>
    <xf numFmtId="3" fontId="80" fillId="0" borderId="21" xfId="0" applyNumberFormat="1" applyFont="1" applyFill="1" applyBorder="1" applyAlignment="1">
      <alignment horizontal="right"/>
    </xf>
    <xf numFmtId="3" fontId="80" fillId="0" borderId="22" xfId="0" applyNumberFormat="1" applyFont="1" applyFill="1" applyBorder="1" applyAlignment="1">
      <alignment horizontal="right"/>
    </xf>
    <xf numFmtId="0" fontId="62" fillId="43" borderId="0" xfId="0" applyFont="1" applyFill="1"/>
    <xf numFmtId="3" fontId="62" fillId="43" borderId="0" xfId="0" applyNumberFormat="1" applyFont="1" applyFill="1"/>
    <xf numFmtId="49" fontId="66" fillId="43" borderId="9" xfId="0" applyNumberFormat="1" applyFont="1" applyFill="1" applyBorder="1" applyAlignment="1">
      <alignment horizontal="left"/>
    </xf>
    <xf numFmtId="3" fontId="66" fillId="43" borderId="9" xfId="0" applyNumberFormat="1" applyFont="1" applyFill="1" applyBorder="1" applyAlignment="1">
      <alignment horizontal="right"/>
    </xf>
    <xf numFmtId="49" fontId="66" fillId="43" borderId="9" xfId="0" applyNumberFormat="1" applyFont="1" applyFill="1" applyBorder="1" applyAlignment="1">
      <alignment horizontal="right"/>
    </xf>
    <xf numFmtId="49" fontId="67" fillId="43" borderId="9" xfId="0" applyNumberFormat="1" applyFont="1" applyFill="1" applyBorder="1"/>
    <xf numFmtId="3" fontId="68" fillId="43" borderId="9" xfId="0" applyNumberFormat="1" applyFont="1" applyFill="1" applyBorder="1" applyAlignment="1">
      <alignment horizontal="right"/>
    </xf>
    <xf numFmtId="49" fontId="67" fillId="43" borderId="32" xfId="0" applyNumberFormat="1" applyFont="1" applyFill="1" applyBorder="1"/>
    <xf numFmtId="168" fontId="68" fillId="43" borderId="0" xfId="170" applyNumberFormat="1" applyFont="1" applyFill="1" applyBorder="1"/>
    <xf numFmtId="49" fontId="67" fillId="43" borderId="0" xfId="0" applyNumberFormat="1" applyFont="1" applyFill="1" applyBorder="1"/>
    <xf numFmtId="0" fontId="63" fillId="43" borderId="0" xfId="0" applyFont="1" applyFill="1"/>
    <xf numFmtId="3" fontId="68" fillId="43" borderId="9" xfId="0" applyNumberFormat="1" applyFont="1" applyFill="1" applyBorder="1"/>
    <xf numFmtId="168" fontId="68" fillId="43" borderId="9" xfId="170" applyNumberFormat="1" applyFont="1" applyFill="1" applyBorder="1" applyAlignment="1">
      <alignment horizontal="center"/>
    </xf>
    <xf numFmtId="0" fontId="25" fillId="0" borderId="9" xfId="2" applyFont="1" applyFill="1" applyBorder="1" applyAlignment="1">
      <alignment vertical="center" wrapText="1"/>
    </xf>
    <xf numFmtId="3" fontId="25" fillId="0" borderId="9" xfId="2" applyNumberFormat="1" applyFont="1" applyFill="1" applyBorder="1" applyAlignment="1">
      <alignment horizontal="center" vertical="center"/>
    </xf>
    <xf numFmtId="166" fontId="25" fillId="0" borderId="9" xfId="2" applyNumberFormat="1" applyFont="1" applyFill="1" applyBorder="1" applyAlignment="1">
      <alignment horizontal="center" vertical="center"/>
    </xf>
    <xf numFmtId="166" fontId="27" fillId="0" borderId="9" xfId="2" applyNumberFormat="1" applyFont="1" applyFill="1" applyBorder="1" applyAlignment="1">
      <alignment horizontal="center" vertical="center"/>
    </xf>
    <xf numFmtId="0" fontId="29" fillId="0" borderId="9" xfId="2" applyFont="1" applyFill="1" applyBorder="1" applyAlignment="1">
      <alignment vertical="center"/>
    </xf>
    <xf numFmtId="3" fontId="29" fillId="44" borderId="9" xfId="2" applyNumberFormat="1" applyFont="1" applyFill="1" applyBorder="1" applyAlignment="1">
      <alignment horizontal="center" vertical="center"/>
    </xf>
    <xf numFmtId="166" fontId="81" fillId="0" borderId="9" xfId="336" applyNumberFormat="1" applyFont="1" applyBorder="1" applyAlignment="1">
      <alignment horizontal="center" vertical="center"/>
    </xf>
    <xf numFmtId="166" fontId="29" fillId="0" borderId="9" xfId="2" applyNumberFormat="1" applyFont="1" applyFill="1" applyBorder="1" applyAlignment="1">
      <alignment horizontal="center" vertical="center"/>
    </xf>
    <xf numFmtId="3" fontId="82" fillId="0" borderId="21" xfId="0" applyNumberFormat="1" applyFont="1" applyFill="1" applyBorder="1" applyAlignment="1">
      <alignment horizontal="right"/>
    </xf>
    <xf numFmtId="0" fontId="20" fillId="0" borderId="9" xfId="2" applyFont="1" applyFill="1" applyBorder="1" applyAlignment="1">
      <alignment horizontal="center" vertical="center"/>
    </xf>
    <xf numFmtId="0" fontId="19" fillId="0" borderId="10" xfId="2" applyFont="1" applyFill="1" applyBorder="1" applyAlignment="1">
      <alignment horizontal="center" vertical="center"/>
    </xf>
    <xf numFmtId="0" fontId="19" fillId="0" borderId="11" xfId="2" applyFont="1" applyFill="1" applyBorder="1" applyAlignment="1">
      <alignment horizontal="center" vertical="center"/>
    </xf>
    <xf numFmtId="0" fontId="19" fillId="0" borderId="12" xfId="2" applyFont="1" applyFill="1" applyBorder="1" applyAlignment="1">
      <alignment horizontal="center" vertical="center"/>
    </xf>
    <xf numFmtId="0" fontId="18" fillId="0" borderId="0" xfId="2" applyFont="1" applyFill="1" applyBorder="1" applyAlignment="1">
      <alignment horizontal="center"/>
    </xf>
    <xf numFmtId="0" fontId="65" fillId="43" borderId="9" xfId="2" applyFont="1" applyFill="1" applyBorder="1" applyAlignment="1">
      <alignment horizontal="center"/>
    </xf>
    <xf numFmtId="0" fontId="64" fillId="43" borderId="9" xfId="2" applyFont="1" applyFill="1" applyBorder="1" applyAlignment="1">
      <alignment horizontal="center"/>
    </xf>
    <xf numFmtId="0" fontId="70" fillId="0" borderId="9" xfId="2" applyFont="1" applyFill="1" applyBorder="1" applyAlignment="1">
      <alignment horizontal="center" vertical="center"/>
    </xf>
    <xf numFmtId="0" fontId="69" fillId="0" borderId="10" xfId="0" applyFont="1" applyFill="1" applyBorder="1" applyAlignment="1">
      <alignment horizontal="center" vertical="center"/>
    </xf>
    <xf numFmtId="0" fontId="69" fillId="0" borderId="11" xfId="0" applyFont="1" applyFill="1" applyBorder="1" applyAlignment="1">
      <alignment horizontal="center" vertical="center"/>
    </xf>
    <xf numFmtId="0" fontId="69" fillId="0" borderId="12" xfId="0" applyFont="1" applyFill="1" applyBorder="1" applyAlignment="1">
      <alignment horizontal="center" vertical="center"/>
    </xf>
    <xf numFmtId="0" fontId="70" fillId="0" borderId="9" xfId="0" applyFont="1" applyFill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36" fillId="0" borderId="0" xfId="0" applyFont="1" applyBorder="1" applyAlignment="1">
      <alignment horizontal="center" vertical="center"/>
    </xf>
    <xf numFmtId="3" fontId="36" fillId="0" borderId="0" xfId="0" applyNumberFormat="1" applyFont="1" applyFill="1" applyBorder="1" applyAlignment="1">
      <alignment horizontal="center"/>
    </xf>
    <xf numFmtId="0" fontId="36" fillId="0" borderId="0" xfId="0" applyFont="1" applyFill="1" applyBorder="1" applyAlignment="1">
      <alignment horizontal="center"/>
    </xf>
    <xf numFmtId="0" fontId="17" fillId="0" borderId="0" xfId="2" applyFont="1" applyFill="1" applyBorder="1" applyAlignment="1">
      <alignment horizontal="center"/>
    </xf>
    <xf numFmtId="0" fontId="17" fillId="0" borderId="33" xfId="2" applyFont="1" applyFill="1" applyBorder="1" applyAlignment="1">
      <alignment horizontal="center"/>
    </xf>
  </cellXfs>
  <cellStyles count="337">
    <cellStyle name="%20 - Vurgu1 2" xfId="3"/>
    <cellStyle name="%20 - Vurgu2 2" xfId="4"/>
    <cellStyle name="%20 - Vurgu3 2" xfId="5"/>
    <cellStyle name="%20 - Vurgu4 2" xfId="6"/>
    <cellStyle name="%20 - Vurgu5 2" xfId="7"/>
    <cellStyle name="%20 - Vurgu6 2" xfId="8"/>
    <cellStyle name="%40 - Vurgu1 2" xfId="9"/>
    <cellStyle name="%40 - Vurgu2 2" xfId="10"/>
    <cellStyle name="%40 - Vurgu3 2" xfId="11"/>
    <cellStyle name="%40 - Vurgu4 2" xfId="12"/>
    <cellStyle name="%40 - Vurgu5 2" xfId="13"/>
    <cellStyle name="%40 - Vurgu6 2" xfId="14"/>
    <cellStyle name="%60 - Vurgu1 2" xfId="15"/>
    <cellStyle name="%60 - Vurgu2 2" xfId="16"/>
    <cellStyle name="%60 - Vurgu3 2" xfId="17"/>
    <cellStyle name="%60 - Vurgu4 2" xfId="18"/>
    <cellStyle name="%60 - Vurgu5 2" xfId="19"/>
    <cellStyle name="%60 - Vurgu6 2" xfId="20"/>
    <cellStyle name="20% - Accent1" xfId="21"/>
    <cellStyle name="20% - Accent1 2" xfId="22"/>
    <cellStyle name="20% - Accent1 2 2" xfId="23"/>
    <cellStyle name="20% - Accent1 2 2 2" xfId="171"/>
    <cellStyle name="20% - Accent1 2 3" xfId="172"/>
    <cellStyle name="20% - Accent1 3" xfId="173"/>
    <cellStyle name="20% - Accent1 4" xfId="174"/>
    <cellStyle name="20% - Accent2" xfId="24"/>
    <cellStyle name="20% - Accent2 2" xfId="25"/>
    <cellStyle name="20% - Accent2 2 2" xfId="26"/>
    <cellStyle name="20% - Accent2 2 2 2" xfId="175"/>
    <cellStyle name="20% - Accent2 2 3" xfId="176"/>
    <cellStyle name="20% - Accent2 3" xfId="177"/>
    <cellStyle name="20% - Accent2 4" xfId="178"/>
    <cellStyle name="20% - Accent3" xfId="27"/>
    <cellStyle name="20% - Accent3 2" xfId="28"/>
    <cellStyle name="20% - Accent3 2 2" xfId="29"/>
    <cellStyle name="20% - Accent3 2 2 2" xfId="179"/>
    <cellStyle name="20% - Accent3 2 3" xfId="180"/>
    <cellStyle name="20% - Accent3 3" xfId="181"/>
    <cellStyle name="20% - Accent3 4" xfId="182"/>
    <cellStyle name="20% - Accent4" xfId="30"/>
    <cellStyle name="20% - Accent4 2" xfId="31"/>
    <cellStyle name="20% - Accent4 2 2" xfId="32"/>
    <cellStyle name="20% - Accent4 2 2 2" xfId="183"/>
    <cellStyle name="20% - Accent4 2 3" xfId="184"/>
    <cellStyle name="20% - Accent4 3" xfId="185"/>
    <cellStyle name="20% - Accent4 4" xfId="186"/>
    <cellStyle name="20% - Accent5" xfId="33"/>
    <cellStyle name="20% - Accent5 2" xfId="34"/>
    <cellStyle name="20% - Accent5 2 2" xfId="35"/>
    <cellStyle name="20% - Accent5 2 2 2" xfId="187"/>
    <cellStyle name="20% - Accent5 2 3" xfId="188"/>
    <cellStyle name="20% - Accent5 3" xfId="189"/>
    <cellStyle name="20% - Accent5 4" xfId="190"/>
    <cellStyle name="20% - Accent6" xfId="36"/>
    <cellStyle name="20% - Accent6 2" xfId="37"/>
    <cellStyle name="20% - Accent6 2 2" xfId="38"/>
    <cellStyle name="20% - Accent6 2 2 2" xfId="191"/>
    <cellStyle name="20% - Accent6 2 3" xfId="192"/>
    <cellStyle name="20% - Accent6 3" xfId="193"/>
    <cellStyle name="20% - Accent6 4" xfId="194"/>
    <cellStyle name="40% - Accent1" xfId="39"/>
    <cellStyle name="40% - Accent1 2" xfId="40"/>
    <cellStyle name="40% - Accent1 2 2" xfId="41"/>
    <cellStyle name="40% - Accent1 2 2 2" xfId="195"/>
    <cellStyle name="40% - Accent1 2 3" xfId="196"/>
    <cellStyle name="40% - Accent1 3" xfId="197"/>
    <cellStyle name="40% - Accent1 4" xfId="198"/>
    <cellStyle name="40% - Accent2" xfId="42"/>
    <cellStyle name="40% - Accent2 2" xfId="43"/>
    <cellStyle name="40% - Accent2 2 2" xfId="44"/>
    <cellStyle name="40% - Accent2 2 2 2" xfId="199"/>
    <cellStyle name="40% - Accent2 2 3" xfId="200"/>
    <cellStyle name="40% - Accent2 3" xfId="201"/>
    <cellStyle name="40% - Accent2 4" xfId="202"/>
    <cellStyle name="40% - Accent3" xfId="45"/>
    <cellStyle name="40% - Accent3 2" xfId="46"/>
    <cellStyle name="40% - Accent3 2 2" xfId="47"/>
    <cellStyle name="40% - Accent3 2 2 2" xfId="203"/>
    <cellStyle name="40% - Accent3 2 3" xfId="204"/>
    <cellStyle name="40% - Accent3 3" xfId="205"/>
    <cellStyle name="40% - Accent3 4" xfId="206"/>
    <cellStyle name="40% - Accent4" xfId="48"/>
    <cellStyle name="40% - Accent4 2" xfId="49"/>
    <cellStyle name="40% - Accent4 2 2" xfId="50"/>
    <cellStyle name="40% - Accent4 2 2 2" xfId="207"/>
    <cellStyle name="40% - Accent4 2 3" xfId="208"/>
    <cellStyle name="40% - Accent4 3" xfId="209"/>
    <cellStyle name="40% - Accent4 4" xfId="210"/>
    <cellStyle name="40% - Accent5" xfId="51"/>
    <cellStyle name="40% - Accent5 2" xfId="52"/>
    <cellStyle name="40% - Accent5 2 2" xfId="53"/>
    <cellStyle name="40% - Accent5 2 2 2" xfId="211"/>
    <cellStyle name="40% - Accent5 2 3" xfId="212"/>
    <cellStyle name="40% - Accent5 3" xfId="213"/>
    <cellStyle name="40% - Accent5 4" xfId="214"/>
    <cellStyle name="40% - Accent6" xfId="54"/>
    <cellStyle name="40% - Accent6 2" xfId="55"/>
    <cellStyle name="40% - Accent6 2 2" xfId="56"/>
    <cellStyle name="40% - Accent6 2 2 2" xfId="215"/>
    <cellStyle name="40% - Accent6 2 3" xfId="216"/>
    <cellStyle name="40% - Accent6 3" xfId="217"/>
    <cellStyle name="40% - Accent6 4" xfId="218"/>
    <cellStyle name="60% - Accent1" xfId="57"/>
    <cellStyle name="60% - Accent1 2" xfId="58"/>
    <cellStyle name="60% - Accent1 2 2" xfId="59"/>
    <cellStyle name="60% - Accent1 2 2 2" xfId="219"/>
    <cellStyle name="60% - Accent1 2 3" xfId="220"/>
    <cellStyle name="60% - Accent1 3" xfId="221"/>
    <cellStyle name="60% - Accent2" xfId="60"/>
    <cellStyle name="60% - Accent2 2" xfId="61"/>
    <cellStyle name="60% - Accent2 2 2" xfId="62"/>
    <cellStyle name="60% - Accent2 2 2 2" xfId="222"/>
    <cellStyle name="60% - Accent2 2 3" xfId="223"/>
    <cellStyle name="60% - Accent2 3" xfId="224"/>
    <cellStyle name="60% - Accent3" xfId="63"/>
    <cellStyle name="60% - Accent3 2" xfId="64"/>
    <cellStyle name="60% - Accent3 2 2" xfId="65"/>
    <cellStyle name="60% - Accent3 2 2 2" xfId="225"/>
    <cellStyle name="60% - Accent3 2 3" xfId="226"/>
    <cellStyle name="60% - Accent3 3" xfId="227"/>
    <cellStyle name="60% - Accent4" xfId="66"/>
    <cellStyle name="60% - Accent4 2" xfId="67"/>
    <cellStyle name="60% - Accent4 2 2" xfId="68"/>
    <cellStyle name="60% - Accent4 2 2 2" xfId="228"/>
    <cellStyle name="60% - Accent4 2 3" xfId="229"/>
    <cellStyle name="60% - Accent4 3" xfId="230"/>
    <cellStyle name="60% - Accent5" xfId="69"/>
    <cellStyle name="60% - Accent5 2" xfId="70"/>
    <cellStyle name="60% - Accent5 2 2" xfId="71"/>
    <cellStyle name="60% - Accent5 2 2 2" xfId="231"/>
    <cellStyle name="60% - Accent5 2 3" xfId="232"/>
    <cellStyle name="60% - Accent5 3" xfId="233"/>
    <cellStyle name="60% - Accent6" xfId="72"/>
    <cellStyle name="60% - Accent6 2" xfId="73"/>
    <cellStyle name="60% - Accent6 2 2" xfId="74"/>
    <cellStyle name="60% - Accent6 2 2 2" xfId="234"/>
    <cellStyle name="60% - Accent6 2 3" xfId="235"/>
    <cellStyle name="60% - Accent6 3" xfId="236"/>
    <cellStyle name="Accent1 2" xfId="75"/>
    <cellStyle name="Accent1 2 2" xfId="76"/>
    <cellStyle name="Accent1 2 2 2" xfId="237"/>
    <cellStyle name="Accent1 2 3" xfId="238"/>
    <cellStyle name="Accent1 3" xfId="239"/>
    <cellStyle name="Accent2 2" xfId="77"/>
    <cellStyle name="Accent2 2 2" xfId="78"/>
    <cellStyle name="Accent2 2 2 2" xfId="240"/>
    <cellStyle name="Accent2 2 3" xfId="241"/>
    <cellStyle name="Accent2 3" xfId="242"/>
    <cellStyle name="Accent3 2" xfId="79"/>
    <cellStyle name="Accent3 2 2" xfId="80"/>
    <cellStyle name="Accent3 2 2 2" xfId="243"/>
    <cellStyle name="Accent3 2 3" xfId="244"/>
    <cellStyle name="Accent3 3" xfId="245"/>
    <cellStyle name="Accent4 2" xfId="81"/>
    <cellStyle name="Accent4 2 2" xfId="82"/>
    <cellStyle name="Accent4 2 2 2" xfId="246"/>
    <cellStyle name="Accent4 2 3" xfId="247"/>
    <cellStyle name="Accent4 3" xfId="248"/>
    <cellStyle name="Accent5 2" xfId="83"/>
    <cellStyle name="Accent5 2 2" xfId="84"/>
    <cellStyle name="Accent5 2 2 2" xfId="249"/>
    <cellStyle name="Accent5 2 3" xfId="250"/>
    <cellStyle name="Accent5 3" xfId="251"/>
    <cellStyle name="Accent6 2" xfId="85"/>
    <cellStyle name="Accent6 2 2" xfId="86"/>
    <cellStyle name="Accent6 2 2 2" xfId="252"/>
    <cellStyle name="Accent6 2 3" xfId="253"/>
    <cellStyle name="Accent6 3" xfId="254"/>
    <cellStyle name="Açıklama Metni 2" xfId="87"/>
    <cellStyle name="Ana Başlık 2" xfId="88"/>
    <cellStyle name="Bad 2" xfId="89"/>
    <cellStyle name="Bad 2 2" xfId="90"/>
    <cellStyle name="Bad 2 2 2" xfId="255"/>
    <cellStyle name="Bad 2 3" xfId="256"/>
    <cellStyle name="Bad 3" xfId="257"/>
    <cellStyle name="Bağlı Hücre 2" xfId="91"/>
    <cellStyle name="Başlık 1 2" xfId="92"/>
    <cellStyle name="Başlık 2 2" xfId="93"/>
    <cellStyle name="Başlık 3 2" xfId="94"/>
    <cellStyle name="Başlık 4 2" xfId="95"/>
    <cellStyle name="Calculation 2" xfId="96"/>
    <cellStyle name="Calculation 2 2" xfId="97"/>
    <cellStyle name="Calculation 2 2 2" xfId="258"/>
    <cellStyle name="Calculation 2 3" xfId="259"/>
    <cellStyle name="Calculation 3" xfId="260"/>
    <cellStyle name="Check Cell 2" xfId="98"/>
    <cellStyle name="Check Cell 2 2" xfId="99"/>
    <cellStyle name="Check Cell 2 2 2" xfId="261"/>
    <cellStyle name="Check Cell 2 3" xfId="262"/>
    <cellStyle name="Check Cell 3" xfId="263"/>
    <cellStyle name="Comma 2" xfId="100"/>
    <cellStyle name="Comma 2 2" xfId="101"/>
    <cellStyle name="Comma 2 3" xfId="264"/>
    <cellStyle name="Çıkış 2" xfId="102"/>
    <cellStyle name="Explanatory Text" xfId="103"/>
    <cellStyle name="Explanatory Text 2" xfId="104"/>
    <cellStyle name="Explanatory Text 2 2" xfId="105"/>
    <cellStyle name="Explanatory Text 2 2 2" xfId="265"/>
    <cellStyle name="Explanatory Text 2 3" xfId="266"/>
    <cellStyle name="Explanatory Text 3" xfId="267"/>
    <cellStyle name="Giriş 2" xfId="106"/>
    <cellStyle name="Good 2" xfId="107"/>
    <cellStyle name="Good 2 2" xfId="108"/>
    <cellStyle name="Good 2 2 2" xfId="268"/>
    <cellStyle name="Good 2 3" xfId="269"/>
    <cellStyle name="Good 3" xfId="270"/>
    <cellStyle name="Heading 1" xfId="109"/>
    <cellStyle name="Heading 1 2" xfId="110"/>
    <cellStyle name="Heading 2" xfId="111"/>
    <cellStyle name="Heading 2 2" xfId="112"/>
    <cellStyle name="Heading 3" xfId="113"/>
    <cellStyle name="Heading 3 2" xfId="114"/>
    <cellStyle name="Heading 4" xfId="115"/>
    <cellStyle name="Heading 4 2" xfId="116"/>
    <cellStyle name="Hesaplama 2" xfId="271"/>
    <cellStyle name="Input" xfId="117"/>
    <cellStyle name="Input 2" xfId="118"/>
    <cellStyle name="Input 2 2" xfId="119"/>
    <cellStyle name="Input 2 2 2" xfId="272"/>
    <cellStyle name="Input 2 3" xfId="273"/>
    <cellStyle name="Input 3" xfId="274"/>
    <cellStyle name="İşaretli Hücre 2" xfId="275"/>
    <cellStyle name="İyi 2" xfId="276"/>
    <cellStyle name="Kötü 2" xfId="277"/>
    <cellStyle name="Linked Cell" xfId="120"/>
    <cellStyle name="Linked Cell 2" xfId="121"/>
    <cellStyle name="Linked Cell 2 2" xfId="122"/>
    <cellStyle name="Linked Cell 2 2 2" xfId="278"/>
    <cellStyle name="Linked Cell 2 3" xfId="279"/>
    <cellStyle name="Linked Cell 3" xfId="280"/>
    <cellStyle name="Neutral 2" xfId="123"/>
    <cellStyle name="Neutral 2 2" xfId="124"/>
    <cellStyle name="Neutral 2 2 2" xfId="281"/>
    <cellStyle name="Neutral 2 3" xfId="282"/>
    <cellStyle name="Neutral 3" xfId="283"/>
    <cellStyle name="Normal" xfId="0" builtinId="0"/>
    <cellStyle name="Normal 2" xfId="336"/>
    <cellStyle name="Normal 2 2" xfId="125"/>
    <cellStyle name="Normal 2 2 2" xfId="284"/>
    <cellStyle name="Normal 2 3" xfId="126"/>
    <cellStyle name="Normal 2 3 2" xfId="127"/>
    <cellStyle name="Normal 2 3 2 2" xfId="285"/>
    <cellStyle name="Normal 2 3 3" xfId="286"/>
    <cellStyle name="Normal 3" xfId="128"/>
    <cellStyle name="Normal 3 2" xfId="287"/>
    <cellStyle name="Normal 4" xfId="129"/>
    <cellStyle name="Normal 4 2" xfId="130"/>
    <cellStyle name="Normal 4 2 2" xfId="131"/>
    <cellStyle name="Normal 4 2 2 2" xfId="288"/>
    <cellStyle name="Normal 4 2 3" xfId="289"/>
    <cellStyle name="Normal 4 3" xfId="290"/>
    <cellStyle name="Normal 4 4" xfId="291"/>
    <cellStyle name="Normal 5" xfId="292"/>
    <cellStyle name="Normal 5 2" xfId="293"/>
    <cellStyle name="Normal 5 3" xfId="294"/>
    <cellStyle name="Normal_MAYIS_2009_İHRACAT_RAKAMLARI" xfId="2"/>
    <cellStyle name="Not 2" xfId="132"/>
    <cellStyle name="Not 3" xfId="295"/>
    <cellStyle name="Note 2" xfId="133"/>
    <cellStyle name="Note 2 2" xfId="134"/>
    <cellStyle name="Note 2 2 2" xfId="135"/>
    <cellStyle name="Note 2 2 2 2" xfId="136"/>
    <cellStyle name="Note 2 2 2 2 2" xfId="296"/>
    <cellStyle name="Note 2 2 2 3" xfId="297"/>
    <cellStyle name="Note 2 2 3" xfId="137"/>
    <cellStyle name="Note 2 2 3 2" xfId="138"/>
    <cellStyle name="Note 2 2 3 2 2" xfId="139"/>
    <cellStyle name="Note 2 2 3 2 2 2" xfId="298"/>
    <cellStyle name="Note 2 2 3 2 3" xfId="299"/>
    <cellStyle name="Note 2 2 3 3" xfId="140"/>
    <cellStyle name="Note 2 2 3 3 2" xfId="141"/>
    <cellStyle name="Note 2 2 3 3 2 2" xfId="300"/>
    <cellStyle name="Note 2 2 3 3 3" xfId="301"/>
    <cellStyle name="Note 2 2 3 4" xfId="302"/>
    <cellStyle name="Note 2 2 4" xfId="142"/>
    <cellStyle name="Note 2 2 4 2" xfId="143"/>
    <cellStyle name="Note 2 2 4 2 2" xfId="303"/>
    <cellStyle name="Note 2 2 4 3" xfId="304"/>
    <cellStyle name="Note 2 2 5" xfId="305"/>
    <cellStyle name="Note 2 2 6" xfId="306"/>
    <cellStyle name="Note 2 3" xfId="144"/>
    <cellStyle name="Note 2 3 2" xfId="145"/>
    <cellStyle name="Note 2 3 2 2" xfId="146"/>
    <cellStyle name="Note 2 3 2 2 2" xfId="307"/>
    <cellStyle name="Note 2 3 2 3" xfId="308"/>
    <cellStyle name="Note 2 3 3" xfId="147"/>
    <cellStyle name="Note 2 3 3 2" xfId="148"/>
    <cellStyle name="Note 2 3 3 2 2" xfId="309"/>
    <cellStyle name="Note 2 3 3 3" xfId="310"/>
    <cellStyle name="Note 2 3 4" xfId="311"/>
    <cellStyle name="Note 2 4" xfId="149"/>
    <cellStyle name="Note 2 4 2" xfId="150"/>
    <cellStyle name="Note 2 4 2 2" xfId="312"/>
    <cellStyle name="Note 2 4 3" xfId="313"/>
    <cellStyle name="Note 2 5" xfId="314"/>
    <cellStyle name="Note 3" xfId="151"/>
    <cellStyle name="Note 3 2" xfId="315"/>
    <cellStyle name="Nötr 2" xfId="316"/>
    <cellStyle name="Output" xfId="152"/>
    <cellStyle name="Output 2" xfId="153"/>
    <cellStyle name="Output 2 2" xfId="154"/>
    <cellStyle name="Output 2 2 2" xfId="317"/>
    <cellStyle name="Output 2 3" xfId="318"/>
    <cellStyle name="Output 3" xfId="319"/>
    <cellStyle name="Percent 2" xfId="155"/>
    <cellStyle name="Percent 2 2" xfId="156"/>
    <cellStyle name="Percent 2 2 2" xfId="320"/>
    <cellStyle name="Percent 2 3" xfId="321"/>
    <cellStyle name="Percent 3" xfId="157"/>
    <cellStyle name="Percent 3 2" xfId="322"/>
    <cellStyle name="Title" xfId="158"/>
    <cellStyle name="Title 2" xfId="159"/>
    <cellStyle name="Toplam 2" xfId="160"/>
    <cellStyle name="Total" xfId="161"/>
    <cellStyle name="Total 2" xfId="162"/>
    <cellStyle name="Total 2 2" xfId="163"/>
    <cellStyle name="Total 2 2 2" xfId="323"/>
    <cellStyle name="Total 2 3" xfId="324"/>
    <cellStyle name="Total 3" xfId="325"/>
    <cellStyle name="Uyarı Metni 2" xfId="164"/>
    <cellStyle name="Virgül" xfId="1" builtinId="3"/>
    <cellStyle name="Virgül 2" xfId="165"/>
    <cellStyle name="Virgül 3" xfId="326"/>
    <cellStyle name="Vurgu1 2" xfId="327"/>
    <cellStyle name="Vurgu2 2" xfId="328"/>
    <cellStyle name="Vurgu3 2" xfId="329"/>
    <cellStyle name="Vurgu4 2" xfId="330"/>
    <cellStyle name="Vurgu5 2" xfId="331"/>
    <cellStyle name="Vurgu6 2" xfId="332"/>
    <cellStyle name="Warning Text" xfId="166"/>
    <cellStyle name="Warning Text 2" xfId="167"/>
    <cellStyle name="Warning Text 2 2" xfId="168"/>
    <cellStyle name="Warning Text 2 2 2" xfId="333"/>
    <cellStyle name="Warning Text 2 3" xfId="334"/>
    <cellStyle name="Warning Text 3" xfId="335"/>
    <cellStyle name="Yüzde 2" xfId="169"/>
    <cellStyle name="Yüzde 3" xfId="170"/>
  </cellStyles>
  <dxfs count="6"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SANAYİ SEKTÖRÜ İHRACATI</a:t>
            </a:r>
          </a:p>
        </c:rich>
      </c:tx>
      <c:layout>
        <c:manualLayout>
          <c:xMode val="edge"/>
          <c:yMode val="edge"/>
          <c:x val="0.16361646768123617"/>
          <c:y val="3.04287690179806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933638443935944"/>
          <c:y val="0.18672237001258191"/>
          <c:w val="0.7757437070938249"/>
          <c:h val="0.5518683380371866"/>
        </c:manualLayout>
      </c:layout>
      <c:lineChart>
        <c:grouping val="standard"/>
        <c:varyColors val="0"/>
        <c:ser>
          <c:idx val="0"/>
          <c:order val="0"/>
          <c:tx>
            <c:strRef>
              <c:f>'2002_2023_AYLIK_IHR'!$A$25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'2002_2023_AYLIK_IHR'!$C$25:$N$25</c:f>
              <c:numCache>
                <c:formatCode>#,##0</c:formatCode>
                <c:ptCount val="12"/>
                <c:pt idx="0">
                  <c:v>13086511.433890002</c:v>
                </c:pt>
                <c:pt idx="1">
                  <c:v>14951346.48866</c:v>
                </c:pt>
                <c:pt idx="2">
                  <c:v>17129698.55257</c:v>
                </c:pt>
                <c:pt idx="3">
                  <c:v>17698452.184039999</c:v>
                </c:pt>
                <c:pt idx="4">
                  <c:v>14046533.19176</c:v>
                </c:pt>
                <c:pt idx="5">
                  <c:v>17244413.010979995</c:v>
                </c:pt>
                <c:pt idx="6">
                  <c:v>13509873.497939998</c:v>
                </c:pt>
                <c:pt idx="7">
                  <c:v>15252945.799640002</c:v>
                </c:pt>
                <c:pt idx="8">
                  <c:v>16217347.961259998</c:v>
                </c:pt>
                <c:pt idx="9">
                  <c:v>15002207.561970001</c:v>
                </c:pt>
                <c:pt idx="10">
                  <c:v>15473977.56546</c:v>
                </c:pt>
                <c:pt idx="11">
                  <c:v>16145985.20707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34C-46F5-8CC9-74D5E00EAD36}"/>
            </c:ext>
          </c:extLst>
        </c:ser>
        <c:ser>
          <c:idx val="1"/>
          <c:order val="1"/>
          <c:tx>
            <c:strRef>
              <c:f>'2002_2023_AYLIK_IHR'!$A$24</c:f>
              <c:strCache>
                <c:ptCount val="1"/>
                <c:pt idx="0">
                  <c:v>2023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'2002_2023_AYLIK_IHR'!$C$24:$N$24</c:f>
              <c:numCache>
                <c:formatCode>#,##0</c:formatCode>
                <c:ptCount val="12"/>
                <c:pt idx="0">
                  <c:v>13674372.703699999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34C-46F5-8CC9-74D5E00EAD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528612608"/>
        <c:axId val="-528609888"/>
      </c:lineChart>
      <c:catAx>
        <c:axId val="-5286126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2860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52860988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2861260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702962292403256"/>
          <c:y val="0.11065006915629322"/>
          <c:w val="0.28015600002277374"/>
          <c:h val="7.818952091569467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MADENCİLİK İHRACAT</a:t>
            </a:r>
            <a:r>
              <a:rPr lang="tr-TR"/>
              <a:t>I</a:t>
            </a:r>
            <a:endParaRPr lang="en-US"/>
          </a:p>
        </c:rich>
      </c:tx>
      <c:layout>
        <c:manualLayout>
          <c:xMode val="edge"/>
          <c:yMode val="edge"/>
          <c:x val="0.20134597305776514"/>
          <c:y val="3.74531835205992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55063851804235"/>
          <c:y val="0.21722925894362621"/>
          <c:w val="0.77064306488660361"/>
          <c:h val="0.50936515890229372"/>
        </c:manualLayout>
      </c:layout>
      <c:lineChart>
        <c:grouping val="standard"/>
        <c:varyColors val="0"/>
        <c:ser>
          <c:idx val="0"/>
          <c:order val="0"/>
          <c:tx>
            <c:strRef>
              <c:f>'2002_2023_AYLIK_IHR'!$A$59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'2002_2023_AYLIK_IHR'!$C$59:$N$59</c:f>
              <c:numCache>
                <c:formatCode>#,##0</c:formatCode>
                <c:ptCount val="12"/>
                <c:pt idx="0">
                  <c:v>497849.89552999998</c:v>
                </c:pt>
                <c:pt idx="1">
                  <c:v>471704.26270999998</c:v>
                </c:pt>
                <c:pt idx="2">
                  <c:v>554613.88928</c:v>
                </c:pt>
                <c:pt idx="3">
                  <c:v>704145.15989999997</c:v>
                </c:pt>
                <c:pt idx="4">
                  <c:v>533041.87158000004</c:v>
                </c:pt>
                <c:pt idx="5">
                  <c:v>594051.50404999999</c:v>
                </c:pt>
                <c:pt idx="6">
                  <c:v>487990.84642999998</c:v>
                </c:pt>
                <c:pt idx="7">
                  <c:v>593089.54356999998</c:v>
                </c:pt>
                <c:pt idx="8">
                  <c:v>537920.48459999997</c:v>
                </c:pt>
                <c:pt idx="9">
                  <c:v>462086.31361000001</c:v>
                </c:pt>
                <c:pt idx="10">
                  <c:v>506969.26679000002</c:v>
                </c:pt>
                <c:pt idx="11">
                  <c:v>515376.89234000002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08D-438D-8B1A-F87D40AAAD8E}"/>
            </c:ext>
          </c:extLst>
        </c:ser>
        <c:ser>
          <c:idx val="1"/>
          <c:order val="1"/>
          <c:tx>
            <c:strRef>
              <c:f>'2002_2023_AYLIK_IHR'!$A$58</c:f>
              <c:strCache>
                <c:ptCount val="1"/>
                <c:pt idx="0">
                  <c:v>2023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'2002_2023_AYLIK_IHR'!$C$58:$N$58</c:f>
              <c:numCache>
                <c:formatCode>#,##0</c:formatCode>
                <c:ptCount val="12"/>
                <c:pt idx="0">
                  <c:v>441187.83958999999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08D-438D-8B1A-F87D40AAAD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528604448"/>
        <c:axId val="-528600640"/>
      </c:lineChart>
      <c:catAx>
        <c:axId val="-5286044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286006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52860064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2860444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AYLAR BAZINDA TOPLAM İHRACAT
</a:t>
            </a:r>
          </a:p>
        </c:rich>
      </c:tx>
      <c:layout>
        <c:manualLayout>
          <c:xMode val="edge"/>
          <c:yMode val="edge"/>
          <c:x val="0.27731374487279997"/>
          <c:y val="3.66300366300366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221967963386727"/>
          <c:y val="0.21611798920411671"/>
          <c:w val="0.75972540045766757"/>
          <c:h val="0.51648536403017697"/>
        </c:manualLayout>
      </c:layout>
      <c:lineChart>
        <c:grouping val="standard"/>
        <c:varyColors val="0"/>
        <c:ser>
          <c:idx val="0"/>
          <c:order val="0"/>
          <c:tx>
            <c:strRef>
              <c:f>'2002_2023_AYLIK_IHR'!$A$82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'2002_2023_AYLIK_IHR'!$C$82:$N$82</c:f>
              <c:numCache>
                <c:formatCode>#,##0</c:formatCode>
                <c:ptCount val="12"/>
                <c:pt idx="0">
                  <c:v>17553879.908</c:v>
                </c:pt>
                <c:pt idx="1">
                  <c:v>19904524.796999998</c:v>
                </c:pt>
                <c:pt idx="2">
                  <c:v>22609679.313999999</c:v>
                </c:pt>
                <c:pt idx="3">
                  <c:v>23331781.055</c:v>
                </c:pt>
                <c:pt idx="4">
                  <c:v>18935010.199999999</c:v>
                </c:pt>
                <c:pt idx="5">
                  <c:v>23360517.27</c:v>
                </c:pt>
                <c:pt idx="6">
                  <c:v>18489138.460999999</c:v>
                </c:pt>
                <c:pt idx="7">
                  <c:v>21278049.202</c:v>
                </c:pt>
                <c:pt idx="8">
                  <c:v>22590911.390999999</c:v>
                </c:pt>
                <c:pt idx="9">
                  <c:v>21317990.923999999</c:v>
                </c:pt>
                <c:pt idx="10">
                  <c:v>21890105.41</c:v>
                </c:pt>
                <c:pt idx="11">
                  <c:v>22910311.534000002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DBD-49F2-B337-04140907E5E6}"/>
            </c:ext>
          </c:extLst>
        </c:ser>
        <c:ser>
          <c:idx val="1"/>
          <c:order val="1"/>
          <c:tx>
            <c:strRef>
              <c:f>'2002_2023_AYLIK_IHR'!$A$83</c:f>
              <c:strCache>
                <c:ptCount val="1"/>
                <c:pt idx="0">
                  <c:v>2023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'2002_2023_AYLIK_IHR'!$C$83:$N$83</c:f>
              <c:numCache>
                <c:formatCode>#,##0</c:formatCode>
                <c:ptCount val="12"/>
                <c:pt idx="0">
                  <c:v>19375952.506000001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DBD-49F2-B337-04140907E5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528606080"/>
        <c:axId val="-528613152"/>
      </c:lineChart>
      <c:catAx>
        <c:axId val="-5286060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286131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52861315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2860608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TARIM İHRACATI</a:t>
            </a:r>
            <a:endParaRPr lang="tr-TR" sz="1000" b="1" i="0" u="none" strike="noStrike" baseline="0"/>
          </a:p>
        </c:rich>
      </c:tx>
      <c:layout>
        <c:manualLayout>
          <c:xMode val="edge"/>
          <c:yMode val="edge"/>
          <c:x val="0.27169617989891004"/>
          <c:y val="5.5335968379446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390845884621779"/>
          <c:y val="0.18972368631825576"/>
          <c:w val="0.75402468126949163"/>
          <c:h val="0.54940817496328231"/>
        </c:manualLayout>
      </c:layout>
      <c:lineChart>
        <c:grouping val="standard"/>
        <c:varyColors val="0"/>
        <c:ser>
          <c:idx val="0"/>
          <c:order val="0"/>
          <c:tx>
            <c:strRef>
              <c:f>'2002_2023_AYLIK_IHR'!$A$3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'2002_2023_AYLIK_IHR'!$C$3:$N$3</c:f>
              <c:numCache>
                <c:formatCode>#,##0</c:formatCode>
                <c:ptCount val="12"/>
                <c:pt idx="0">
                  <c:v>2549930.7949399999</c:v>
                </c:pt>
                <c:pt idx="1">
                  <c:v>2742426.2719200002</c:v>
                </c:pt>
                <c:pt idx="2">
                  <c:v>2964255.6098699998</c:v>
                </c:pt>
                <c:pt idx="3">
                  <c:v>2749071.7943600002</c:v>
                </c:pt>
                <c:pt idx="4">
                  <c:v>2408542.0611700001</c:v>
                </c:pt>
                <c:pt idx="5">
                  <c:v>2984763.8989500003</c:v>
                </c:pt>
                <c:pt idx="6">
                  <c:v>2311853.4873099998</c:v>
                </c:pt>
                <c:pt idx="7">
                  <c:v>2760400.2864800002</c:v>
                </c:pt>
                <c:pt idx="8">
                  <c:v>2983346.5857000002</c:v>
                </c:pt>
                <c:pt idx="9">
                  <c:v>3028936.5658999993</c:v>
                </c:pt>
                <c:pt idx="10">
                  <c:v>3322248.8327899994</c:v>
                </c:pt>
                <c:pt idx="11">
                  <c:v>3429045.3452399997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D49-4105-BE49-E64EAB784BA8}"/>
            </c:ext>
          </c:extLst>
        </c:ser>
        <c:ser>
          <c:idx val="1"/>
          <c:order val="1"/>
          <c:tx>
            <c:strRef>
              <c:f>'2002_2023_AYLIK_IHR'!$A$2</c:f>
              <c:strCache>
                <c:ptCount val="1"/>
                <c:pt idx="0">
                  <c:v>2023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'2002_2023_AYLIK_IHR'!$C$2:$N$2</c:f>
              <c:numCache>
                <c:formatCode>#,##0</c:formatCode>
                <c:ptCount val="12"/>
                <c:pt idx="0">
                  <c:v>2875570.6479600002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D49-4105-BE49-E64EAB784B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528598464"/>
        <c:axId val="-528609344"/>
      </c:lineChart>
      <c:catAx>
        <c:axId val="-5285984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286093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52860934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2859846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AYLIK İHRACAT RAKAMLARINDAKİ DEĞİŞİM, 2009-2023</a:t>
            </a:r>
          </a:p>
        </c:rich>
      </c:tx>
      <c:layout>
        <c:manualLayout>
          <c:xMode val="edge"/>
          <c:yMode val="edge"/>
          <c:x val="0.21774221770665791"/>
          <c:y val="3.40909090909090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53783200215318"/>
          <c:y val="0.16477295583961588"/>
          <c:w val="0.73656010658196058"/>
          <c:h val="0.60795538878754851"/>
        </c:manualLayout>
      </c:layout>
      <c:lineChart>
        <c:grouping val="standard"/>
        <c:varyColors val="0"/>
        <c:ser>
          <c:idx val="5"/>
          <c:order val="0"/>
          <c:tx>
            <c:v>2009</c:v>
          </c:tx>
          <c:spPr>
            <a:ln w="38100">
              <a:solidFill>
                <a:srgbClr val="800000"/>
              </a:solidFill>
              <a:prstDash val="solid"/>
            </a:ln>
          </c:spPr>
          <c:marker>
            <c:symbol val="none"/>
          </c:marker>
          <c:val>
            <c:numRef>
              <c:f>'2002_2023_AYLIK_IHR'!$C$69:$N$69</c:f>
              <c:numCache>
                <c:formatCode>#,##0</c:formatCode>
                <c:ptCount val="12"/>
                <c:pt idx="0">
                  <c:v>7884493.5240000002</c:v>
                </c:pt>
                <c:pt idx="1">
                  <c:v>8435115.8340000007</c:v>
                </c:pt>
                <c:pt idx="2">
                  <c:v>8155485.0810000002</c:v>
                </c:pt>
                <c:pt idx="3">
                  <c:v>7561696.2829999998</c:v>
                </c:pt>
                <c:pt idx="4">
                  <c:v>7346407.5279999999</c:v>
                </c:pt>
                <c:pt idx="5">
                  <c:v>8329692.7829999998</c:v>
                </c:pt>
                <c:pt idx="6">
                  <c:v>9055733.6710000001</c:v>
                </c:pt>
                <c:pt idx="7">
                  <c:v>7839908.8420000002</c:v>
                </c:pt>
                <c:pt idx="8">
                  <c:v>8480708.3870000001</c:v>
                </c:pt>
                <c:pt idx="9">
                  <c:v>10095768.029999999</c:v>
                </c:pt>
                <c:pt idx="10">
                  <c:v>8903010.773</c:v>
                </c:pt>
                <c:pt idx="11">
                  <c:v>10054591.867000001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78C-4FD5-8681-61283386A624}"/>
            </c:ext>
          </c:extLst>
        </c:ser>
        <c:ser>
          <c:idx val="6"/>
          <c:order val="1"/>
          <c:tx>
            <c:strRef>
              <c:f>'2002_2023_AYLIK_IHR'!$A$70</c:f>
              <c:strCache>
                <c:ptCount val="1"/>
                <c:pt idx="0">
                  <c:v>2010</c:v>
                </c:pt>
              </c:strCache>
            </c:strRef>
          </c:tx>
          <c:marker>
            <c:symbol val="none"/>
          </c:marker>
          <c:val>
            <c:numRef>
              <c:f>'2002_2023_AYLIK_IHR'!$C$70:$N$70</c:f>
              <c:numCache>
                <c:formatCode>#,##0</c:formatCode>
                <c:ptCount val="12"/>
                <c:pt idx="0">
                  <c:v>7828748.0580000002</c:v>
                </c:pt>
                <c:pt idx="1">
                  <c:v>8263237.8140000002</c:v>
                </c:pt>
                <c:pt idx="2">
                  <c:v>9886488.1710000001</c:v>
                </c:pt>
                <c:pt idx="3">
                  <c:v>9396006.6539999992</c:v>
                </c:pt>
                <c:pt idx="4">
                  <c:v>9799958.1170000006</c:v>
                </c:pt>
                <c:pt idx="5">
                  <c:v>9542907.6439999994</c:v>
                </c:pt>
                <c:pt idx="6">
                  <c:v>9564682.5449999999</c:v>
                </c:pt>
                <c:pt idx="7">
                  <c:v>8523451.9729999993</c:v>
                </c:pt>
                <c:pt idx="8">
                  <c:v>8909230.5209999997</c:v>
                </c:pt>
                <c:pt idx="9">
                  <c:v>10963586.27</c:v>
                </c:pt>
                <c:pt idx="10">
                  <c:v>9382369.7180000003</c:v>
                </c:pt>
                <c:pt idx="11">
                  <c:v>11822551.698999999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78C-4FD5-8681-61283386A624}"/>
            </c:ext>
          </c:extLst>
        </c:ser>
        <c:ser>
          <c:idx val="7"/>
          <c:order val="2"/>
          <c:tx>
            <c:strRef>
              <c:f>'2002_2023_AYLIK_IHR'!$A$71</c:f>
              <c:strCache>
                <c:ptCount val="1"/>
                <c:pt idx="0">
                  <c:v>2011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'2002_2023_AYLIK_IHR'!$C$71:$N$71</c:f>
              <c:numCache>
                <c:formatCode>#,##0</c:formatCode>
                <c:ptCount val="12"/>
                <c:pt idx="0">
                  <c:v>9551084.6390000004</c:v>
                </c:pt>
                <c:pt idx="1">
                  <c:v>10059126.307</c:v>
                </c:pt>
                <c:pt idx="2">
                  <c:v>11811085.16</c:v>
                </c:pt>
                <c:pt idx="3">
                  <c:v>11873269.447000001</c:v>
                </c:pt>
                <c:pt idx="4">
                  <c:v>10943364.372</c:v>
                </c:pt>
                <c:pt idx="5">
                  <c:v>11349953.558</c:v>
                </c:pt>
                <c:pt idx="6">
                  <c:v>11860004.271</c:v>
                </c:pt>
                <c:pt idx="7">
                  <c:v>11245124.657</c:v>
                </c:pt>
                <c:pt idx="8">
                  <c:v>10750626.098999999</c:v>
                </c:pt>
                <c:pt idx="9">
                  <c:v>11907219.297</c:v>
                </c:pt>
                <c:pt idx="10">
                  <c:v>11078524.743000001</c:v>
                </c:pt>
                <c:pt idx="11">
                  <c:v>12477486.279999999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78C-4FD5-8681-61283386A624}"/>
            </c:ext>
          </c:extLst>
        </c:ser>
        <c:ser>
          <c:idx val="0"/>
          <c:order val="3"/>
          <c:tx>
            <c:strRef>
              <c:f>'2002_2023_AYLIK_IHR'!$A$72</c:f>
              <c:strCache>
                <c:ptCount val="1"/>
                <c:pt idx="0">
                  <c:v>2012</c:v>
                </c:pt>
              </c:strCache>
            </c:strRef>
          </c:tx>
          <c:marker>
            <c:symbol val="none"/>
          </c:marker>
          <c:val>
            <c:numRef>
              <c:f>'2002_2023_AYLIK_IHR'!$C$72:$N$72</c:f>
              <c:numCache>
                <c:formatCode>#,##0</c:formatCode>
                <c:ptCount val="12"/>
                <c:pt idx="0">
                  <c:v>10348187.165999999</c:v>
                </c:pt>
                <c:pt idx="1">
                  <c:v>11748000.124</c:v>
                </c:pt>
                <c:pt idx="2">
                  <c:v>13208572.977</c:v>
                </c:pt>
                <c:pt idx="3">
                  <c:v>12630226.718</c:v>
                </c:pt>
                <c:pt idx="4">
                  <c:v>13131530.960999999</c:v>
                </c:pt>
                <c:pt idx="5">
                  <c:v>13231198.687999999</c:v>
                </c:pt>
                <c:pt idx="6">
                  <c:v>12830675.307</c:v>
                </c:pt>
                <c:pt idx="7">
                  <c:v>12831394.572000001</c:v>
                </c:pt>
                <c:pt idx="8">
                  <c:v>12952651.721999999</c:v>
                </c:pt>
                <c:pt idx="9">
                  <c:v>13190769.654999999</c:v>
                </c:pt>
                <c:pt idx="10">
                  <c:v>13753052.493000001</c:v>
                </c:pt>
                <c:pt idx="11">
                  <c:v>12605476.173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78C-4FD5-8681-61283386A624}"/>
            </c:ext>
          </c:extLst>
        </c:ser>
        <c:ser>
          <c:idx val="3"/>
          <c:order val="4"/>
          <c:tx>
            <c:strRef>
              <c:f>'2002_2023_AYLIK_IHR'!$A$73</c:f>
              <c:strCache>
                <c:ptCount val="1"/>
                <c:pt idx="0">
                  <c:v>2013</c:v>
                </c:pt>
              </c:strCache>
            </c:strRef>
          </c:tx>
          <c:marker>
            <c:symbol val="none"/>
          </c:marker>
          <c:val>
            <c:numRef>
              <c:f>'2002_2023_AYLIK_IHR'!$C$73:$N$73</c:f>
              <c:numCache>
                <c:formatCode>#,##0</c:formatCode>
                <c:ptCount val="12"/>
                <c:pt idx="0">
                  <c:v>11481521.079</c:v>
                </c:pt>
                <c:pt idx="1">
                  <c:v>12385690.909</c:v>
                </c:pt>
                <c:pt idx="2">
                  <c:v>13122058.141000001</c:v>
                </c:pt>
                <c:pt idx="3">
                  <c:v>12468202.903000001</c:v>
                </c:pt>
                <c:pt idx="4">
                  <c:v>13277209.017000001</c:v>
                </c:pt>
                <c:pt idx="5">
                  <c:v>12399973.961999999</c:v>
                </c:pt>
                <c:pt idx="6">
                  <c:v>13059519.685000001</c:v>
                </c:pt>
                <c:pt idx="7">
                  <c:v>11118300.903000001</c:v>
                </c:pt>
                <c:pt idx="8">
                  <c:v>13060371.039000001</c:v>
                </c:pt>
                <c:pt idx="9">
                  <c:v>12053704.638</c:v>
                </c:pt>
                <c:pt idx="10">
                  <c:v>14201227.351</c:v>
                </c:pt>
                <c:pt idx="11">
                  <c:v>13174857.460000001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78C-4FD5-8681-61283386A624}"/>
            </c:ext>
          </c:extLst>
        </c:ser>
        <c:ser>
          <c:idx val="4"/>
          <c:order val="5"/>
          <c:tx>
            <c:strRef>
              <c:f>'2002_2023_AYLIK_IHR'!$A$74</c:f>
              <c:strCache>
                <c:ptCount val="1"/>
                <c:pt idx="0">
                  <c:v>2014</c:v>
                </c:pt>
              </c:strCache>
            </c:strRef>
          </c:tx>
          <c:marker>
            <c:symbol val="diamond"/>
            <c:size val="5"/>
          </c:marker>
          <c:val>
            <c:numRef>
              <c:f>'2002_2023_AYLIK_IHR'!$C$74:$N$74</c:f>
              <c:numCache>
                <c:formatCode>#,##0</c:formatCode>
                <c:ptCount val="12"/>
                <c:pt idx="0">
                  <c:v>12399761.948000001</c:v>
                </c:pt>
                <c:pt idx="1">
                  <c:v>13053292.493000001</c:v>
                </c:pt>
                <c:pt idx="2">
                  <c:v>14680110.779999999</c:v>
                </c:pt>
                <c:pt idx="3">
                  <c:v>13371185.664000001</c:v>
                </c:pt>
                <c:pt idx="4">
                  <c:v>13681906.159</c:v>
                </c:pt>
                <c:pt idx="5">
                  <c:v>12880924.245999999</c:v>
                </c:pt>
                <c:pt idx="6">
                  <c:v>13344776.958000001</c:v>
                </c:pt>
                <c:pt idx="7">
                  <c:v>11386828.925000001</c:v>
                </c:pt>
                <c:pt idx="8">
                  <c:v>13583120.905999999</c:v>
                </c:pt>
                <c:pt idx="9">
                  <c:v>12891630.102</c:v>
                </c:pt>
                <c:pt idx="10">
                  <c:v>13067348.107000001</c:v>
                </c:pt>
                <c:pt idx="11">
                  <c:v>13269271.402000001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78C-4FD5-8681-61283386A624}"/>
            </c:ext>
          </c:extLst>
        </c:ser>
        <c:ser>
          <c:idx val="1"/>
          <c:order val="6"/>
          <c:tx>
            <c:strRef>
              <c:f>'2002_2023_AYLIK_IHR'!$A$75</c:f>
              <c:strCache>
                <c:ptCount val="1"/>
                <c:pt idx="0">
                  <c:v>2015</c:v>
                </c:pt>
              </c:strCache>
            </c:strRef>
          </c:tx>
          <c:marker>
            <c:symbol val="none"/>
          </c:marker>
          <c:val>
            <c:numRef>
              <c:f>'2002_2023_AYLIK_IHR'!$C$75:$N$75</c:f>
              <c:numCache>
                <c:formatCode>#,##0</c:formatCode>
                <c:ptCount val="12"/>
                <c:pt idx="0">
                  <c:v>12301766.75</c:v>
                </c:pt>
                <c:pt idx="1">
                  <c:v>12231860.140000001</c:v>
                </c:pt>
                <c:pt idx="2">
                  <c:v>12519910.437999999</c:v>
                </c:pt>
                <c:pt idx="3">
                  <c:v>13349346.866</c:v>
                </c:pt>
                <c:pt idx="4">
                  <c:v>11080385.127</c:v>
                </c:pt>
                <c:pt idx="5">
                  <c:v>11949647.085999999</c:v>
                </c:pt>
                <c:pt idx="6">
                  <c:v>11129358.973999999</c:v>
                </c:pt>
                <c:pt idx="7">
                  <c:v>11022045.344000001</c:v>
                </c:pt>
                <c:pt idx="8">
                  <c:v>11581703.842</c:v>
                </c:pt>
                <c:pt idx="9">
                  <c:v>13240039.088</c:v>
                </c:pt>
                <c:pt idx="10">
                  <c:v>11681989.013</c:v>
                </c:pt>
                <c:pt idx="11">
                  <c:v>11750818.76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778C-4FD5-8681-61283386A624}"/>
            </c:ext>
          </c:extLst>
        </c:ser>
        <c:ser>
          <c:idx val="2"/>
          <c:order val="7"/>
          <c:tx>
            <c:strRef>
              <c:f>'2002_2023_AYLIK_IHR'!$A$76</c:f>
              <c:strCache>
                <c:ptCount val="1"/>
                <c:pt idx="0">
                  <c:v>2016</c:v>
                </c:pt>
              </c:strCache>
            </c:strRef>
          </c:tx>
          <c:marker>
            <c:symbol val="none"/>
          </c:marker>
          <c:val>
            <c:numRef>
              <c:f>'2002_2023_AYLIK_IHR'!$C$76:$N$76</c:f>
              <c:numCache>
                <c:formatCode>#,##0</c:formatCode>
                <c:ptCount val="12"/>
                <c:pt idx="0">
                  <c:v>9546115.4000000004</c:v>
                </c:pt>
                <c:pt idx="1">
                  <c:v>12366388.057</c:v>
                </c:pt>
                <c:pt idx="2">
                  <c:v>12757672.093</c:v>
                </c:pt>
                <c:pt idx="3">
                  <c:v>11950497.685000001</c:v>
                </c:pt>
                <c:pt idx="4">
                  <c:v>12098611.067</c:v>
                </c:pt>
                <c:pt idx="5">
                  <c:v>12864154.060000001</c:v>
                </c:pt>
                <c:pt idx="6">
                  <c:v>9850124.8719999995</c:v>
                </c:pt>
                <c:pt idx="7">
                  <c:v>11830762.82</c:v>
                </c:pt>
                <c:pt idx="8">
                  <c:v>10901638.452</c:v>
                </c:pt>
                <c:pt idx="9">
                  <c:v>12796159.91</c:v>
                </c:pt>
                <c:pt idx="10">
                  <c:v>12786936.247</c:v>
                </c:pt>
                <c:pt idx="11">
                  <c:v>12780523.145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778C-4FD5-8681-61283386A624}"/>
            </c:ext>
          </c:extLst>
        </c:ser>
        <c:ser>
          <c:idx val="8"/>
          <c:order val="8"/>
          <c:tx>
            <c:strRef>
              <c:f>'2002_2023_AYLIK_IHR'!$A$77</c:f>
              <c:strCache>
                <c:ptCount val="1"/>
                <c:pt idx="0">
                  <c:v>2017</c:v>
                </c:pt>
              </c:strCache>
            </c:strRef>
          </c:tx>
          <c:marker>
            <c:symbol val="none"/>
          </c:marker>
          <c:val>
            <c:numRef>
              <c:f>'2002_2023_AYLIK_IHR'!$C$77:$N$77</c:f>
              <c:numCache>
                <c:formatCode>#,##0</c:formatCode>
                <c:ptCount val="12"/>
                <c:pt idx="0">
                  <c:v>11247585.677000133</c:v>
                </c:pt>
                <c:pt idx="1">
                  <c:v>12089908.933999483</c:v>
                </c:pt>
                <c:pt idx="2">
                  <c:v>14470814.05899963</c:v>
                </c:pt>
                <c:pt idx="3">
                  <c:v>12859938.790999187</c:v>
                </c:pt>
                <c:pt idx="4">
                  <c:v>13582079.73099998</c:v>
                </c:pt>
                <c:pt idx="5">
                  <c:v>13125306.943999315</c:v>
                </c:pt>
                <c:pt idx="6">
                  <c:v>12612074.05599888</c:v>
                </c:pt>
                <c:pt idx="7">
                  <c:v>13248462.990000026</c:v>
                </c:pt>
                <c:pt idx="8">
                  <c:v>11810080.804999635</c:v>
                </c:pt>
                <c:pt idx="9">
                  <c:v>13912699.49399944</c:v>
                </c:pt>
                <c:pt idx="10">
                  <c:v>14188323.115998682</c:v>
                </c:pt>
                <c:pt idx="11">
                  <c:v>13845665.816998869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778C-4FD5-8681-61283386A624}"/>
            </c:ext>
          </c:extLst>
        </c:ser>
        <c:ser>
          <c:idx val="9"/>
          <c:order val="9"/>
          <c:tx>
            <c:strRef>
              <c:f>'2002_2023_AYLIK_IHR'!$A$78</c:f>
              <c:strCache>
                <c:ptCount val="1"/>
                <c:pt idx="0">
                  <c:v>2018</c:v>
                </c:pt>
              </c:strCache>
            </c:strRef>
          </c:tx>
          <c:marker>
            <c:symbol val="none"/>
          </c:marker>
          <c:val>
            <c:numRef>
              <c:f>'2002_2023_AYLIK_IHR'!$C$78:$N$78</c:f>
              <c:numCache>
                <c:formatCode>#,##0</c:formatCode>
                <c:ptCount val="12"/>
                <c:pt idx="0">
                  <c:v>13080096.762</c:v>
                </c:pt>
                <c:pt idx="1">
                  <c:v>13827132.654999999</c:v>
                </c:pt>
                <c:pt idx="2">
                  <c:v>16338253.918</c:v>
                </c:pt>
                <c:pt idx="3">
                  <c:v>14530822.873</c:v>
                </c:pt>
                <c:pt idx="4">
                  <c:v>15166648.044</c:v>
                </c:pt>
                <c:pt idx="5">
                  <c:v>13657091.159</c:v>
                </c:pt>
                <c:pt idx="6">
                  <c:v>14771360.698000001</c:v>
                </c:pt>
                <c:pt idx="7">
                  <c:v>12926754.198999999</c:v>
                </c:pt>
                <c:pt idx="8">
                  <c:v>15247368.846000001</c:v>
                </c:pt>
                <c:pt idx="9">
                  <c:v>16590652.49</c:v>
                </c:pt>
                <c:pt idx="10">
                  <c:v>16386878.392999999</c:v>
                </c:pt>
                <c:pt idx="11">
                  <c:v>14645696.251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778C-4FD5-8681-61283386A624}"/>
            </c:ext>
          </c:extLst>
        </c:ser>
        <c:ser>
          <c:idx val="10"/>
          <c:order val="10"/>
          <c:tx>
            <c:strRef>
              <c:f>'2002_2023_AYLIK_IHR'!$A$79</c:f>
              <c:strCache>
                <c:ptCount val="1"/>
                <c:pt idx="0">
                  <c:v>2019</c:v>
                </c:pt>
              </c:strCache>
            </c:strRef>
          </c:tx>
          <c:marker>
            <c:symbol val="none"/>
          </c:marker>
          <c:val>
            <c:numRef>
              <c:f>'2002_2023_AYLIK_IHR'!$C$79:$N$79</c:f>
              <c:numCache>
                <c:formatCode>#,##0</c:formatCode>
                <c:ptCount val="12"/>
                <c:pt idx="0">
                  <c:v>13874826.012</c:v>
                </c:pt>
                <c:pt idx="1">
                  <c:v>14323043.041999999</c:v>
                </c:pt>
                <c:pt idx="2">
                  <c:v>16335862.397</c:v>
                </c:pt>
                <c:pt idx="3">
                  <c:v>15340619.824999999</c:v>
                </c:pt>
                <c:pt idx="4">
                  <c:v>16855105.096999999</c:v>
                </c:pt>
                <c:pt idx="5">
                  <c:v>11634653.880999999</c:v>
                </c:pt>
                <c:pt idx="6">
                  <c:v>15932004.723999999</c:v>
                </c:pt>
                <c:pt idx="7">
                  <c:v>13222876.222999999</c:v>
                </c:pt>
                <c:pt idx="8">
                  <c:v>15273579.960999999</c:v>
                </c:pt>
                <c:pt idx="9">
                  <c:v>16410781.68</c:v>
                </c:pt>
                <c:pt idx="10">
                  <c:v>16242650.391000001</c:v>
                </c:pt>
                <c:pt idx="11">
                  <c:v>15386718.469000001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778C-4FD5-8681-61283386A624}"/>
            </c:ext>
          </c:extLst>
        </c:ser>
        <c:ser>
          <c:idx val="11"/>
          <c:order val="11"/>
          <c:tx>
            <c:strRef>
              <c:f>'2002_2023_AYLIK_IHR'!$A$81</c:f>
              <c:strCache>
                <c:ptCount val="1"/>
                <c:pt idx="0">
                  <c:v>2021</c:v>
                </c:pt>
              </c:strCache>
            </c:strRef>
          </c:tx>
          <c:marker>
            <c:symbol val="none"/>
          </c:marker>
          <c:val>
            <c:numRef>
              <c:f>'2002_2023_AYLIK_IHR'!$C$81:$N$81</c:f>
              <c:numCache>
                <c:formatCode>#,##0</c:formatCode>
                <c:ptCount val="12"/>
                <c:pt idx="0">
                  <c:v>15306487.643915899</c:v>
                </c:pt>
                <c:pt idx="1">
                  <c:v>15777151.373676499</c:v>
                </c:pt>
                <c:pt idx="2">
                  <c:v>18125533.345878098</c:v>
                </c:pt>
                <c:pt idx="3">
                  <c:v>18106582.520971801</c:v>
                </c:pt>
                <c:pt idx="4">
                  <c:v>18587253.5966384</c:v>
                </c:pt>
                <c:pt idx="5">
                  <c:v>19036800.670268498</c:v>
                </c:pt>
                <c:pt idx="6">
                  <c:v>19020902.292177301</c:v>
                </c:pt>
                <c:pt idx="7">
                  <c:v>18681996.8976386</c:v>
                </c:pt>
                <c:pt idx="8">
                  <c:v>19984264.497713201</c:v>
                </c:pt>
                <c:pt idx="9">
                  <c:v>21100833.1277362</c:v>
                </c:pt>
                <c:pt idx="10">
                  <c:v>20749365.9948617</c:v>
                </c:pt>
                <c:pt idx="11">
                  <c:v>21316881.481321499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778C-4FD5-8681-61283386A624}"/>
            </c:ext>
          </c:extLst>
        </c:ser>
        <c:ser>
          <c:idx val="12"/>
          <c:order val="12"/>
          <c:tx>
            <c:strRef>
              <c:f>'2002_2023_AYLIK_IHR'!$A$82</c:f>
              <c:strCache>
                <c:ptCount val="1"/>
                <c:pt idx="0">
                  <c:v>2022</c:v>
                </c:pt>
              </c:strCache>
            </c:strRef>
          </c:tx>
          <c:marker>
            <c:symbol val="none"/>
          </c:marker>
          <c:val>
            <c:numRef>
              <c:f>'2002_2023_AYLIK_IHR'!$C$82:$N$82</c:f>
              <c:numCache>
                <c:formatCode>#,##0</c:formatCode>
                <c:ptCount val="12"/>
                <c:pt idx="0">
                  <c:v>17553879.908</c:v>
                </c:pt>
                <c:pt idx="1">
                  <c:v>19904524.796999998</c:v>
                </c:pt>
                <c:pt idx="2">
                  <c:v>22609679.313999999</c:v>
                </c:pt>
                <c:pt idx="3">
                  <c:v>23331781.055</c:v>
                </c:pt>
                <c:pt idx="4">
                  <c:v>18935010.199999999</c:v>
                </c:pt>
                <c:pt idx="5">
                  <c:v>23360517.27</c:v>
                </c:pt>
                <c:pt idx="6">
                  <c:v>18489138.460999999</c:v>
                </c:pt>
                <c:pt idx="7">
                  <c:v>21278049.202</c:v>
                </c:pt>
                <c:pt idx="8">
                  <c:v>22590911.390999999</c:v>
                </c:pt>
                <c:pt idx="9">
                  <c:v>21317990.923999999</c:v>
                </c:pt>
                <c:pt idx="10">
                  <c:v>21890105.41</c:v>
                </c:pt>
                <c:pt idx="11">
                  <c:v>22910311.534000002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778C-4FD5-8681-61283386A624}"/>
            </c:ext>
          </c:extLst>
        </c:ser>
        <c:ser>
          <c:idx val="13"/>
          <c:order val="13"/>
          <c:tx>
            <c:strRef>
              <c:f>'2002_2023_AYLIK_IHR'!$A$83</c:f>
              <c:strCache>
                <c:ptCount val="1"/>
                <c:pt idx="0">
                  <c:v>2023</c:v>
                </c:pt>
              </c:strCache>
            </c:strRef>
          </c:tx>
          <c:marker>
            <c:symbol val="none"/>
          </c:marker>
          <c:val>
            <c:numRef>
              <c:f>'2002_2023_AYLIK_IHR'!$C$83:$N$83</c:f>
              <c:numCache>
                <c:formatCode>#,##0</c:formatCode>
                <c:ptCount val="12"/>
                <c:pt idx="0">
                  <c:v>19375952.506000001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778C-4FD5-8681-61283386A6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528612064"/>
        <c:axId val="-528611520"/>
      </c:lineChart>
      <c:catAx>
        <c:axId val="-528612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286115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52861152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BİN DOLAR</a:t>
                </a:r>
              </a:p>
            </c:rich>
          </c:tx>
          <c:layout>
            <c:manualLayout>
              <c:xMode val="edge"/>
              <c:yMode val="edge"/>
              <c:x val="2.150537634408603E-2"/>
              <c:y val="0.3750005965163448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28612064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9247424717071655"/>
          <c:y val="0.30397757098544698"/>
          <c:w val="8.666666666666667E-2"/>
          <c:h val="0.6960224290145550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YILLAR İTİBARİYLE TÜRKİYE İHRACATI 2002-2022 (1.000 $)</a:t>
            </a:r>
          </a:p>
        </c:rich>
      </c:tx>
      <c:layout>
        <c:manualLayout>
          <c:xMode val="edge"/>
          <c:yMode val="edge"/>
          <c:x val="0.19840230689799673"/>
          <c:y val="3.29113924050634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84821140056188"/>
          <c:y val="5.9915611814345994E-2"/>
          <c:w val="0.84702378111826926"/>
          <c:h val="0.826160337552742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'2002_2023_AYLIK_IHR'!$A$62:$A$83</c:f>
              <c:strCache>
                <c:ptCount val="22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</c:strCache>
            </c:strRef>
          </c:tx>
          <c:spPr>
            <a:gradFill rotWithShape="0">
              <a:gsLst>
                <a:gs pos="0">
                  <a:srgbClr val="000080">
                    <a:gamma/>
                    <a:shade val="46275"/>
                    <a:invGamma/>
                  </a:srgbClr>
                </a:gs>
                <a:gs pos="100000">
                  <a:srgbClr val="00008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</c:spPr>
            <c:txPr>
              <a:bodyPr anchor="ctr" anchorCtr="0"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'2002_2023_AYLIK_IHR'!$A$62:$A$82</c:f>
              <c:numCache>
                <c:formatCode>General</c:formatCode>
                <c:ptCount val="21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</c:numCache>
            </c:numRef>
          </c:cat>
          <c:val>
            <c:numRef>
              <c:f>'2002_2023_AYLIK_IHR'!$O$62:$O$83</c:f>
              <c:numCache>
                <c:formatCode>#,##0</c:formatCode>
                <c:ptCount val="22"/>
                <c:pt idx="0">
                  <c:v>36059089.028999999</c:v>
                </c:pt>
                <c:pt idx="1">
                  <c:v>47252836.302000001</c:v>
                </c:pt>
                <c:pt idx="2">
                  <c:v>63167152.819999993</c:v>
                </c:pt>
                <c:pt idx="3">
                  <c:v>73476408.142999992</c:v>
                </c:pt>
                <c:pt idx="4">
                  <c:v>85534675.517999992</c:v>
                </c:pt>
                <c:pt idx="5">
                  <c:v>107271749.90399998</c:v>
                </c:pt>
                <c:pt idx="6">
                  <c:v>132027195.626</c:v>
                </c:pt>
                <c:pt idx="7">
                  <c:v>102142612.603</c:v>
                </c:pt>
                <c:pt idx="8">
                  <c:v>113883219.18399999</c:v>
                </c:pt>
                <c:pt idx="9">
                  <c:v>134906868.83000001</c:v>
                </c:pt>
                <c:pt idx="10">
                  <c:v>152461736.55599999</c:v>
                </c:pt>
                <c:pt idx="11">
                  <c:v>151802637.08700001</c:v>
                </c:pt>
                <c:pt idx="12">
                  <c:v>157610157.69</c:v>
                </c:pt>
                <c:pt idx="13">
                  <c:v>143838871.428</c:v>
                </c:pt>
                <c:pt idx="14">
                  <c:v>142529583.80799997</c:v>
                </c:pt>
                <c:pt idx="15">
                  <c:v>156992940.41399324</c:v>
                </c:pt>
                <c:pt idx="16">
                  <c:v>177168756.28799999</c:v>
                </c:pt>
                <c:pt idx="17">
                  <c:v>180832721.70199999</c:v>
                </c:pt>
                <c:pt idx="18">
                  <c:v>169637755.31000003</c:v>
                </c:pt>
                <c:pt idx="19">
                  <c:v>225794053.44279772</c:v>
                </c:pt>
                <c:pt idx="20">
                  <c:v>254171899.46599999</c:v>
                </c:pt>
                <c:pt idx="21">
                  <c:v>19375952.506000001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9E4-49F6-800D-C4F3397F35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528602816"/>
        <c:axId val="-528608256"/>
      </c:barChart>
      <c:catAx>
        <c:axId val="-5286028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286082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52860825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28602816"/>
        <c:crosses val="autoZero"/>
        <c:crossBetween val="between"/>
      </c:valAx>
      <c:spPr>
        <a:gradFill rotWithShape="0">
          <a:gsLst>
            <a:gs pos="0">
              <a:srgbClr val="99CCFF"/>
            </a:gs>
            <a:gs pos="100000">
              <a:srgbClr val="99CCFF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HUBUBAT BAKLİYAT VE YAĞLI TOHUMLAR İHRACATI</a:t>
            </a:r>
            <a:r>
              <a:rPr lang="tr-TR" baseline="0"/>
              <a:t> </a:t>
            </a:r>
          </a:p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(Bin</a:t>
            </a:r>
            <a:r>
              <a:rPr lang="tr-TR" baseline="0"/>
              <a:t> </a:t>
            </a:r>
            <a:r>
              <a:rPr lang="tr-TR"/>
              <a:t>$)</a:t>
            </a:r>
          </a:p>
        </c:rich>
      </c:tx>
      <c:layout>
        <c:manualLayout>
          <c:xMode val="edge"/>
          <c:yMode val="edge"/>
          <c:x val="0.1179279583917041"/>
          <c:y val="2.33478277901829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701458855482493"/>
          <c:y val="0.2178477690288714"/>
          <c:w val="0.82208753132894641"/>
          <c:h val="0.5031322462644926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'2002_2023_AYLIK_IHR'!$A$4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'2002_2023_AYLIK_IHR'!$C$4:$N$4</c:f>
              <c:numCache>
                <c:formatCode>#,##0</c:formatCode>
                <c:ptCount val="12"/>
                <c:pt idx="0">
                  <c:v>989464.66679000005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0DD-4DC5-8ECD-0E440E11A9C2}"/>
            </c:ext>
          </c:extLst>
        </c:ser>
        <c:ser>
          <c:idx val="0"/>
          <c:order val="1"/>
          <c:tx>
            <c:strRef>
              <c:f>'2002_2023_AYLIK_IHR'!$A$5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  <a:ln w="9525">
                <a:noFill/>
              </a:ln>
            </c:spPr>
          </c:marker>
          <c:val>
            <c:numRef>
              <c:f>'2002_2023_AYLIK_IHR'!$C$5:$N$5</c:f>
              <c:numCache>
                <c:formatCode>#,##0</c:formatCode>
                <c:ptCount val="12"/>
                <c:pt idx="0">
                  <c:v>829221.51020000002</c:v>
                </c:pt>
                <c:pt idx="1">
                  <c:v>938161.19772000005</c:v>
                </c:pt>
                <c:pt idx="2">
                  <c:v>960869.57848000003</c:v>
                </c:pt>
                <c:pt idx="3">
                  <c:v>811694.10247000004</c:v>
                </c:pt>
                <c:pt idx="4">
                  <c:v>865010.54304000002</c:v>
                </c:pt>
                <c:pt idx="5">
                  <c:v>994788.24161000003</c:v>
                </c:pt>
                <c:pt idx="6">
                  <c:v>826260.72427000001</c:v>
                </c:pt>
                <c:pt idx="7">
                  <c:v>993120.15720000002</c:v>
                </c:pt>
                <c:pt idx="8">
                  <c:v>1009533.4045600001</c:v>
                </c:pt>
                <c:pt idx="9">
                  <c:v>1043251.95526</c:v>
                </c:pt>
                <c:pt idx="10">
                  <c:v>1075811.20722</c:v>
                </c:pt>
                <c:pt idx="11">
                  <c:v>1123181.3973300001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0DD-4DC5-8ECD-0E440E11A9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617347168"/>
        <c:axId val="-487066864"/>
      </c:lineChart>
      <c:catAx>
        <c:axId val="-617347168"/>
        <c:scaling>
          <c:orientation val="minMax"/>
        </c:scaling>
        <c:delete val="0"/>
        <c:axPos val="b"/>
        <c:numFmt formatCode="#\ ?/?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4870668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48706686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173471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2453397313065929"/>
          <c:y val="0.16911505464801974"/>
          <c:w val="0.27353783231083845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YAŞ MEYVE VE SEBZE İHRACATI (Bin $)</a:t>
            </a:r>
          </a:p>
        </c:rich>
      </c:tx>
      <c:layout>
        <c:manualLayout>
          <c:xMode val="edge"/>
          <c:yMode val="edge"/>
          <c:x val="0.20612266323852377"/>
          <c:y val="1.761006289308176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18113240922097806"/>
          <c:w val="0.81836816243638633"/>
          <c:h val="0.55471800323924569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'2002_2023_AYLIK_IHR'!$A$6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'2002_2023_AYLIK_IHR'!$C$6:$N$6</c:f>
              <c:numCache>
                <c:formatCode>#,##0</c:formatCode>
                <c:ptCount val="12"/>
                <c:pt idx="0">
                  <c:v>325100.64347000001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D79-41B2-83E6-8CA88CFB4CC7}"/>
            </c:ext>
          </c:extLst>
        </c:ser>
        <c:ser>
          <c:idx val="0"/>
          <c:order val="1"/>
          <c:tx>
            <c:strRef>
              <c:f>'2002_2023_AYLIK_IHR'!$A$7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'2002_2023_AYLIK_IHR'!$C$7:$N$7</c:f>
              <c:numCache>
                <c:formatCode>#,##0</c:formatCode>
                <c:ptCount val="12"/>
                <c:pt idx="0">
                  <c:v>284427.62802</c:v>
                </c:pt>
                <c:pt idx="1">
                  <c:v>253755.51634</c:v>
                </c:pt>
                <c:pt idx="2">
                  <c:v>224880.32947</c:v>
                </c:pt>
                <c:pt idx="3">
                  <c:v>209879.04910999999</c:v>
                </c:pt>
                <c:pt idx="4">
                  <c:v>189527.81724</c:v>
                </c:pt>
                <c:pt idx="5">
                  <c:v>293476.03868</c:v>
                </c:pt>
                <c:pt idx="6">
                  <c:v>155047.71494000001</c:v>
                </c:pt>
                <c:pt idx="7">
                  <c:v>154822.78200000001</c:v>
                </c:pt>
                <c:pt idx="8">
                  <c:v>178508.83301</c:v>
                </c:pt>
                <c:pt idx="9">
                  <c:v>238895.37641999999</c:v>
                </c:pt>
                <c:pt idx="10">
                  <c:v>354051.85645999998</c:v>
                </c:pt>
                <c:pt idx="11">
                  <c:v>415015.96049000003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D79-41B2-83E6-8CA88CFB4C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487063600"/>
        <c:axId val="-487060880"/>
      </c:lineChart>
      <c:catAx>
        <c:axId val="-4870636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4870608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48706088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48706360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849740211045048"/>
          <c:y val="0.13836477987421383"/>
          <c:w val="0.2729795918367347"/>
          <c:h val="7.469479522606843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MEYVE SEBZE MAMULLERİ İHRACATI (Bin $)</a:t>
            </a:r>
          </a:p>
        </c:rich>
      </c:tx>
      <c:layout>
        <c:manualLayout>
          <c:xMode val="edge"/>
          <c:yMode val="edge"/>
          <c:x val="0.16973458072342185"/>
          <c:y val="2.334630350194552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905951940056574"/>
          <c:y val="0.18417639429312582"/>
          <c:w val="0.83435749448311181"/>
          <c:h val="0.57587548638132469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'2002_2023_AYLIK_IHR'!$A$8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'2002_2023_AYLIK_IHR'!$C$8:$N$8</c:f>
              <c:numCache>
                <c:formatCode>#,##0</c:formatCode>
                <c:ptCount val="12"/>
                <c:pt idx="0">
                  <c:v>170739.8541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699-4966-8D58-B144E65F8135}"/>
            </c:ext>
          </c:extLst>
        </c:ser>
        <c:ser>
          <c:idx val="0"/>
          <c:order val="1"/>
          <c:tx>
            <c:strRef>
              <c:f>'2002_2023_AYLIK_IHR'!$A$9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'2002_2023_AYLIK_IHR'!$C$9:$N$9</c:f>
              <c:numCache>
                <c:formatCode>#,##0</c:formatCode>
                <c:ptCount val="12"/>
                <c:pt idx="0">
                  <c:v>172966.68771</c:v>
                </c:pt>
                <c:pt idx="1">
                  <c:v>202863.34534</c:v>
                </c:pt>
                <c:pt idx="2">
                  <c:v>229835.91381</c:v>
                </c:pt>
                <c:pt idx="3">
                  <c:v>206672.23843999999</c:v>
                </c:pt>
                <c:pt idx="4">
                  <c:v>157721.86092000001</c:v>
                </c:pt>
                <c:pt idx="5">
                  <c:v>182204.15208</c:v>
                </c:pt>
                <c:pt idx="6">
                  <c:v>160742.92937999999</c:v>
                </c:pt>
                <c:pt idx="7">
                  <c:v>235840.42480000001</c:v>
                </c:pt>
                <c:pt idx="8">
                  <c:v>261677.54871999999</c:v>
                </c:pt>
                <c:pt idx="9">
                  <c:v>246335.36655999999</c:v>
                </c:pt>
                <c:pt idx="10">
                  <c:v>231129.649</c:v>
                </c:pt>
                <c:pt idx="11">
                  <c:v>237179.11728999999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699-4966-8D58-B144E65F81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487076112"/>
        <c:axId val="-487066320"/>
      </c:lineChart>
      <c:catAx>
        <c:axId val="-4870761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487066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48706632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48707611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12676789634418"/>
          <c:y val="0.12710765239948119"/>
          <c:w val="0.27353783231083845"/>
          <c:h val="7.701992503855306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KURU MEYVE VE MAMULLERİ İHRACATI (Bin $)</a:t>
            </a:r>
          </a:p>
        </c:rich>
      </c:tx>
      <c:layout>
        <c:manualLayout>
          <c:xMode val="edge"/>
          <c:yMode val="edge"/>
          <c:x val="0.18514705169040729"/>
          <c:y val="6.28019323671497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41569521468954"/>
          <c:y val="0.17625584845372591"/>
          <c:w val="0.81747891369841597"/>
          <c:h val="0.60168739777093083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'2002_2023_AYLIK_IHR'!$A$10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'2002_2023_AYLIK_IHR'!$C$10:$N$10</c:f>
              <c:numCache>
                <c:formatCode>#,##0</c:formatCode>
                <c:ptCount val="12"/>
                <c:pt idx="0">
                  <c:v>128117.14168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378-4C2C-A826-0F300C4E0C14}"/>
            </c:ext>
          </c:extLst>
        </c:ser>
        <c:ser>
          <c:idx val="0"/>
          <c:order val="1"/>
          <c:tx>
            <c:strRef>
              <c:f>'2002_2023_AYLIK_IHR'!$A$11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'2002_2023_AYLIK_IHR'!$C$11:$N$11</c:f>
              <c:numCache>
                <c:formatCode>#,##0</c:formatCode>
                <c:ptCount val="12"/>
                <c:pt idx="0">
                  <c:v>119386.62277</c:v>
                </c:pt>
                <c:pt idx="1">
                  <c:v>126481.11577</c:v>
                </c:pt>
                <c:pt idx="2">
                  <c:v>155085.14507999999</c:v>
                </c:pt>
                <c:pt idx="3">
                  <c:v>138429.82032999999</c:v>
                </c:pt>
                <c:pt idx="4">
                  <c:v>95080.687220000007</c:v>
                </c:pt>
                <c:pt idx="5">
                  <c:v>119344.37836</c:v>
                </c:pt>
                <c:pt idx="6">
                  <c:v>74157.958230000004</c:v>
                </c:pt>
                <c:pt idx="7">
                  <c:v>106003.37844</c:v>
                </c:pt>
                <c:pt idx="8">
                  <c:v>146740.45514000001</c:v>
                </c:pt>
                <c:pt idx="9">
                  <c:v>177248.45986999999</c:v>
                </c:pt>
                <c:pt idx="10">
                  <c:v>168504.45168999999</c:v>
                </c:pt>
                <c:pt idx="11">
                  <c:v>145873.00924000001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378-4C2C-A826-0F300C4E0C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487069584"/>
        <c:axId val="-487073936"/>
      </c:lineChart>
      <c:catAx>
        <c:axId val="-4870695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4870739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48707393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48706958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78095037914921"/>
          <c:y val="0.14251207729468598"/>
          <c:w val="0.2746611909650923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FINDIK VE MAMULLERİ İHRACATI (Bin $)</a:t>
            </a:r>
          </a:p>
        </c:rich>
      </c:tx>
      <c:layout>
        <c:manualLayout>
          <c:xMode val="edge"/>
          <c:yMode val="edge"/>
          <c:x val="0.17943569553805774"/>
          <c:y val="2.7363184079601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19369525904036"/>
          <c:y val="0.18283615401293282"/>
          <c:w val="0.79032335866951164"/>
          <c:h val="0.55597116220259135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'2002_2023_AYLIK_IHR'!$A$12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'2002_2023_AYLIK_IHR'!$C$12:$N$12</c:f>
              <c:numCache>
                <c:formatCode>#,##0</c:formatCode>
                <c:ptCount val="12"/>
                <c:pt idx="0">
                  <c:v>143380.07011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EE6-4785-8970-D67F5E607549}"/>
            </c:ext>
          </c:extLst>
        </c:ser>
        <c:ser>
          <c:idx val="0"/>
          <c:order val="1"/>
          <c:tx>
            <c:strRef>
              <c:f>'2002_2023_AYLIK_IHR'!$A$13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'2002_2023_AYLIK_IHR'!$C$13:$N$13</c:f>
              <c:numCache>
                <c:formatCode>#,##0</c:formatCode>
                <c:ptCount val="12"/>
                <c:pt idx="0">
                  <c:v>181950.72448999999</c:v>
                </c:pt>
                <c:pt idx="1">
                  <c:v>165835.78760000001</c:v>
                </c:pt>
                <c:pt idx="2">
                  <c:v>147564.06748999999</c:v>
                </c:pt>
                <c:pt idx="3">
                  <c:v>124825.16201</c:v>
                </c:pt>
                <c:pt idx="4">
                  <c:v>99421.289829999994</c:v>
                </c:pt>
                <c:pt idx="5">
                  <c:v>111705.48845999999</c:v>
                </c:pt>
                <c:pt idx="6">
                  <c:v>86058.781050000005</c:v>
                </c:pt>
                <c:pt idx="7">
                  <c:v>91009.194390000004</c:v>
                </c:pt>
                <c:pt idx="8">
                  <c:v>135579.10144</c:v>
                </c:pt>
                <c:pt idx="9">
                  <c:v>177683.17348</c:v>
                </c:pt>
                <c:pt idx="10">
                  <c:v>224180.24567999999</c:v>
                </c:pt>
                <c:pt idx="11">
                  <c:v>203740.94269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EE6-4785-8970-D67F5E6075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487069040"/>
        <c:axId val="-487075568"/>
      </c:lineChart>
      <c:catAx>
        <c:axId val="-487069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4870755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48707556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48706904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658009482685632"/>
          <c:y val="0.13184079601990051"/>
          <c:w val="0.26967741935483869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ZEYTİN VE ZEYTİNYAĞI (Bin $)</a:t>
            </a:r>
          </a:p>
        </c:rich>
      </c:tx>
      <c:layout>
        <c:manualLayout>
          <c:xMode val="edge"/>
          <c:yMode val="edge"/>
          <c:x val="0.26156941649899396"/>
          <c:y val="4.1377001787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40710932260228"/>
          <c:y val="0.17843866171003717"/>
          <c:w val="0.81891348088531157"/>
          <c:h val="0.56753407682775714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'2002_2023_AYLIK_IHR'!$A$14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'2002_2023_AYLIK_IHR'!$C$14:$N$14</c:f>
              <c:numCache>
                <c:formatCode>#,##0</c:formatCode>
                <c:ptCount val="12"/>
                <c:pt idx="0">
                  <c:v>119781.41794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CB5-4E35-AAE6-B7C48D4DE53E}"/>
            </c:ext>
          </c:extLst>
        </c:ser>
        <c:ser>
          <c:idx val="0"/>
          <c:order val="1"/>
          <c:tx>
            <c:strRef>
              <c:f>'2002_2023_AYLIK_IHR'!$A$15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'2002_2023_AYLIK_IHR'!$C$15:$N$15</c:f>
              <c:numCache>
                <c:formatCode>#,##0</c:formatCode>
                <c:ptCount val="12"/>
                <c:pt idx="0">
                  <c:v>37521.507830000002</c:v>
                </c:pt>
                <c:pt idx="1">
                  <c:v>46265.332340000001</c:v>
                </c:pt>
                <c:pt idx="2">
                  <c:v>31049.380369999999</c:v>
                </c:pt>
                <c:pt idx="3">
                  <c:v>29631.197840000001</c:v>
                </c:pt>
                <c:pt idx="4">
                  <c:v>21837.58901</c:v>
                </c:pt>
                <c:pt idx="5">
                  <c:v>26370.037349999999</c:v>
                </c:pt>
                <c:pt idx="6">
                  <c:v>24070.12631</c:v>
                </c:pt>
                <c:pt idx="7">
                  <c:v>29110.841799999998</c:v>
                </c:pt>
                <c:pt idx="8">
                  <c:v>44324.273529999999</c:v>
                </c:pt>
                <c:pt idx="9">
                  <c:v>37818.71056</c:v>
                </c:pt>
                <c:pt idx="10">
                  <c:v>64223.611640000003</c:v>
                </c:pt>
                <c:pt idx="11">
                  <c:v>103405.87989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CB5-4E35-AAE6-B7C48D4DE5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487071760"/>
        <c:axId val="-487061424"/>
      </c:lineChart>
      <c:catAx>
        <c:axId val="-4870717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4870614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48706142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48707176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1662732299307655"/>
          <c:y val="0.13517592909581955"/>
          <c:w val="0.2691348088531186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TÜTÜN İHRACATI (Bin $)</a:t>
            </a:r>
          </a:p>
        </c:rich>
      </c:tx>
      <c:layout>
        <c:manualLayout>
          <c:xMode val="edge"/>
          <c:yMode val="edge"/>
          <c:x val="0.29508199475065616"/>
          <c:y val="3.480589022757697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87978142076504"/>
          <c:y val="0.18206242292002656"/>
          <c:w val="0.82513661202185795"/>
          <c:h val="0.56358979223982542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'2002_2023_AYLIK_IHR'!$A$16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'2002_2023_AYLIK_IHR'!$C$16:$N$16</c:f>
              <c:numCache>
                <c:formatCode>#,##0</c:formatCode>
                <c:ptCount val="12"/>
                <c:pt idx="0">
                  <c:v>86086.110459999996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7B1-4AFD-BC91-BA0ACB07585D}"/>
            </c:ext>
          </c:extLst>
        </c:ser>
        <c:ser>
          <c:idx val="0"/>
          <c:order val="1"/>
          <c:tx>
            <c:strRef>
              <c:f>'2002_2023_AYLIK_IHR'!$A$17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chemeClr val="tx2"/>
              </a:solidFill>
            </c:spPr>
          </c:marker>
          <c:val>
            <c:numRef>
              <c:f>'2002_2023_AYLIK_IHR'!$C$17:$N$17</c:f>
              <c:numCache>
                <c:formatCode>#,##0</c:formatCode>
                <c:ptCount val="12"/>
                <c:pt idx="0">
                  <c:v>54248.671849999999</c:v>
                </c:pt>
                <c:pt idx="1">
                  <c:v>55002.358999999997</c:v>
                </c:pt>
                <c:pt idx="2">
                  <c:v>64496.353640000001</c:v>
                </c:pt>
                <c:pt idx="3">
                  <c:v>51947.963620000002</c:v>
                </c:pt>
                <c:pt idx="4">
                  <c:v>53632.734109999998</c:v>
                </c:pt>
                <c:pt idx="5">
                  <c:v>78845.419500000004</c:v>
                </c:pt>
                <c:pt idx="6">
                  <c:v>56311.739930000003</c:v>
                </c:pt>
                <c:pt idx="7">
                  <c:v>88413.106140000004</c:v>
                </c:pt>
                <c:pt idx="8">
                  <c:v>83802.197409999993</c:v>
                </c:pt>
                <c:pt idx="9">
                  <c:v>87581.333559999999</c:v>
                </c:pt>
                <c:pt idx="10">
                  <c:v>75182.485799999995</c:v>
                </c:pt>
                <c:pt idx="11">
                  <c:v>79447.835479999994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7B1-4AFD-BC91-BA0ACB0758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487070672"/>
        <c:axId val="-487074480"/>
      </c:lineChart>
      <c:catAx>
        <c:axId val="-48707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487074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48707448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4870706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475359580052494"/>
          <c:y val="0.13654618473895583"/>
          <c:w val="0.26751999999999998"/>
          <c:h val="7.949446078276360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SÜS BİTKİLERİ İHRACATI (Bin $)</a:t>
            </a:r>
          </a:p>
        </c:rich>
      </c:tx>
      <c:layout>
        <c:manualLayout>
          <c:xMode val="edge"/>
          <c:yMode val="edge"/>
          <c:x val="0.24180327868852458"/>
          <c:y val="3.74531835205994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061510456354246"/>
          <c:y val="0.18701970352297509"/>
          <c:w val="0.86230822961645937"/>
          <c:h val="0.57888913533695618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'2002_2023_AYLIK_IHR'!$A$18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'2002_2023_AYLIK_IHR'!$C$18:$N$18</c:f>
              <c:numCache>
                <c:formatCode>#,##0</c:formatCode>
                <c:ptCount val="12"/>
                <c:pt idx="0">
                  <c:v>13964.294620000001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BF5-4255-A9D6-63767CA4F4F5}"/>
            </c:ext>
          </c:extLst>
        </c:ser>
        <c:ser>
          <c:idx val="0"/>
          <c:order val="1"/>
          <c:tx>
            <c:strRef>
              <c:f>'2002_2023_AYLIK_IHR'!$A$19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'2002_2023_AYLIK_IHR'!$C$19:$N$19</c:f>
              <c:numCache>
                <c:formatCode>#,##0</c:formatCode>
                <c:ptCount val="12"/>
                <c:pt idx="0">
                  <c:v>12415.09123</c:v>
                </c:pt>
                <c:pt idx="1">
                  <c:v>15693.36544</c:v>
                </c:pt>
                <c:pt idx="2">
                  <c:v>17018.63062</c:v>
                </c:pt>
                <c:pt idx="3">
                  <c:v>18025.69253</c:v>
                </c:pt>
                <c:pt idx="4">
                  <c:v>12424.481959999999</c:v>
                </c:pt>
                <c:pt idx="5">
                  <c:v>9079.7731199999998</c:v>
                </c:pt>
                <c:pt idx="6">
                  <c:v>5411.4847600000003</c:v>
                </c:pt>
                <c:pt idx="7">
                  <c:v>8150.7517200000002</c:v>
                </c:pt>
                <c:pt idx="8">
                  <c:v>7678.1554299999998</c:v>
                </c:pt>
                <c:pt idx="9">
                  <c:v>8254.6918999999998</c:v>
                </c:pt>
                <c:pt idx="10">
                  <c:v>10095.649670000001</c:v>
                </c:pt>
                <c:pt idx="11">
                  <c:v>12922.570610000001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BF5-4255-A9D6-63767CA4F4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487072848"/>
        <c:axId val="-487067408"/>
      </c:lineChart>
      <c:catAx>
        <c:axId val="-487072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487067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48706740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48707284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4603222752893587"/>
          <c:y val="0.13523492662008801"/>
          <c:w val="0.26967741935483869"/>
          <c:h val="6.969760822150752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SU ÜRÜNLERİ VE HAY. MAM. İHRACATI (Bin $)</a:t>
            </a:r>
            <a:endParaRPr lang="tr-TR" sz="700"/>
          </a:p>
        </c:rich>
      </c:tx>
      <c:layout>
        <c:manualLayout>
          <c:xMode val="edge"/>
          <c:yMode val="edge"/>
          <c:x val="0.15214236824093086"/>
          <c:y val="2.2471910112359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430548594156736"/>
          <c:y val="0.21348393248596756"/>
          <c:w val="0.84257444205511267"/>
          <c:h val="0.54931532434850139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'2002_2023_AYLIK_IHR'!$A$20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'2002_2023_AYLIK_IHR'!$C$20:$N$20</c:f>
              <c:numCache>
                <c:formatCode>#,##0</c:formatCode>
                <c:ptCount val="12"/>
                <c:pt idx="0">
                  <c:v>272220.71084000001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66A-40C0-8A35-AE914A53CF43}"/>
            </c:ext>
          </c:extLst>
        </c:ser>
        <c:ser>
          <c:idx val="0"/>
          <c:order val="1"/>
          <c:tx>
            <c:strRef>
              <c:f>'2002_2023_AYLIK_IHR'!$A$21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'2002_2023_AYLIK_IHR'!$C$21:$N$21</c:f>
              <c:numCache>
                <c:formatCode>#,##0</c:formatCode>
                <c:ptCount val="12"/>
                <c:pt idx="0">
                  <c:v>300295.32032</c:v>
                </c:pt>
                <c:pt idx="1">
                  <c:v>316201.99005999998</c:v>
                </c:pt>
                <c:pt idx="2">
                  <c:v>381564.50910000002</c:v>
                </c:pt>
                <c:pt idx="3">
                  <c:v>382265.55797999998</c:v>
                </c:pt>
                <c:pt idx="4">
                  <c:v>301401.84957000002</c:v>
                </c:pt>
                <c:pt idx="5">
                  <c:v>369561.76286000002</c:v>
                </c:pt>
                <c:pt idx="6">
                  <c:v>318336.14055000001</c:v>
                </c:pt>
                <c:pt idx="7">
                  <c:v>323036.57241000002</c:v>
                </c:pt>
                <c:pt idx="8">
                  <c:v>355787.51679000002</c:v>
                </c:pt>
                <c:pt idx="9">
                  <c:v>308775.10398000001</c:v>
                </c:pt>
                <c:pt idx="10">
                  <c:v>355465.01121999999</c:v>
                </c:pt>
                <c:pt idx="11">
                  <c:v>352216.18831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66A-40C0-8A35-AE914A53CF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527647952"/>
        <c:axId val="-527652304"/>
      </c:lineChart>
      <c:catAx>
        <c:axId val="-527647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276523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52765230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2764795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45574436665639"/>
          <c:y val="0.10888908549352679"/>
          <c:w val="0.27466119096509239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orientation="landscape" horizontalDpi="1200" verticalDpi="120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AĞAÇ MAM. VE ORMAN ÜRÜNLERİ İHRACATI (Bin $)</a:t>
            </a:r>
          </a:p>
        </c:rich>
      </c:tx>
      <c:layout>
        <c:manualLayout>
          <c:xMode val="edge"/>
          <c:yMode val="edge"/>
          <c:x val="0.15020576131687244"/>
          <c:y val="1.96078431372549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471900888932093"/>
          <c:y val="0.19730392156862744"/>
          <c:w val="0.7942402790643468"/>
          <c:h val="0.56985294117647067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'2002_2023_AYLIK_IHR'!$A$22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'2002_2023_AYLIK_IHR'!$C$22:$N$22</c:f>
              <c:numCache>
                <c:formatCode>#,##0</c:formatCode>
                <c:ptCount val="12"/>
                <c:pt idx="0">
                  <c:v>626715.73794999998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2B-4A8A-9C06-9C0AFC26814B}"/>
            </c:ext>
          </c:extLst>
        </c:ser>
        <c:ser>
          <c:idx val="0"/>
          <c:order val="1"/>
          <c:tx>
            <c:strRef>
              <c:f>'2002_2023_AYLIK_IHR'!$A$23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'2002_2023_AYLIK_IHR'!$C$23:$N$23</c:f>
              <c:numCache>
                <c:formatCode>#,##0</c:formatCode>
                <c:ptCount val="12"/>
                <c:pt idx="0">
                  <c:v>557497.03052000003</c:v>
                </c:pt>
                <c:pt idx="1">
                  <c:v>622166.26231000002</c:v>
                </c:pt>
                <c:pt idx="2">
                  <c:v>751891.70181</c:v>
                </c:pt>
                <c:pt idx="3">
                  <c:v>775701.01003</c:v>
                </c:pt>
                <c:pt idx="4">
                  <c:v>612483.20826999994</c:v>
                </c:pt>
                <c:pt idx="5">
                  <c:v>799388.60693000001</c:v>
                </c:pt>
                <c:pt idx="6">
                  <c:v>605455.88789000001</c:v>
                </c:pt>
                <c:pt idx="7">
                  <c:v>730893.07758000004</c:v>
                </c:pt>
                <c:pt idx="8">
                  <c:v>759715.09967000003</c:v>
                </c:pt>
                <c:pt idx="9">
                  <c:v>703092.39431</c:v>
                </c:pt>
                <c:pt idx="10">
                  <c:v>763604.66440999997</c:v>
                </c:pt>
                <c:pt idx="11">
                  <c:v>756062.44391000003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42B-4A8A-9C06-9C0AFC2681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527657200"/>
        <c:axId val="-527653936"/>
      </c:lineChart>
      <c:catAx>
        <c:axId val="-5276572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276539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52765393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2765720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15637860082305"/>
          <c:y val="9.612745098039216E-2"/>
          <c:w val="0.27522633744855968"/>
          <c:h val="7.277250270186815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TEKSTİL VE HAMMADDELERİ İHRACATI (Bin $)</a:t>
            </a:r>
          </a:p>
        </c:rich>
      </c:tx>
      <c:layout>
        <c:manualLayout>
          <c:xMode val="edge"/>
          <c:yMode val="edge"/>
          <c:x val="0.17687096255825163"/>
          <c:y val="3.703703703703703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77"/>
          <c:y val="0.20740815758158895"/>
          <c:w val="0.79387834211410224"/>
          <c:h val="0.52592782815331363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'2002_2023_AYLIK_IHR'!$A$26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'2002_2023_AYLIK_IHR'!$C$26:$N$26</c:f>
              <c:numCache>
                <c:formatCode>#,##0</c:formatCode>
                <c:ptCount val="12"/>
                <c:pt idx="0">
                  <c:v>818844.41035999998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B7D-4F00-9710-E6E20077ED42}"/>
            </c:ext>
          </c:extLst>
        </c:ser>
        <c:ser>
          <c:idx val="0"/>
          <c:order val="1"/>
          <c:tx>
            <c:strRef>
              <c:f>'2002_2023_AYLIK_IHR'!$A$27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'2002_2023_AYLIK_IHR'!$C$27:$N$27</c:f>
              <c:numCache>
                <c:formatCode>#,##0</c:formatCode>
                <c:ptCount val="12"/>
                <c:pt idx="0">
                  <c:v>814849.09288000001</c:v>
                </c:pt>
                <c:pt idx="1">
                  <c:v>879852.99762000004</c:v>
                </c:pt>
                <c:pt idx="2">
                  <c:v>950831.65110999998</c:v>
                </c:pt>
                <c:pt idx="3">
                  <c:v>993023.02806000004</c:v>
                </c:pt>
                <c:pt idx="4">
                  <c:v>766312.74545000005</c:v>
                </c:pt>
                <c:pt idx="5">
                  <c:v>981321.17888999998</c:v>
                </c:pt>
                <c:pt idx="6">
                  <c:v>726692.88011999999</c:v>
                </c:pt>
                <c:pt idx="7">
                  <c:v>834803.68868999998</c:v>
                </c:pt>
                <c:pt idx="8">
                  <c:v>933987.89688999997</c:v>
                </c:pt>
                <c:pt idx="9">
                  <c:v>833418.71823999996</c:v>
                </c:pt>
                <c:pt idx="10">
                  <c:v>843700.19992000004</c:v>
                </c:pt>
                <c:pt idx="11">
                  <c:v>797929.22268000001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B7D-4F00-9710-E6E20077ED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527650672"/>
        <c:axId val="-527651760"/>
      </c:lineChart>
      <c:catAx>
        <c:axId val="-527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276517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52765176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276506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82393272269536"/>
          <c:y val="0.12249402158063576"/>
          <c:w val="0.2903519202956773"/>
          <c:h val="7.988723631768252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noFill/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DERİ VE MAMULLERİ İHRACATI (Bin $)</a:t>
            </a:r>
          </a:p>
        </c:rich>
      </c:tx>
      <c:layout>
        <c:manualLayout>
          <c:xMode val="edge"/>
          <c:yMode val="edge"/>
          <c:x val="0.1897961326262797"/>
          <c:y val="3.70370370370370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5555633323612326"/>
          <c:w val="0.77142934015200504"/>
          <c:h val="0.4888906571566024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'2002_2023_AYLIK_IHR'!$A$28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'2002_2023_AYLIK_IHR'!$C$28:$N$28</c:f>
              <c:numCache>
                <c:formatCode>#,##0</c:formatCode>
                <c:ptCount val="12"/>
                <c:pt idx="0">
                  <c:v>178765.28078999999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920-4A64-98E9-D5BA3F4B25E7}"/>
            </c:ext>
          </c:extLst>
        </c:ser>
        <c:ser>
          <c:idx val="0"/>
          <c:order val="1"/>
          <c:tx>
            <c:strRef>
              <c:f>'2002_2023_AYLIK_IHR'!$A$29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'2002_2023_AYLIK_IHR'!$C$29:$N$29</c:f>
              <c:numCache>
                <c:formatCode>#,##0</c:formatCode>
                <c:ptCount val="12"/>
                <c:pt idx="0">
                  <c:v>132688.50438</c:v>
                </c:pt>
                <c:pt idx="1">
                  <c:v>177391.11674</c:v>
                </c:pt>
                <c:pt idx="2">
                  <c:v>191688.26595</c:v>
                </c:pt>
                <c:pt idx="3">
                  <c:v>187035.60385000001</c:v>
                </c:pt>
                <c:pt idx="4">
                  <c:v>116468.30718</c:v>
                </c:pt>
                <c:pt idx="5">
                  <c:v>171948.24174</c:v>
                </c:pt>
                <c:pt idx="6">
                  <c:v>155381.46864000001</c:v>
                </c:pt>
                <c:pt idx="7">
                  <c:v>190918.48850000001</c:v>
                </c:pt>
                <c:pt idx="8">
                  <c:v>209891.81539999999</c:v>
                </c:pt>
                <c:pt idx="9">
                  <c:v>168450.18599999999</c:v>
                </c:pt>
                <c:pt idx="10">
                  <c:v>173204.92809</c:v>
                </c:pt>
                <c:pt idx="11">
                  <c:v>182188.81114000001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920-4A64-98E9-D5BA3F4B25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527651216"/>
        <c:axId val="-527650128"/>
      </c:lineChart>
      <c:catAx>
        <c:axId val="-5276512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276501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52765012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2765121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HALI İHRACATI (Bin $)</a:t>
            </a:r>
          </a:p>
        </c:rich>
      </c:tx>
      <c:layout>
        <c:manualLayout>
          <c:xMode val="edge"/>
          <c:yMode val="edge"/>
          <c:x val="0.3204083775242397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4875661064754964"/>
          <c:w val="0.77142934015200504"/>
          <c:h val="0.50746361113793192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'2002_2023_AYLIK_IHR'!$A$30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'2002_2023_AYLIK_IHR'!$C$30:$N$30</c:f>
              <c:numCache>
                <c:formatCode>#,##0</c:formatCode>
                <c:ptCount val="12"/>
                <c:pt idx="0">
                  <c:v>211588.22725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16A-40B3-A6C0-92012647E7C3}"/>
            </c:ext>
          </c:extLst>
        </c:ser>
        <c:ser>
          <c:idx val="0"/>
          <c:order val="1"/>
          <c:tx>
            <c:strRef>
              <c:f>'2002_2023_AYLIK_IHR'!$A$31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'2002_2023_AYLIK_IHR'!$C$31:$N$31</c:f>
              <c:numCache>
                <c:formatCode>#,##0</c:formatCode>
                <c:ptCount val="12"/>
                <c:pt idx="0">
                  <c:v>198477.64064999999</c:v>
                </c:pt>
                <c:pt idx="1">
                  <c:v>251000.23457</c:v>
                </c:pt>
                <c:pt idx="2">
                  <c:v>259806.35934</c:v>
                </c:pt>
                <c:pt idx="3">
                  <c:v>262164.34668000002</c:v>
                </c:pt>
                <c:pt idx="4">
                  <c:v>157792.49171</c:v>
                </c:pt>
                <c:pt idx="5">
                  <c:v>225209.31993999999</c:v>
                </c:pt>
                <c:pt idx="6">
                  <c:v>156147.20764000001</c:v>
                </c:pt>
                <c:pt idx="7">
                  <c:v>224283.58918000001</c:v>
                </c:pt>
                <c:pt idx="8">
                  <c:v>245560.21207000001</c:v>
                </c:pt>
                <c:pt idx="9">
                  <c:v>256688.17389999999</c:v>
                </c:pt>
                <c:pt idx="10">
                  <c:v>256505.15161</c:v>
                </c:pt>
                <c:pt idx="11">
                  <c:v>260573.89637999999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16A-40B3-A6C0-92012647E7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527649040"/>
        <c:axId val="-527644688"/>
      </c:lineChart>
      <c:catAx>
        <c:axId val="-527649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276446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52764468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2764904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KİMYEVİ MADDELER VE MAMULLERİ İHRACATI (Bin $)</a:t>
            </a:r>
          </a:p>
        </c:rich>
      </c:tx>
      <c:layout>
        <c:manualLayout>
          <c:xMode val="edge"/>
          <c:yMode val="edge"/>
          <c:x val="0.14814836417052862"/>
          <c:y val="3.8759689922480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283993821759935"/>
          <c:y val="0.25064680868379824"/>
          <c:w val="0.7736641060315943"/>
          <c:h val="0.51162984356015384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'2002_2023_AYLIK_IHR'!$A$32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'2002_2023_AYLIK_IHR'!$C$32:$N$32</c:f>
              <c:numCache>
                <c:formatCode>#,##0</c:formatCode>
                <c:ptCount val="12"/>
                <c:pt idx="0">
                  <c:v>2304656.6137399999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289-4201-9B5E-4A9E1E8C65D2}"/>
            </c:ext>
          </c:extLst>
        </c:ser>
        <c:ser>
          <c:idx val="0"/>
          <c:order val="1"/>
          <c:tx>
            <c:strRef>
              <c:f>'2002_2023_AYLIK_IHR'!$A$33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'2002_2023_AYLIK_IHR'!$C$33:$N$33</c:f>
              <c:numCache>
                <c:formatCode>#,##0</c:formatCode>
                <c:ptCount val="12"/>
                <c:pt idx="0">
                  <c:v>2140818.1069399999</c:v>
                </c:pt>
                <c:pt idx="1">
                  <c:v>2432142.45628</c:v>
                </c:pt>
                <c:pt idx="2">
                  <c:v>3019349.6324700001</c:v>
                </c:pt>
                <c:pt idx="3">
                  <c:v>3329944.5374699999</c:v>
                </c:pt>
                <c:pt idx="4">
                  <c:v>2789449.3668499999</c:v>
                </c:pt>
                <c:pt idx="5">
                  <c:v>3166894.1696700002</c:v>
                </c:pt>
                <c:pt idx="6">
                  <c:v>2890617.6830600002</c:v>
                </c:pt>
                <c:pt idx="7">
                  <c:v>2921520.1910999999</c:v>
                </c:pt>
                <c:pt idx="8">
                  <c:v>2915273.07932</c:v>
                </c:pt>
                <c:pt idx="9">
                  <c:v>2602922.8490900001</c:v>
                </c:pt>
                <c:pt idx="10">
                  <c:v>2596672.32779</c:v>
                </c:pt>
                <c:pt idx="11">
                  <c:v>2697310.6537500001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289-4201-9B5E-4A9E1E8C65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527643600"/>
        <c:axId val="-527656656"/>
      </c:lineChart>
      <c:catAx>
        <c:axId val="-5276436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276566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52765665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2764360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MAKİNE VE AKSAMLARI İHRACATI (Bin $)</a:t>
            </a:r>
          </a:p>
        </c:rich>
      </c:tx>
      <c:layout>
        <c:manualLayout>
          <c:xMode val="edge"/>
          <c:yMode val="edge"/>
          <c:x val="0.1673471530344425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329909162156335"/>
          <c:y val="0.17537345384913924"/>
          <c:w val="0.80976314834393193"/>
          <c:h val="0.61318525482822106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'2002_2023_AYLIK_IHR'!$A$42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'2002_2023_AYLIK_IHR'!$C$42:$N$42</c:f>
              <c:numCache>
                <c:formatCode>#,##0</c:formatCode>
                <c:ptCount val="12"/>
                <c:pt idx="0">
                  <c:v>845229.70395999996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93A-4311-A82E-A8F3AB2FD5B6}"/>
            </c:ext>
          </c:extLst>
        </c:ser>
        <c:ser>
          <c:idx val="0"/>
          <c:order val="1"/>
          <c:tx>
            <c:strRef>
              <c:f>'2002_2023_AYLIK_IHR'!$A$43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'2002_2023_AYLIK_IHR'!$C$43:$N$43</c:f>
              <c:numCache>
                <c:formatCode>#,##0</c:formatCode>
                <c:ptCount val="12"/>
                <c:pt idx="0">
                  <c:v>711437.15801999997</c:v>
                </c:pt>
                <c:pt idx="1">
                  <c:v>812974.17383999994</c:v>
                </c:pt>
                <c:pt idx="2">
                  <c:v>908590.07807000005</c:v>
                </c:pt>
                <c:pt idx="3">
                  <c:v>906174.47777</c:v>
                </c:pt>
                <c:pt idx="4">
                  <c:v>719501.70007000002</c:v>
                </c:pt>
                <c:pt idx="5">
                  <c:v>903231.11878999998</c:v>
                </c:pt>
                <c:pt idx="6">
                  <c:v>720374.21255000005</c:v>
                </c:pt>
                <c:pt idx="7">
                  <c:v>848168.67052000004</c:v>
                </c:pt>
                <c:pt idx="8">
                  <c:v>947254.02254000003</c:v>
                </c:pt>
                <c:pt idx="9">
                  <c:v>851893.18825999997</c:v>
                </c:pt>
                <c:pt idx="10">
                  <c:v>1010457.56155</c:v>
                </c:pt>
                <c:pt idx="11">
                  <c:v>1026359.93086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93A-4311-A82E-A8F3AB2FD5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527656112"/>
        <c:axId val="-527652848"/>
      </c:lineChart>
      <c:catAx>
        <c:axId val="-5276561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276528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52765284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2765611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OTOMOTİV ENDÜSTRİSİ İHRACATI (Bin $)</a:t>
            </a:r>
            <a:endParaRPr lang="tr-TR" sz="700"/>
          </a:p>
        </c:rich>
      </c:tx>
      <c:layout>
        <c:manualLayout>
          <c:xMode val="edge"/>
          <c:yMode val="edge"/>
          <c:x val="0.25253530555644105"/>
          <c:y val="4.244694132334581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49681289838767"/>
          <c:y val="0.1610494755571284"/>
          <c:w val="0.78367425031315086"/>
          <c:h val="0.57303567391154753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'2002_2023_AYLIK_IHR'!$A$36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'2002_2023_AYLIK_IHR'!$C$36:$N$36</c:f>
              <c:numCache>
                <c:formatCode>#,##0</c:formatCode>
                <c:ptCount val="12"/>
                <c:pt idx="0">
                  <c:v>2715993.1433799998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822-4122-8AAC-078893B27342}"/>
            </c:ext>
          </c:extLst>
        </c:ser>
        <c:ser>
          <c:idx val="0"/>
          <c:order val="1"/>
          <c:tx>
            <c:strRef>
              <c:f>'2002_2023_AYLIK_IHR'!$A$37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'2002_2023_AYLIK_IHR'!$C$37:$N$37</c:f>
              <c:numCache>
                <c:formatCode>#,##0</c:formatCode>
                <c:ptCount val="12"/>
                <c:pt idx="0">
                  <c:v>2227605.1015499998</c:v>
                </c:pt>
                <c:pt idx="1">
                  <c:v>2538713.4399899999</c:v>
                </c:pt>
                <c:pt idx="2">
                  <c:v>2679518.6510700001</c:v>
                </c:pt>
                <c:pt idx="3">
                  <c:v>2742252.9052900001</c:v>
                </c:pt>
                <c:pt idx="4">
                  <c:v>2295113.42447</c:v>
                </c:pt>
                <c:pt idx="5">
                  <c:v>2768865.08421</c:v>
                </c:pt>
                <c:pt idx="6">
                  <c:v>2048286.8811699999</c:v>
                </c:pt>
                <c:pt idx="7">
                  <c:v>2264676.2521700002</c:v>
                </c:pt>
                <c:pt idx="8">
                  <c:v>2751432.2712699999</c:v>
                </c:pt>
                <c:pt idx="9">
                  <c:v>2648017.0054100002</c:v>
                </c:pt>
                <c:pt idx="10">
                  <c:v>2872680.5989600001</c:v>
                </c:pt>
                <c:pt idx="11">
                  <c:v>3143690.4763099998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822-4122-8AAC-078893B273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484801248"/>
        <c:axId val="-484805056"/>
      </c:lineChart>
      <c:catAx>
        <c:axId val="-4848012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4848050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48480505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48480124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ELEKTRİK ELEKTRONİK </a:t>
            </a:r>
            <a:r>
              <a:rPr lang="tr-TR" sz="1000" baseline="0"/>
              <a:t>VE HİZMET </a:t>
            </a:r>
            <a:r>
              <a:rPr lang="en-US" sz="1000"/>
              <a:t>İHRACATI </a:t>
            </a:r>
            <a:r>
              <a:rPr lang="tr-TR" sz="1000"/>
              <a:t> </a:t>
            </a:r>
            <a:r>
              <a:rPr lang="en-US" sz="1000"/>
              <a:t>(Bin $)</a:t>
            </a:r>
          </a:p>
        </c:rich>
      </c:tx>
      <c:layout>
        <c:manualLayout>
          <c:xMode val="edge"/>
          <c:yMode val="edge"/>
          <c:x val="0.17293786129494548"/>
          <c:y val="3.63636363636363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97804147720971"/>
          <c:y val="0.18909090909090953"/>
          <c:w val="0.8067191601049869"/>
          <c:h val="0.57212121212121214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'2002_2023_AYLIK_IHR'!$A$40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'2002_2023_AYLIK_IHR'!$C$40:$N$40</c:f>
              <c:numCache>
                <c:formatCode>#,##0</c:formatCode>
                <c:ptCount val="12"/>
                <c:pt idx="0">
                  <c:v>1181220.0105300001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72E-4328-AA26-543BCF67A812}"/>
            </c:ext>
          </c:extLst>
        </c:ser>
        <c:ser>
          <c:idx val="0"/>
          <c:order val="1"/>
          <c:tx>
            <c:strRef>
              <c:f>'2002_2023_AYLIK_IHR'!$A$41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'2002_2023_AYLIK_IHR'!$C$41:$N$41</c:f>
              <c:numCache>
                <c:formatCode>#,##0</c:formatCode>
                <c:ptCount val="12"/>
                <c:pt idx="0">
                  <c:v>980376.86144999997</c:v>
                </c:pt>
                <c:pt idx="1">
                  <c:v>1173479.1423599999</c:v>
                </c:pt>
                <c:pt idx="2">
                  <c:v>1365461.9220199999</c:v>
                </c:pt>
                <c:pt idx="3">
                  <c:v>1395662.5628</c:v>
                </c:pt>
                <c:pt idx="4">
                  <c:v>1064462.9976600001</c:v>
                </c:pt>
                <c:pt idx="5">
                  <c:v>1356755.5385100001</c:v>
                </c:pt>
                <c:pt idx="6">
                  <c:v>1024780.52143</c:v>
                </c:pt>
                <c:pt idx="7">
                  <c:v>1254222.15787</c:v>
                </c:pt>
                <c:pt idx="8">
                  <c:v>1335867.60467</c:v>
                </c:pt>
                <c:pt idx="9">
                  <c:v>1322071.98336</c:v>
                </c:pt>
                <c:pt idx="10">
                  <c:v>1424860.3137399999</c:v>
                </c:pt>
                <c:pt idx="11">
                  <c:v>1475968.2724899999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72E-4328-AA26-543BCF67A8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484798528"/>
        <c:axId val="-484792544"/>
      </c:lineChart>
      <c:catAx>
        <c:axId val="-484798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4847925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48479254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48479852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HAZIR GİYİM VE KONFEKSİYON İHRACATI (Bin $)</a:t>
            </a:r>
          </a:p>
        </c:rich>
      </c:tx>
      <c:layout>
        <c:manualLayout>
          <c:xMode val="edge"/>
          <c:yMode val="edge"/>
          <c:x val="0.16530637895615161"/>
          <c:y val="4.91367861885790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285735711607478"/>
          <c:y val="0.22576361221779548"/>
          <c:w val="0.79387834211410224"/>
          <c:h val="0.50199203187250996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'2002_2023_AYLIK_IHR'!$A$34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'2002_2023_AYLIK_IHR'!$C$34:$N$34</c:f>
              <c:numCache>
                <c:formatCode>#,##0</c:formatCode>
                <c:ptCount val="12"/>
                <c:pt idx="0">
                  <c:v>1633774.4841799999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3F3-4279-AD19-40F6A22E26F5}"/>
            </c:ext>
          </c:extLst>
        </c:ser>
        <c:ser>
          <c:idx val="0"/>
          <c:order val="1"/>
          <c:tx>
            <c:strRef>
              <c:f>'2002_2023_AYLIK_IHR'!$A$35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'2002_2023_AYLIK_IHR'!$C$35:$N$35</c:f>
              <c:numCache>
                <c:formatCode>#,##0</c:formatCode>
                <c:ptCount val="12"/>
                <c:pt idx="0">
                  <c:v>1591577.56587</c:v>
                </c:pt>
                <c:pt idx="1">
                  <c:v>1840385.6207999999</c:v>
                </c:pt>
                <c:pt idx="2">
                  <c:v>2014112.0729700001</c:v>
                </c:pt>
                <c:pt idx="3">
                  <c:v>2035761.3961</c:v>
                </c:pt>
                <c:pt idx="4">
                  <c:v>1335940.6166399999</c:v>
                </c:pt>
                <c:pt idx="5">
                  <c:v>1965761.827</c:v>
                </c:pt>
                <c:pt idx="6">
                  <c:v>1617670.7281500001</c:v>
                </c:pt>
                <c:pt idx="7">
                  <c:v>1837165.3706799999</c:v>
                </c:pt>
                <c:pt idx="8">
                  <c:v>1921237.99272</c:v>
                </c:pt>
                <c:pt idx="9">
                  <c:v>1703024.5623000001</c:v>
                </c:pt>
                <c:pt idx="10">
                  <c:v>1632528.42138</c:v>
                </c:pt>
                <c:pt idx="11">
                  <c:v>1705964.6519299999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3F3-4279-AD19-40F6A22E26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484799616"/>
        <c:axId val="-484794176"/>
      </c:lineChart>
      <c:catAx>
        <c:axId val="-4847996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4847941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48479417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48479961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6549124216615775"/>
          <c:y val="0.13248339973439574"/>
          <c:w val="0.26913480885311869"/>
          <c:h val="7.886103878449456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DEMİR VE DEMİRDIŞI METALLER İHRACATI (Bin $)</a:t>
            </a:r>
          </a:p>
        </c:rich>
      </c:tx>
      <c:layout>
        <c:manualLayout>
          <c:xMode val="edge"/>
          <c:yMode val="edge"/>
          <c:x val="0.2034015748031496"/>
          <c:y val="4.72636815920398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714307140178907"/>
          <c:y val="0.250000391742077"/>
          <c:w val="0.80612325227524362"/>
          <c:h val="0.4850755106465548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'2002_2023_AYLIK_IHR'!$A$44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'2002_2023_AYLIK_IHR'!$C$44:$N$44</c:f>
              <c:numCache>
                <c:formatCode>#,##0</c:formatCode>
                <c:ptCount val="12"/>
                <c:pt idx="0">
                  <c:v>1051191.2639299999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664-429A-B868-F35009C73EEE}"/>
            </c:ext>
          </c:extLst>
        </c:ser>
        <c:ser>
          <c:idx val="0"/>
          <c:order val="1"/>
          <c:tx>
            <c:strRef>
              <c:f>'2002_2023_AYLIK_IHR'!$A$45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'2002_2023_AYLIK_IHR'!$C$45:$N$45</c:f>
              <c:numCache>
                <c:formatCode>#,##0</c:formatCode>
                <c:ptCount val="12"/>
                <c:pt idx="0">
                  <c:v>1119856.9291300001</c:v>
                </c:pt>
                <c:pt idx="1">
                  <c:v>1241133.5713299999</c:v>
                </c:pt>
                <c:pt idx="2">
                  <c:v>1443509.0598299999</c:v>
                </c:pt>
                <c:pt idx="3">
                  <c:v>1497011.76575</c:v>
                </c:pt>
                <c:pt idx="4">
                  <c:v>1165895.8104399999</c:v>
                </c:pt>
                <c:pt idx="5">
                  <c:v>1343626.07287</c:v>
                </c:pt>
                <c:pt idx="6">
                  <c:v>978615.20582000003</c:v>
                </c:pt>
                <c:pt idx="7">
                  <c:v>1131847.1642400001</c:v>
                </c:pt>
                <c:pt idx="8">
                  <c:v>1187821.43139</c:v>
                </c:pt>
                <c:pt idx="9">
                  <c:v>1048289.67213</c:v>
                </c:pt>
                <c:pt idx="10">
                  <c:v>1128501.0979899999</c:v>
                </c:pt>
                <c:pt idx="11">
                  <c:v>1096959.9160500001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664-429A-B868-F35009C73E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484802880"/>
        <c:axId val="-484790912"/>
      </c:lineChart>
      <c:catAx>
        <c:axId val="-4848028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4847909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48479091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48480288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15046333494023"/>
          <c:y val="0.15920398009950248"/>
          <c:w val="0.2903519202956773"/>
          <c:h val="8.048340972303835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ÇİMENTO CAM SERAMİK VE TOPRAK ÜRÜNLERİ İHRACATI (Bin $)</a:t>
            </a:r>
            <a:endParaRPr lang="tr-TR" sz="700" b="1"/>
          </a:p>
        </c:rich>
      </c:tx>
      <c:layout>
        <c:manualLayout>
          <c:xMode val="edge"/>
          <c:yMode val="edge"/>
          <c:x val="0.14693898976913675"/>
          <c:y val="1.74129353233830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23880640524138091"/>
          <c:w val="0.81020488899562437"/>
          <c:h val="0.47388146040086643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'2002_2023_AYLIK_IHR'!$A$48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'2002_2023_AYLIK_IHR'!$C$48:$N$48</c:f>
              <c:numCache>
                <c:formatCode>#,##0</c:formatCode>
                <c:ptCount val="12"/>
                <c:pt idx="0">
                  <c:v>361385.00406000001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556-4AE9-A6CE-C5B8733F44B1}"/>
            </c:ext>
          </c:extLst>
        </c:ser>
        <c:ser>
          <c:idx val="0"/>
          <c:order val="1"/>
          <c:tx>
            <c:strRef>
              <c:f>'2002_2023_AYLIK_IHR'!$A$49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'2002_2023_AYLIK_IHR'!$C$49:$N$49</c:f>
              <c:numCache>
                <c:formatCode>#,##0</c:formatCode>
                <c:ptCount val="12"/>
                <c:pt idx="0">
                  <c:v>353650.46789000003</c:v>
                </c:pt>
                <c:pt idx="1">
                  <c:v>428053.20218999998</c:v>
                </c:pt>
                <c:pt idx="2">
                  <c:v>513024.81352999998</c:v>
                </c:pt>
                <c:pt idx="3">
                  <c:v>565859.13638000004</c:v>
                </c:pt>
                <c:pt idx="4">
                  <c:v>444259.99423000001</c:v>
                </c:pt>
                <c:pt idx="5">
                  <c:v>522799.37628999999</c:v>
                </c:pt>
                <c:pt idx="6">
                  <c:v>416828.85447000002</c:v>
                </c:pt>
                <c:pt idx="7">
                  <c:v>473865.71408000001</c:v>
                </c:pt>
                <c:pt idx="8">
                  <c:v>458865.90658000001</c:v>
                </c:pt>
                <c:pt idx="9">
                  <c:v>413971.79278000002</c:v>
                </c:pt>
                <c:pt idx="10">
                  <c:v>416878.57192999998</c:v>
                </c:pt>
                <c:pt idx="11">
                  <c:v>440330.60742000001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556-4AE9-A6CE-C5B8733F44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484789824"/>
        <c:axId val="-484803968"/>
      </c:lineChart>
      <c:catAx>
        <c:axId val="-4847898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4848039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48480396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48478982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MÜCEVHER İHRACATI (Bin $)</a:t>
            </a:r>
          </a:p>
        </c:rich>
      </c:tx>
      <c:layout>
        <c:manualLayout>
          <c:xMode val="edge"/>
          <c:yMode val="edge"/>
          <c:x val="0.31793884198210159"/>
          <c:y val="4.56790123456790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465895742924319"/>
          <c:y val="0.18518585498356113"/>
          <c:w val="0.79116621008685151"/>
          <c:h val="0.5185203939539712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'2002_2023_AYLIK_IHR'!$A$50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'2002_2023_AYLIK_IHR'!$C$50:$N$50</c:f>
              <c:numCache>
                <c:formatCode>#,##0</c:formatCode>
                <c:ptCount val="12"/>
                <c:pt idx="0">
                  <c:v>419909.45636000001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3D1-4BCD-86E3-FEC8450F16A5}"/>
            </c:ext>
          </c:extLst>
        </c:ser>
        <c:ser>
          <c:idx val="0"/>
          <c:order val="1"/>
          <c:tx>
            <c:strRef>
              <c:f>'2002_2023_AYLIK_IHR'!$A$51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'2002_2023_AYLIK_IHR'!$C$51:$N$51</c:f>
              <c:numCache>
                <c:formatCode>#,##0</c:formatCode>
                <c:ptCount val="12"/>
                <c:pt idx="0">
                  <c:v>358948.23914999998</c:v>
                </c:pt>
                <c:pt idx="1">
                  <c:v>490433.21701000002</c:v>
                </c:pt>
                <c:pt idx="2">
                  <c:v>434701.79544999998</c:v>
                </c:pt>
                <c:pt idx="3">
                  <c:v>528541.51058999996</c:v>
                </c:pt>
                <c:pt idx="4">
                  <c:v>352291.01225999999</c:v>
                </c:pt>
                <c:pt idx="5">
                  <c:v>532308.12436999998</c:v>
                </c:pt>
                <c:pt idx="6">
                  <c:v>370703.57504000003</c:v>
                </c:pt>
                <c:pt idx="7">
                  <c:v>500922.78922999999</c:v>
                </c:pt>
                <c:pt idx="8">
                  <c:v>600788.17457999999</c:v>
                </c:pt>
                <c:pt idx="9">
                  <c:v>535739.17507999996</c:v>
                </c:pt>
                <c:pt idx="10">
                  <c:v>602687.60698000004</c:v>
                </c:pt>
                <c:pt idx="11">
                  <c:v>545911.53295000002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3D1-4BCD-86E3-FEC8450F16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484795264"/>
        <c:axId val="-484800704"/>
      </c:lineChart>
      <c:catAx>
        <c:axId val="-4847952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4848007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48480070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48479526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ÇELİK İHRACATI</a:t>
            </a:r>
            <a:r>
              <a:rPr lang="tr-TR" baseline="0"/>
              <a:t> </a:t>
            </a:r>
            <a:r>
              <a:rPr lang="tr-TR"/>
              <a:t>(Bin $)</a:t>
            </a:r>
          </a:p>
        </c:rich>
      </c:tx>
      <c:layout>
        <c:manualLayout>
          <c:xMode val="edge"/>
          <c:yMode val="edge"/>
          <c:x val="0.34691106585200271"/>
          <c:y val="3.690036900369003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82281059063141"/>
          <c:y val="0.19926238002537525"/>
          <c:w val="0.80651731160896056"/>
          <c:h val="0.5387463581540417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'2002_2023_AYLIK_IHR'!$A$56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'2002_2023_AYLIK_IHR'!$C$46:$N$46</c:f>
              <c:numCache>
                <c:formatCode>#,##0</c:formatCode>
                <c:ptCount val="12"/>
                <c:pt idx="0">
                  <c:v>1115232.23125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9A9-4EC6-A2E9-EA0C6708DDB0}"/>
            </c:ext>
          </c:extLst>
        </c:ser>
        <c:ser>
          <c:idx val="0"/>
          <c:order val="1"/>
          <c:tx>
            <c:strRef>
              <c:f>'2002_2023_AYLIK_IHR'!$A$47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'2002_2023_AYLIK_IHR'!$C$47:$N$47</c:f>
              <c:numCache>
                <c:formatCode>#,##0</c:formatCode>
                <c:ptCount val="12"/>
                <c:pt idx="0">
                  <c:v>1623915.4354699999</c:v>
                </c:pt>
                <c:pt idx="1">
                  <c:v>1746728.13481</c:v>
                </c:pt>
                <c:pt idx="2">
                  <c:v>2254353.9685900002</c:v>
                </c:pt>
                <c:pt idx="3">
                  <c:v>2016311.52859</c:v>
                </c:pt>
                <c:pt idx="4">
                  <c:v>1903123.4676699999</c:v>
                </c:pt>
                <c:pt idx="5">
                  <c:v>2283539.7187399999</c:v>
                </c:pt>
                <c:pt idx="6">
                  <c:v>1597247.1047799999</c:v>
                </c:pt>
                <c:pt idx="7">
                  <c:v>1804336.65756</c:v>
                </c:pt>
                <c:pt idx="8">
                  <c:v>1755216.7901399999</c:v>
                </c:pt>
                <c:pt idx="9">
                  <c:v>1380156.5170799999</c:v>
                </c:pt>
                <c:pt idx="10">
                  <c:v>1345713.64586</c:v>
                </c:pt>
                <c:pt idx="11">
                  <c:v>1336687.4783000001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9A9-4EC6-A2E9-EA0C6708DD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484797440"/>
        <c:axId val="-484796896"/>
      </c:lineChart>
      <c:catAx>
        <c:axId val="-4847974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4847968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48479689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48479744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MADENCİLİK ÜRÜNLERİ İHRACATI (Bin $)</a:t>
            </a:r>
          </a:p>
        </c:rich>
      </c:tx>
      <c:layout>
        <c:manualLayout>
          <c:xMode val="edge"/>
          <c:yMode val="edge"/>
          <c:x val="0.23400000000000001"/>
          <c:y val="4.74406733641053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'2002_2023_AYLIK_IHR'!$A$60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'2002_2023_AYLIK_IHR'!$C$60:$N$60</c:f>
              <c:numCache>
                <c:formatCode>#,##0</c:formatCode>
                <c:ptCount val="12"/>
                <c:pt idx="0">
                  <c:v>441187.83958999999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668-4BD2-8E3F-DD5A8F5C1C54}"/>
            </c:ext>
          </c:extLst>
        </c:ser>
        <c:ser>
          <c:idx val="0"/>
          <c:order val="1"/>
          <c:tx>
            <c:strRef>
              <c:f>'2002_2023_AYLIK_IHR'!$A$61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'2002_2023_AYLIK_IHR'!$C$61:$N$61</c:f>
              <c:numCache>
                <c:formatCode>#,##0</c:formatCode>
                <c:ptCount val="12"/>
                <c:pt idx="0">
                  <c:v>497849.89552999998</c:v>
                </c:pt>
                <c:pt idx="1">
                  <c:v>471704.26270999998</c:v>
                </c:pt>
                <c:pt idx="2">
                  <c:v>554613.88928</c:v>
                </c:pt>
                <c:pt idx="3">
                  <c:v>704145.15989999997</c:v>
                </c:pt>
                <c:pt idx="4">
                  <c:v>533041.87158000004</c:v>
                </c:pt>
                <c:pt idx="5">
                  <c:v>594051.50404999999</c:v>
                </c:pt>
                <c:pt idx="6">
                  <c:v>487990.84642999998</c:v>
                </c:pt>
                <c:pt idx="7">
                  <c:v>593089.54356999998</c:v>
                </c:pt>
                <c:pt idx="8">
                  <c:v>537920.48459999997</c:v>
                </c:pt>
                <c:pt idx="9">
                  <c:v>462086.31361000001</c:v>
                </c:pt>
                <c:pt idx="10">
                  <c:v>506969.26679000002</c:v>
                </c:pt>
                <c:pt idx="11">
                  <c:v>515376.89234000002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668-4BD2-8E3F-DD5A8F5C1C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483956080"/>
        <c:axId val="-483946832"/>
      </c:lineChart>
      <c:catAx>
        <c:axId val="-4839560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4839468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48394683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48395608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GEMİ</a:t>
            </a:r>
            <a:r>
              <a:rPr lang="tr-TR" sz="1000" baseline="0"/>
              <a:t> VE YAT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31400000000000078"/>
          <c:y val="4.24469413233459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4606820214888874"/>
          <c:w val="0.86000000000000065"/>
          <c:h val="0.57303580376508478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'2002_2023_AYLIK_IHR'!$A$38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'2002_2023_AYLIK_IHR'!$C$38:$N$38</c:f>
              <c:numCache>
                <c:formatCode>#,##0</c:formatCode>
                <c:ptCount val="12"/>
                <c:pt idx="0">
                  <c:v>20520.979780000001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E9B-4FE5-9507-0E25A9669742}"/>
            </c:ext>
          </c:extLst>
        </c:ser>
        <c:ser>
          <c:idx val="0"/>
          <c:order val="1"/>
          <c:tx>
            <c:strRef>
              <c:f>'2002_2023_AYLIK_IHR'!$A$39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'2002_2023_AYLIK_IHR'!$C$39:$N$39</c:f>
              <c:numCache>
                <c:formatCode>#,##0</c:formatCode>
                <c:ptCount val="12"/>
                <c:pt idx="0">
                  <c:v>70779.795960000003</c:v>
                </c:pt>
                <c:pt idx="1">
                  <c:v>67064.578930000003</c:v>
                </c:pt>
                <c:pt idx="2">
                  <c:v>140227.68844</c:v>
                </c:pt>
                <c:pt idx="3">
                  <c:v>198881.65714</c:v>
                </c:pt>
                <c:pt idx="4">
                  <c:v>100124.42561000001</c:v>
                </c:pt>
                <c:pt idx="5">
                  <c:v>101131.22425</c:v>
                </c:pt>
                <c:pt idx="6">
                  <c:v>44156.116430000002</c:v>
                </c:pt>
                <c:pt idx="7">
                  <c:v>77395.488570000001</c:v>
                </c:pt>
                <c:pt idx="8">
                  <c:v>199348.73256</c:v>
                </c:pt>
                <c:pt idx="9">
                  <c:v>209571.99903000001</c:v>
                </c:pt>
                <c:pt idx="10">
                  <c:v>55079.846700000002</c:v>
                </c:pt>
                <c:pt idx="11">
                  <c:v>189404.33997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E9B-4FE5-9507-0E25A96697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483954992"/>
        <c:axId val="-483947920"/>
      </c:lineChart>
      <c:catAx>
        <c:axId val="-4839549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4839479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483947920"/>
        <c:scaling>
          <c:orientation val="minMax"/>
          <c:max val="4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483954992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89" r="0.75000000000000189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SAVUNMA</a:t>
            </a:r>
            <a:r>
              <a:rPr lang="tr-TR" sz="1000" baseline="0"/>
              <a:t> VE HAVACILIK SANAYİİ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22066666666666668"/>
          <c:y val="2.746566791510611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5106195995163529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'2002_2023_AYLIK_IHR'!$A$52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'2002_2023_AYLIK_IHR'!$C$52:$N$52</c:f>
              <c:numCache>
                <c:formatCode>#,##0</c:formatCode>
                <c:ptCount val="12"/>
                <c:pt idx="0">
                  <c:v>281475.74774000002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F7E-4AC2-9C78-75642BB836AC}"/>
            </c:ext>
          </c:extLst>
        </c:ser>
        <c:ser>
          <c:idx val="0"/>
          <c:order val="1"/>
          <c:tx>
            <c:strRef>
              <c:f>'2002_2023_AYLIK_IHR'!$A$53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'2002_2023_AYLIK_IHR'!$C$53:$N$53</c:f>
              <c:numCache>
                <c:formatCode>#,##0</c:formatCode>
                <c:ptCount val="12"/>
                <c:pt idx="0">
                  <c:v>295374.95462999999</c:v>
                </c:pt>
                <c:pt idx="1">
                  <c:v>325086.20932999998</c:v>
                </c:pt>
                <c:pt idx="2">
                  <c:v>326942.17726000003</c:v>
                </c:pt>
                <c:pt idx="3">
                  <c:v>390536.09840999998</c:v>
                </c:pt>
                <c:pt idx="4">
                  <c:v>330387.68416</c:v>
                </c:pt>
                <c:pt idx="5">
                  <c:v>286912.79222</c:v>
                </c:pt>
                <c:pt idx="6">
                  <c:v>294368.00948000001</c:v>
                </c:pt>
                <c:pt idx="7">
                  <c:v>333540.52403999999</c:v>
                </c:pt>
                <c:pt idx="8">
                  <c:v>166231.57717999999</c:v>
                </c:pt>
                <c:pt idx="9">
                  <c:v>464526.74857</c:v>
                </c:pt>
                <c:pt idx="10">
                  <c:v>503261.41817000002</c:v>
                </c:pt>
                <c:pt idx="11">
                  <c:v>647456.32842999999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F7E-4AC2-9C78-75642BB836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483949008"/>
        <c:axId val="-483956624"/>
      </c:lineChart>
      <c:catAx>
        <c:axId val="-483949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4839566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48395662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48394900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92262467191599"/>
          <c:y val="0.11235955056179775"/>
          <c:w val="0.26751999999999998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İKLİMLENDİRME</a:t>
            </a:r>
            <a:r>
              <a:rPr lang="tr-TR" sz="1000" baseline="0"/>
              <a:t> SANAYİ </a:t>
            </a:r>
            <a:r>
              <a:rPr lang="en-US" sz="1000"/>
              <a:t>İHRACATI (Bin $)</a:t>
            </a:r>
          </a:p>
        </c:rich>
      </c:tx>
      <c:layout>
        <c:manualLayout>
          <c:xMode val="edge"/>
          <c:yMode val="edge"/>
          <c:x val="0.25800000000000001"/>
          <c:y val="3.24594257178526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5306064270056132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'2002_2023_AYLIK_IHR'!$A$54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'2002_2023_AYLIK_IHR'!$C$54:$N$54</c:f>
              <c:numCache>
                <c:formatCode>#,##0</c:formatCode>
                <c:ptCount val="12"/>
                <c:pt idx="0">
                  <c:v>525475.29835000006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501-4F17-87E4-28F485F59892}"/>
            </c:ext>
          </c:extLst>
        </c:ser>
        <c:ser>
          <c:idx val="0"/>
          <c:order val="1"/>
          <c:tx>
            <c:strRef>
              <c:f>'2002_2023_AYLIK_IHR'!$A$55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'2002_2023_AYLIK_IHR'!$C$55:$N$55</c:f>
              <c:numCache>
                <c:formatCode>#,##0</c:formatCode>
                <c:ptCount val="12"/>
                <c:pt idx="0">
                  <c:v>457957.73116999998</c:v>
                </c:pt>
                <c:pt idx="1">
                  <c:v>536899.12800999999</c:v>
                </c:pt>
                <c:pt idx="2">
                  <c:v>616162.07577</c:v>
                </c:pt>
                <c:pt idx="3">
                  <c:v>635002.06160999998</c:v>
                </c:pt>
                <c:pt idx="4">
                  <c:v>494775.11898999999</c:v>
                </c:pt>
                <c:pt idx="5">
                  <c:v>620020.02442000003</c:v>
                </c:pt>
                <c:pt idx="6">
                  <c:v>458452.47336</c:v>
                </c:pt>
                <c:pt idx="7">
                  <c:v>545058.45654000004</c:v>
                </c:pt>
                <c:pt idx="8">
                  <c:v>577135.14075999998</c:v>
                </c:pt>
                <c:pt idx="9">
                  <c:v>551390.01911999995</c:v>
                </c:pt>
                <c:pt idx="10">
                  <c:v>599070.64202000003</c:v>
                </c:pt>
                <c:pt idx="11">
                  <c:v>587720.72021000006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501-4F17-87E4-28F485F598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483947376"/>
        <c:axId val="-483946288"/>
      </c:lineChart>
      <c:catAx>
        <c:axId val="-4839473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4839462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48394628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48394737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2.png"/><Relationship Id="rId4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7.xml"/><Relationship Id="rId13" Type="http://schemas.openxmlformats.org/officeDocument/2006/relationships/chart" Target="../charts/chart32.xml"/><Relationship Id="rId3" Type="http://schemas.openxmlformats.org/officeDocument/2006/relationships/chart" Target="../charts/chart22.xml"/><Relationship Id="rId7" Type="http://schemas.openxmlformats.org/officeDocument/2006/relationships/chart" Target="../charts/chart26.xml"/><Relationship Id="rId12" Type="http://schemas.openxmlformats.org/officeDocument/2006/relationships/chart" Target="../charts/chart31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6" Type="http://schemas.openxmlformats.org/officeDocument/2006/relationships/chart" Target="../charts/chart25.xml"/><Relationship Id="rId11" Type="http://schemas.openxmlformats.org/officeDocument/2006/relationships/chart" Target="../charts/chart30.xml"/><Relationship Id="rId5" Type="http://schemas.openxmlformats.org/officeDocument/2006/relationships/chart" Target="../charts/chart24.xml"/><Relationship Id="rId10" Type="http://schemas.openxmlformats.org/officeDocument/2006/relationships/chart" Target="../charts/chart29.xml"/><Relationship Id="rId4" Type="http://schemas.openxmlformats.org/officeDocument/2006/relationships/chart" Target="../charts/chart23.xml"/><Relationship Id="rId9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426356</xdr:colOff>
      <xdr:row>0</xdr:row>
      <xdr:rowOff>38610</xdr:rowOff>
    </xdr:from>
    <xdr:to>
      <xdr:col>0</xdr:col>
      <xdr:colOff>3263899</xdr:colOff>
      <xdr:row>4</xdr:row>
      <xdr:rowOff>3885</xdr:rowOff>
    </xdr:to>
    <xdr:pic>
      <xdr:nvPicPr>
        <xdr:cNvPr id="3" name="Resi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6356" y="38610"/>
          <a:ext cx="2837543" cy="93591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1790700</xdr:colOff>
      <xdr:row>2</xdr:row>
      <xdr:rowOff>95250</xdr:rowOff>
    </xdr:to>
    <xdr:pic>
      <xdr:nvPicPr>
        <xdr:cNvPr id="2" name="Picture 297" descr="tim_log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907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0</xdr:rowOff>
    </xdr:from>
    <xdr:to>
      <xdr:col>0</xdr:col>
      <xdr:colOff>2295525</xdr:colOff>
      <xdr:row>3</xdr:row>
      <xdr:rowOff>257175</xdr:rowOff>
    </xdr:to>
    <xdr:pic>
      <xdr:nvPicPr>
        <xdr:cNvPr id="2" name="Picture 105" descr="tim_log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22383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28575</xdr:rowOff>
    </xdr:from>
    <xdr:to>
      <xdr:col>0</xdr:col>
      <xdr:colOff>2105025</xdr:colOff>
      <xdr:row>3</xdr:row>
      <xdr:rowOff>47625</xdr:rowOff>
    </xdr:to>
    <xdr:pic>
      <xdr:nvPicPr>
        <xdr:cNvPr id="2" name="Picture 297" descr="tim_logo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20574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19050</xdr:rowOff>
    </xdr:from>
    <xdr:to>
      <xdr:col>9</xdr:col>
      <xdr:colOff>123825</xdr:colOff>
      <xdr:row>52</xdr:row>
      <xdr:rowOff>38100</xdr:rowOff>
    </xdr:to>
    <xdr:graphicFrame macro="">
      <xdr:nvGraphicFramePr>
        <xdr:cNvPr id="2" name="Chart 13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53</xdr:row>
      <xdr:rowOff>9525</xdr:rowOff>
    </xdr:from>
    <xdr:to>
      <xdr:col>9</xdr:col>
      <xdr:colOff>123824</xdr:colOff>
      <xdr:row>68</xdr:row>
      <xdr:rowOff>85725</xdr:rowOff>
    </xdr:to>
    <xdr:graphicFrame macro="">
      <xdr:nvGraphicFramePr>
        <xdr:cNvPr id="3" name="Chart 14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19050</xdr:colOff>
      <xdr:row>3</xdr:row>
      <xdr:rowOff>142875</xdr:rowOff>
    </xdr:from>
    <xdr:to>
      <xdr:col>9</xdr:col>
      <xdr:colOff>152400</xdr:colOff>
      <xdr:row>19</xdr:row>
      <xdr:rowOff>152400</xdr:rowOff>
    </xdr:to>
    <xdr:graphicFrame macro="">
      <xdr:nvGraphicFramePr>
        <xdr:cNvPr id="4" name="Chart 16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19050</xdr:colOff>
      <xdr:row>22</xdr:row>
      <xdr:rowOff>95250</xdr:rowOff>
    </xdr:from>
    <xdr:to>
      <xdr:col>9</xdr:col>
      <xdr:colOff>114300</xdr:colOff>
      <xdr:row>37</xdr:row>
      <xdr:rowOff>114300</xdr:rowOff>
    </xdr:to>
    <xdr:graphicFrame macro="">
      <xdr:nvGraphicFramePr>
        <xdr:cNvPr id="5" name="Chart 18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4</xdr:col>
      <xdr:colOff>352425</xdr:colOff>
      <xdr:row>3</xdr:row>
      <xdr:rowOff>38100</xdr:rowOff>
    </xdr:to>
    <xdr:pic>
      <xdr:nvPicPr>
        <xdr:cNvPr id="6" name="Picture 788" descr="tim_logo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908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11</xdr:col>
      <xdr:colOff>457200</xdr:colOff>
      <xdr:row>20</xdr:row>
      <xdr:rowOff>152400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38099</xdr:colOff>
      <xdr:row>22</xdr:row>
      <xdr:rowOff>38100</xdr:rowOff>
    </xdr:from>
    <xdr:to>
      <xdr:col>12</xdr:col>
      <xdr:colOff>352425</xdr:colOff>
      <xdr:row>69</xdr:row>
      <xdr:rowOff>152400</xdr:rowOff>
    </xdr:to>
    <xdr:graphicFrame macro="">
      <xdr:nvGraphicFramePr>
        <xdr:cNvPr id="3" name="Chart 6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28575</xdr:rowOff>
    </xdr:from>
    <xdr:to>
      <xdr:col>7</xdr:col>
      <xdr:colOff>295275</xdr:colOff>
      <xdr:row>17</xdr:row>
      <xdr:rowOff>152400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18</xdr:row>
      <xdr:rowOff>66675</xdr:rowOff>
    </xdr:from>
    <xdr:to>
      <xdr:col>7</xdr:col>
      <xdr:colOff>304800</xdr:colOff>
      <xdr:row>34</xdr:row>
      <xdr:rowOff>0</xdr:rowOff>
    </xdr:to>
    <xdr:graphicFrame macro="">
      <xdr:nvGraphicFramePr>
        <xdr:cNvPr id="3" name="Chart 1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34</xdr:row>
      <xdr:rowOff>95250</xdr:rowOff>
    </xdr:from>
    <xdr:to>
      <xdr:col>7</xdr:col>
      <xdr:colOff>295275</xdr:colOff>
      <xdr:row>49</xdr:row>
      <xdr:rowOff>114300</xdr:rowOff>
    </xdr:to>
    <xdr:graphicFrame macro="">
      <xdr:nvGraphicFramePr>
        <xdr:cNvPr id="4" name="Chart 1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50</xdr:row>
      <xdr:rowOff>9525</xdr:rowOff>
    </xdr:from>
    <xdr:to>
      <xdr:col>7</xdr:col>
      <xdr:colOff>285750</xdr:colOff>
      <xdr:row>66</xdr:row>
      <xdr:rowOff>47625</xdr:rowOff>
    </xdr:to>
    <xdr:graphicFrame macro="">
      <xdr:nvGraphicFramePr>
        <xdr:cNvPr id="5" name="Chart 1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57150</xdr:rowOff>
    </xdr:from>
    <xdr:to>
      <xdr:col>6</xdr:col>
      <xdr:colOff>447675</xdr:colOff>
      <xdr:row>16</xdr:row>
      <xdr:rowOff>19050</xdr:rowOff>
    </xdr:to>
    <xdr:graphicFrame macro="">
      <xdr:nvGraphicFramePr>
        <xdr:cNvPr id="2" name="Chart 12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16</xdr:row>
      <xdr:rowOff>95251</xdr:rowOff>
    </xdr:from>
    <xdr:to>
      <xdr:col>6</xdr:col>
      <xdr:colOff>447675</xdr:colOff>
      <xdr:row>32</xdr:row>
      <xdr:rowOff>133351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33</xdr:row>
      <xdr:rowOff>9525</xdr:rowOff>
    </xdr:from>
    <xdr:to>
      <xdr:col>6</xdr:col>
      <xdr:colOff>476250</xdr:colOff>
      <xdr:row>47</xdr:row>
      <xdr:rowOff>114300</xdr:rowOff>
    </xdr:to>
    <xdr:graphicFrame macro="">
      <xdr:nvGraphicFramePr>
        <xdr:cNvPr id="4" name="Chart 14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48</xdr:row>
      <xdr:rowOff>47625</xdr:rowOff>
    </xdr:from>
    <xdr:to>
      <xdr:col>6</xdr:col>
      <xdr:colOff>466725</xdr:colOff>
      <xdr:row>65</xdr:row>
      <xdr:rowOff>0</xdr:rowOff>
    </xdr:to>
    <xdr:graphicFrame macro="">
      <xdr:nvGraphicFramePr>
        <xdr:cNvPr id="5" name="Chart 15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9525</xdr:rowOff>
    </xdr:from>
    <xdr:to>
      <xdr:col>7</xdr:col>
      <xdr:colOff>333375</xdr:colOff>
      <xdr:row>18</xdr:row>
      <xdr:rowOff>123825</xdr:rowOff>
    </xdr:to>
    <xdr:graphicFrame macro="">
      <xdr:nvGraphicFramePr>
        <xdr:cNvPr id="2" name="Chart 10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95250</xdr:colOff>
      <xdr:row>22</xdr:row>
      <xdr:rowOff>0</xdr:rowOff>
    </xdr:from>
    <xdr:to>
      <xdr:col>7</xdr:col>
      <xdr:colOff>314325</xdr:colOff>
      <xdr:row>38</xdr:row>
      <xdr:rowOff>0</xdr:rowOff>
    </xdr:to>
    <xdr:graphicFrame macro="">
      <xdr:nvGraphicFramePr>
        <xdr:cNvPr id="3" name="Chart 11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19050</xdr:rowOff>
    </xdr:from>
    <xdr:to>
      <xdr:col>6</xdr:col>
      <xdr:colOff>457200</xdr:colOff>
      <xdr:row>19</xdr:row>
      <xdr:rowOff>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20</xdr:row>
      <xdr:rowOff>19050</xdr:rowOff>
    </xdr:from>
    <xdr:to>
      <xdr:col>6</xdr:col>
      <xdr:colOff>476250</xdr:colOff>
      <xdr:row>36</xdr:row>
      <xdr:rowOff>0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37</xdr:row>
      <xdr:rowOff>38100</xdr:rowOff>
    </xdr:from>
    <xdr:to>
      <xdr:col>6</xdr:col>
      <xdr:colOff>485775</xdr:colOff>
      <xdr:row>53</xdr:row>
      <xdr:rowOff>0</xdr:rowOff>
    </xdr:to>
    <xdr:graphicFrame macro="">
      <xdr:nvGraphicFramePr>
        <xdr:cNvPr id="4" name="Chart 14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1</xdr:row>
      <xdr:rowOff>66675</xdr:rowOff>
    </xdr:from>
    <xdr:to>
      <xdr:col>6</xdr:col>
      <xdr:colOff>219074</xdr:colOff>
      <xdr:row>16</xdr:row>
      <xdr:rowOff>95250</xdr:rowOff>
    </xdr:to>
    <xdr:graphicFrame macro="">
      <xdr:nvGraphicFramePr>
        <xdr:cNvPr id="2" name="Chart 17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47624</xdr:colOff>
      <xdr:row>83</xdr:row>
      <xdr:rowOff>19050</xdr:rowOff>
    </xdr:from>
    <xdr:to>
      <xdr:col>6</xdr:col>
      <xdr:colOff>266699</xdr:colOff>
      <xdr:row>98</xdr:row>
      <xdr:rowOff>142875</xdr:rowOff>
    </xdr:to>
    <xdr:graphicFrame macro="">
      <xdr:nvGraphicFramePr>
        <xdr:cNvPr id="3" name="Chart 18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32</xdr:row>
      <xdr:rowOff>123825</xdr:rowOff>
    </xdr:from>
    <xdr:to>
      <xdr:col>6</xdr:col>
      <xdr:colOff>190500</xdr:colOff>
      <xdr:row>48</xdr:row>
      <xdr:rowOff>76200</xdr:rowOff>
    </xdr:to>
    <xdr:graphicFrame macro="">
      <xdr:nvGraphicFramePr>
        <xdr:cNvPr id="4" name="Chart 19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66</xdr:row>
      <xdr:rowOff>9525</xdr:rowOff>
    </xdr:from>
    <xdr:to>
      <xdr:col>6</xdr:col>
      <xdr:colOff>228600</xdr:colOff>
      <xdr:row>82</xdr:row>
      <xdr:rowOff>38100</xdr:rowOff>
    </xdr:to>
    <xdr:graphicFrame macro="">
      <xdr:nvGraphicFramePr>
        <xdr:cNvPr id="5" name="Chart 20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28574</xdr:colOff>
      <xdr:row>18</xdr:row>
      <xdr:rowOff>19050</xdr:rowOff>
    </xdr:from>
    <xdr:to>
      <xdr:col>6</xdr:col>
      <xdr:colOff>228599</xdr:colOff>
      <xdr:row>32</xdr:row>
      <xdr:rowOff>57150</xdr:rowOff>
    </xdr:to>
    <xdr:graphicFrame macro="">
      <xdr:nvGraphicFramePr>
        <xdr:cNvPr id="6" name="Chart 21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85725</xdr:colOff>
      <xdr:row>99</xdr:row>
      <xdr:rowOff>123825</xdr:rowOff>
    </xdr:from>
    <xdr:to>
      <xdr:col>6</xdr:col>
      <xdr:colOff>219075</xdr:colOff>
      <xdr:row>115</xdr:row>
      <xdr:rowOff>85725</xdr:rowOff>
    </xdr:to>
    <xdr:graphicFrame macro="">
      <xdr:nvGraphicFramePr>
        <xdr:cNvPr id="7" name="Chart 22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57150</xdr:colOff>
      <xdr:row>133</xdr:row>
      <xdr:rowOff>28575</xdr:rowOff>
    </xdr:from>
    <xdr:to>
      <xdr:col>6</xdr:col>
      <xdr:colOff>190500</xdr:colOff>
      <xdr:row>148</xdr:row>
      <xdr:rowOff>152400</xdr:rowOff>
    </xdr:to>
    <xdr:graphicFrame macro="">
      <xdr:nvGraphicFramePr>
        <xdr:cNvPr id="8" name="Chart 23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28575</xdr:colOff>
      <xdr:row>149</xdr:row>
      <xdr:rowOff>142875</xdr:rowOff>
    </xdr:from>
    <xdr:to>
      <xdr:col>6</xdr:col>
      <xdr:colOff>238125</xdr:colOff>
      <xdr:row>165</xdr:row>
      <xdr:rowOff>123825</xdr:rowOff>
    </xdr:to>
    <xdr:graphicFrame macro="">
      <xdr:nvGraphicFramePr>
        <xdr:cNvPr id="9" name="Chart 24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76200</xdr:colOff>
      <xdr:row>116</xdr:row>
      <xdr:rowOff>66675</xdr:rowOff>
    </xdr:from>
    <xdr:to>
      <xdr:col>6</xdr:col>
      <xdr:colOff>219075</xdr:colOff>
      <xdr:row>132</xdr:row>
      <xdr:rowOff>57150</xdr:rowOff>
    </xdr:to>
    <xdr:graphicFrame macro="">
      <xdr:nvGraphicFramePr>
        <xdr:cNvPr id="10" name="Chart 25"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19050</xdr:colOff>
      <xdr:row>199</xdr:row>
      <xdr:rowOff>66675</xdr:rowOff>
    </xdr:from>
    <xdr:to>
      <xdr:col>6</xdr:col>
      <xdr:colOff>247650</xdr:colOff>
      <xdr:row>216</xdr:row>
      <xdr:rowOff>76200</xdr:rowOff>
    </xdr:to>
    <xdr:graphicFrame macro="">
      <xdr:nvGraphicFramePr>
        <xdr:cNvPr id="11" name="Chart 26">
          <a:extLst>
            <a:ext uri="{FF2B5EF4-FFF2-40B4-BE49-F238E27FC236}">
              <a16:creationId xmlns:a16="http://schemas.microsoft.com/office/drawing/2014/main" id="{00000000-0008-0000-0C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49</xdr:row>
      <xdr:rowOff>114300</xdr:rowOff>
    </xdr:from>
    <xdr:to>
      <xdr:col>6</xdr:col>
      <xdr:colOff>228600</xdr:colOff>
      <xdr:row>65</xdr:row>
      <xdr:rowOff>66675</xdr:rowOff>
    </xdr:to>
    <xdr:graphicFrame macro="">
      <xdr:nvGraphicFramePr>
        <xdr:cNvPr id="12" name="Chart 26">
          <a:extLst>
            <a:ext uri="{FF2B5EF4-FFF2-40B4-BE49-F238E27FC236}">
              <a16:creationId xmlns:a16="http://schemas.microsoft.com/office/drawing/2014/main" id="{00000000-0008-0000-0C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28575</xdr:colOff>
      <xdr:row>166</xdr:row>
      <xdr:rowOff>57150</xdr:rowOff>
    </xdr:from>
    <xdr:to>
      <xdr:col>6</xdr:col>
      <xdr:colOff>257175</xdr:colOff>
      <xdr:row>182</xdr:row>
      <xdr:rowOff>9525</xdr:rowOff>
    </xdr:to>
    <xdr:graphicFrame macro="">
      <xdr:nvGraphicFramePr>
        <xdr:cNvPr id="13" name="Chart 26">
          <a:extLst>
            <a:ext uri="{FF2B5EF4-FFF2-40B4-BE49-F238E27FC236}">
              <a16:creationId xmlns:a16="http://schemas.microsoft.com/office/drawing/2014/main" id="{00000000-0008-0000-0C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28575</xdr:colOff>
      <xdr:row>182</xdr:row>
      <xdr:rowOff>133350</xdr:rowOff>
    </xdr:from>
    <xdr:to>
      <xdr:col>6</xdr:col>
      <xdr:colOff>257175</xdr:colOff>
      <xdr:row>198</xdr:row>
      <xdr:rowOff>85725</xdr:rowOff>
    </xdr:to>
    <xdr:graphicFrame macro="">
      <xdr:nvGraphicFramePr>
        <xdr:cNvPr id="14" name="Chart 26">
          <a:extLst>
            <a:ext uri="{FF2B5EF4-FFF2-40B4-BE49-F238E27FC236}">
              <a16:creationId xmlns:a16="http://schemas.microsoft.com/office/drawing/2014/main" id="{00000000-0008-0000-0C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6"/>
  <sheetViews>
    <sheetView showGridLines="0" tabSelected="1" zoomScale="70" zoomScaleNormal="70" workbookViewId="0">
      <pane xSplit="1" ySplit="7" topLeftCell="B8" activePane="bottomRight" state="frozen"/>
      <selection activeCell="B16" sqref="B16"/>
      <selection pane="topRight" activeCell="B16" sqref="B16"/>
      <selection pane="bottomLeft" activeCell="B16" sqref="B16"/>
      <selection pane="bottomRight" activeCell="M3" sqref="M3"/>
    </sheetView>
  </sheetViews>
  <sheetFormatPr defaultColWidth="9.08984375" defaultRowHeight="12.5" x14ac:dyDescent="0.25"/>
  <cols>
    <col min="1" max="1" width="52.36328125" style="1" customWidth="1"/>
    <col min="2" max="2" width="17.90625" style="1" customWidth="1"/>
    <col min="3" max="3" width="17" style="1" bestFit="1" customWidth="1"/>
    <col min="4" max="4" width="10.54296875" style="1" bestFit="1" customWidth="1"/>
    <col min="5" max="5" width="13.54296875" style="1" bestFit="1" customWidth="1"/>
    <col min="6" max="7" width="18.90625" style="1" bestFit="1" customWidth="1"/>
    <col min="8" max="8" width="10.36328125" style="1" bestFit="1" customWidth="1"/>
    <col min="9" max="9" width="13.54296875" style="1" bestFit="1" customWidth="1"/>
    <col min="10" max="11" width="18.6328125" style="1" bestFit="1" customWidth="1"/>
    <col min="12" max="13" width="9.453125" style="1" bestFit="1" customWidth="1"/>
    <col min="14" max="16384" width="9.08984375" style="1"/>
  </cols>
  <sheetData>
    <row r="1" spans="1:13" ht="25" x14ac:dyDescent="0.5">
      <c r="A1" s="164"/>
      <c r="B1" s="150" t="s">
        <v>123</v>
      </c>
      <c r="C1" s="150"/>
      <c r="D1" s="150"/>
      <c r="E1" s="150"/>
      <c r="F1" s="150"/>
      <c r="G1" s="150"/>
      <c r="H1" s="150"/>
      <c r="I1" s="150"/>
      <c r="J1" s="150"/>
      <c r="K1" s="69"/>
      <c r="L1" s="69"/>
      <c r="M1" s="69"/>
    </row>
    <row r="2" spans="1:13" x14ac:dyDescent="0.25">
      <c r="A2" s="164"/>
      <c r="D2" s="2"/>
    </row>
    <row r="3" spans="1:13" x14ac:dyDescent="0.25">
      <c r="A3" s="164"/>
      <c r="D3" s="2"/>
    </row>
    <row r="4" spans="1:13" ht="25.5" customHeight="1" x14ac:dyDescent="0.25">
      <c r="A4" s="165"/>
      <c r="B4" s="2"/>
      <c r="C4" s="2"/>
      <c r="D4" s="2"/>
      <c r="E4" s="2"/>
      <c r="F4" s="2"/>
      <c r="G4" s="2"/>
      <c r="H4" s="2"/>
      <c r="I4" s="2"/>
    </row>
    <row r="5" spans="1:13" ht="25" x14ac:dyDescent="0.25">
      <c r="A5" s="147" t="s">
        <v>124</v>
      </c>
      <c r="B5" s="148"/>
      <c r="C5" s="148"/>
      <c r="D5" s="148"/>
      <c r="E5" s="148"/>
      <c r="F5" s="148"/>
      <c r="G5" s="148"/>
      <c r="H5" s="148"/>
      <c r="I5" s="148"/>
      <c r="J5" s="148"/>
      <c r="K5" s="148"/>
      <c r="L5" s="148"/>
      <c r="M5" s="149"/>
    </row>
    <row r="6" spans="1:13" ht="18" x14ac:dyDescent="0.25">
      <c r="A6" s="3"/>
      <c r="B6" s="146" t="s">
        <v>125</v>
      </c>
      <c r="C6" s="146"/>
      <c r="D6" s="146"/>
      <c r="E6" s="146"/>
      <c r="F6" s="146" t="s">
        <v>126</v>
      </c>
      <c r="G6" s="146"/>
      <c r="H6" s="146"/>
      <c r="I6" s="146"/>
      <c r="J6" s="146" t="s">
        <v>104</v>
      </c>
      <c r="K6" s="146"/>
      <c r="L6" s="146"/>
      <c r="M6" s="146"/>
    </row>
    <row r="7" spans="1:13" ht="29" x14ac:dyDescent="0.4">
      <c r="A7" s="4" t="s">
        <v>1</v>
      </c>
      <c r="B7" s="5">
        <v>2022</v>
      </c>
      <c r="C7" s="6">
        <v>2023</v>
      </c>
      <c r="D7" s="7" t="s">
        <v>118</v>
      </c>
      <c r="E7" s="7" t="s">
        <v>119</v>
      </c>
      <c r="F7" s="5">
        <v>2022</v>
      </c>
      <c r="G7" s="6">
        <v>2023</v>
      </c>
      <c r="H7" s="7" t="s">
        <v>118</v>
      </c>
      <c r="I7" s="7" t="s">
        <v>119</v>
      </c>
      <c r="J7" s="5" t="s">
        <v>127</v>
      </c>
      <c r="K7" s="5" t="s">
        <v>128</v>
      </c>
      <c r="L7" s="7" t="s">
        <v>118</v>
      </c>
      <c r="M7" s="7" t="s">
        <v>119</v>
      </c>
    </row>
    <row r="8" spans="1:13" ht="16.5" x14ac:dyDescent="0.35">
      <c r="A8" s="85" t="s">
        <v>2</v>
      </c>
      <c r="B8" s="8">
        <f>B9+B18+B20</f>
        <v>2549930.7949399999</v>
      </c>
      <c r="C8" s="8">
        <f>C9+C18+C20</f>
        <v>2875570.6479600002</v>
      </c>
      <c r="D8" s="10">
        <f t="shared" ref="D8:D46" si="0">(C8-B8)/B8*100</f>
        <v>12.770536897165579</v>
      </c>
      <c r="E8" s="10">
        <f t="shared" ref="E8:E45" si="1">C8/C$46*100</f>
        <v>14.840925353577042</v>
      </c>
      <c r="F8" s="8">
        <f>F9+F18+F20</f>
        <v>2549930.7949399999</v>
      </c>
      <c r="G8" s="8">
        <f>G9+G18+G20</f>
        <v>2875570.6479600002</v>
      </c>
      <c r="H8" s="10">
        <f t="shared" ref="H8:H46" si="2">(G8-F8)/F8*100</f>
        <v>12.770536897165579</v>
      </c>
      <c r="I8" s="10">
        <f t="shared" ref="I8:I46" si="3">G8/G$46*100</f>
        <v>14.840925353577042</v>
      </c>
      <c r="J8" s="8">
        <f>J9+J18+J20</f>
        <v>30197145.25742</v>
      </c>
      <c r="K8" s="8">
        <f>K9+K18+K20</f>
        <v>34560461.387649998</v>
      </c>
      <c r="L8" s="10">
        <f t="shared" ref="L8:L46" si="4">(K8-J8)/J8*100</f>
        <v>14.44943253090406</v>
      </c>
      <c r="M8" s="10">
        <f t="shared" ref="M8:M46" si="5">K8/K$46*100</f>
        <v>13.500498120717342</v>
      </c>
    </row>
    <row r="9" spans="1:13" ht="15.5" x14ac:dyDescent="0.35">
      <c r="A9" s="9" t="s">
        <v>3</v>
      </c>
      <c r="B9" s="8">
        <f>B10+B11+B12+B13+B14+B15+B16+B17</f>
        <v>1692138.4441</v>
      </c>
      <c r="C9" s="8">
        <f>C10+C11+C12+C13+C14+C15+C16+C17</f>
        <v>1976634.1991700002</v>
      </c>
      <c r="D9" s="10">
        <f t="shared" si="0"/>
        <v>16.81279425226435</v>
      </c>
      <c r="E9" s="10">
        <f t="shared" si="1"/>
        <v>10.20148144230799</v>
      </c>
      <c r="F9" s="8">
        <f>F10+F11+F12+F13+F14+F15+F16+F17</f>
        <v>1692138.4441</v>
      </c>
      <c r="G9" s="8">
        <f>G10+G11+G12+G13+G14+G15+G16+G17</f>
        <v>1976634.1991700002</v>
      </c>
      <c r="H9" s="10">
        <f t="shared" si="2"/>
        <v>16.81279425226435</v>
      </c>
      <c r="I9" s="10">
        <f t="shared" si="3"/>
        <v>10.20148144230799</v>
      </c>
      <c r="J9" s="8">
        <f>J10+J11+J12+J13+J14+J15+J16+J17</f>
        <v>19621446.117729999</v>
      </c>
      <c r="K9" s="8">
        <f>K10+K11+K12+K13+K14+K15+K16+K17</f>
        <v>22016458.378910001</v>
      </c>
      <c r="L9" s="10">
        <f t="shared" si="4"/>
        <v>12.206094529474369</v>
      </c>
      <c r="M9" s="10">
        <f t="shared" si="5"/>
        <v>8.6003815642212675</v>
      </c>
    </row>
    <row r="10" spans="1:13" ht="14" x14ac:dyDescent="0.3">
      <c r="A10" s="11" t="s">
        <v>129</v>
      </c>
      <c r="B10" s="12">
        <v>829221.51020000002</v>
      </c>
      <c r="C10" s="12">
        <v>989464.66679000005</v>
      </c>
      <c r="D10" s="13">
        <f t="shared" si="0"/>
        <v>19.324529648459187</v>
      </c>
      <c r="E10" s="13">
        <f t="shared" si="1"/>
        <v>5.1066633574973936</v>
      </c>
      <c r="F10" s="12">
        <v>829221.51020000002</v>
      </c>
      <c r="G10" s="12">
        <v>989464.66679000005</v>
      </c>
      <c r="H10" s="13">
        <f t="shared" si="2"/>
        <v>19.324529648459187</v>
      </c>
      <c r="I10" s="13">
        <f t="shared" si="3"/>
        <v>5.1066633574973936</v>
      </c>
      <c r="J10" s="12">
        <v>9376504.6048900001</v>
      </c>
      <c r="K10" s="12">
        <v>11631147.17595</v>
      </c>
      <c r="L10" s="13">
        <f t="shared" si="4"/>
        <v>24.045661641163885</v>
      </c>
      <c r="M10" s="13">
        <f t="shared" si="5"/>
        <v>4.5435238502577491</v>
      </c>
    </row>
    <row r="11" spans="1:13" ht="14" x14ac:dyDescent="0.3">
      <c r="A11" s="11" t="s">
        <v>130</v>
      </c>
      <c r="B11" s="12">
        <v>284427.62802</v>
      </c>
      <c r="C11" s="12">
        <v>325100.64347000001</v>
      </c>
      <c r="D11" s="13">
        <f t="shared" si="0"/>
        <v>14.299952410790423</v>
      </c>
      <c r="E11" s="13">
        <f t="shared" si="1"/>
        <v>1.677856318905244</v>
      </c>
      <c r="F11" s="12">
        <v>284427.62802</v>
      </c>
      <c r="G11" s="12">
        <v>325100.64347000001</v>
      </c>
      <c r="H11" s="13">
        <f t="shared" si="2"/>
        <v>14.299952410790423</v>
      </c>
      <c r="I11" s="13">
        <f t="shared" si="3"/>
        <v>1.677856318905244</v>
      </c>
      <c r="J11" s="12">
        <v>3086672.3420600002</v>
      </c>
      <c r="K11" s="12">
        <v>2992961.91763</v>
      </c>
      <c r="L11" s="13">
        <f t="shared" si="4"/>
        <v>-3.0359692913650549</v>
      </c>
      <c r="M11" s="13">
        <f t="shared" si="5"/>
        <v>1.1691532786880394</v>
      </c>
    </row>
    <row r="12" spans="1:13" ht="14" x14ac:dyDescent="0.3">
      <c r="A12" s="11" t="s">
        <v>131</v>
      </c>
      <c r="B12" s="12">
        <v>172966.68771</v>
      </c>
      <c r="C12" s="12">
        <v>170739.8541</v>
      </c>
      <c r="D12" s="13">
        <f t="shared" si="0"/>
        <v>-1.2874349618890562</v>
      </c>
      <c r="E12" s="13">
        <f t="shared" si="1"/>
        <v>0.88119463570695855</v>
      </c>
      <c r="F12" s="12">
        <v>172966.68771</v>
      </c>
      <c r="G12" s="12">
        <v>170739.8541</v>
      </c>
      <c r="H12" s="13">
        <f t="shared" si="2"/>
        <v>-1.2874349618890562</v>
      </c>
      <c r="I12" s="13">
        <f t="shared" si="3"/>
        <v>0.88119463570695855</v>
      </c>
      <c r="J12" s="12">
        <v>2070041.1219599999</v>
      </c>
      <c r="K12" s="12">
        <v>2522942.40044</v>
      </c>
      <c r="L12" s="13">
        <f t="shared" si="4"/>
        <v>21.878854177117727</v>
      </c>
      <c r="M12" s="13">
        <f t="shared" si="5"/>
        <v>0.98554758149119603</v>
      </c>
    </row>
    <row r="13" spans="1:13" ht="14" x14ac:dyDescent="0.3">
      <c r="A13" s="11" t="s">
        <v>132</v>
      </c>
      <c r="B13" s="12">
        <v>119386.62277</v>
      </c>
      <c r="C13" s="12">
        <v>128117.14168</v>
      </c>
      <c r="D13" s="13">
        <f t="shared" si="0"/>
        <v>7.3128116931655445</v>
      </c>
      <c r="E13" s="13">
        <f t="shared" si="1"/>
        <v>0.66121725701137513</v>
      </c>
      <c r="F13" s="12">
        <v>119386.62277</v>
      </c>
      <c r="G13" s="12">
        <v>128117.14168</v>
      </c>
      <c r="H13" s="13">
        <f t="shared" si="2"/>
        <v>7.3128116931655445</v>
      </c>
      <c r="I13" s="13">
        <f t="shared" si="3"/>
        <v>0.66121725701137513</v>
      </c>
      <c r="J13" s="12">
        <v>1584478.58687</v>
      </c>
      <c r="K13" s="12">
        <v>1581066.0010500001</v>
      </c>
      <c r="L13" s="13">
        <f t="shared" si="4"/>
        <v>-0.21537595069310386</v>
      </c>
      <c r="M13" s="13">
        <f t="shared" si="5"/>
        <v>0.61761844949017952</v>
      </c>
    </row>
    <row r="14" spans="1:13" ht="14" x14ac:dyDescent="0.3">
      <c r="A14" s="11" t="s">
        <v>133</v>
      </c>
      <c r="B14" s="12">
        <v>181950.72448999999</v>
      </c>
      <c r="C14" s="12">
        <v>143380.07011</v>
      </c>
      <c r="D14" s="13">
        <f t="shared" si="0"/>
        <v>-21.198406595033831</v>
      </c>
      <c r="E14" s="13">
        <f t="shared" si="1"/>
        <v>0.73998978922765524</v>
      </c>
      <c r="F14" s="12">
        <v>181950.72448999999</v>
      </c>
      <c r="G14" s="12">
        <v>143380.07011</v>
      </c>
      <c r="H14" s="13">
        <f t="shared" si="2"/>
        <v>-21.198406595033831</v>
      </c>
      <c r="I14" s="13">
        <f t="shared" si="3"/>
        <v>0.73998978922765524</v>
      </c>
      <c r="J14" s="12">
        <v>2247126.01816</v>
      </c>
      <c r="K14" s="12">
        <v>1710983.3042299999</v>
      </c>
      <c r="L14" s="13">
        <f t="shared" si="4"/>
        <v>-23.859040819126221</v>
      </c>
      <c r="M14" s="13">
        <f t="shared" si="5"/>
        <v>0.66836859103941859</v>
      </c>
    </row>
    <row r="15" spans="1:13" ht="14" x14ac:dyDescent="0.3">
      <c r="A15" s="11" t="s">
        <v>134</v>
      </c>
      <c r="B15" s="12">
        <v>37521.507830000002</v>
      </c>
      <c r="C15" s="12">
        <v>119781.41794</v>
      </c>
      <c r="D15" s="13">
        <f t="shared" si="0"/>
        <v>219.23402034560505</v>
      </c>
      <c r="E15" s="13">
        <f t="shared" si="1"/>
        <v>0.61819628172038621</v>
      </c>
      <c r="F15" s="12">
        <v>37521.507830000002</v>
      </c>
      <c r="G15" s="12">
        <v>119781.41794</v>
      </c>
      <c r="H15" s="13">
        <f t="shared" si="2"/>
        <v>219.23402034560505</v>
      </c>
      <c r="I15" s="13">
        <f t="shared" si="3"/>
        <v>0.61819628172038621</v>
      </c>
      <c r="J15" s="12">
        <v>331013.09648000001</v>
      </c>
      <c r="K15" s="12">
        <v>577888.39858000004</v>
      </c>
      <c r="L15" s="13">
        <f t="shared" si="4"/>
        <v>74.58173248287666</v>
      </c>
      <c r="M15" s="13">
        <f t="shared" si="5"/>
        <v>0.22574297118040129</v>
      </c>
    </row>
    <row r="16" spans="1:13" ht="14" x14ac:dyDescent="0.3">
      <c r="A16" s="11" t="s">
        <v>135</v>
      </c>
      <c r="B16" s="12">
        <v>54248.671849999999</v>
      </c>
      <c r="C16" s="12">
        <v>86086.110459999996</v>
      </c>
      <c r="D16" s="13">
        <f t="shared" si="0"/>
        <v>58.687959583659364</v>
      </c>
      <c r="E16" s="13">
        <f t="shared" si="1"/>
        <v>0.44429356664320052</v>
      </c>
      <c r="F16" s="12">
        <v>54248.671849999999</v>
      </c>
      <c r="G16" s="12">
        <v>86086.110459999996</v>
      </c>
      <c r="H16" s="13">
        <f t="shared" si="2"/>
        <v>58.687959583659364</v>
      </c>
      <c r="I16" s="13">
        <f t="shared" si="3"/>
        <v>0.44429356664320052</v>
      </c>
      <c r="J16" s="12">
        <v>777608.58623000002</v>
      </c>
      <c r="K16" s="12">
        <v>860749.63864999998</v>
      </c>
      <c r="L16" s="13">
        <f t="shared" si="4"/>
        <v>10.691889710617035</v>
      </c>
      <c r="M16" s="13">
        <f t="shared" si="5"/>
        <v>0.33623824487351894</v>
      </c>
    </row>
    <row r="17" spans="1:13" ht="14" x14ac:dyDescent="0.3">
      <c r="A17" s="11" t="s">
        <v>136</v>
      </c>
      <c r="B17" s="12">
        <v>12415.09123</v>
      </c>
      <c r="C17" s="12">
        <v>13964.294620000001</v>
      </c>
      <c r="D17" s="13">
        <f t="shared" si="0"/>
        <v>12.478389093561262</v>
      </c>
      <c r="E17" s="13">
        <f t="shared" si="1"/>
        <v>7.2070235595776702E-2</v>
      </c>
      <c r="F17" s="12">
        <v>12415.09123</v>
      </c>
      <c r="G17" s="12">
        <v>13964.294620000001</v>
      </c>
      <c r="H17" s="13">
        <f t="shared" si="2"/>
        <v>12.478389093561262</v>
      </c>
      <c r="I17" s="13">
        <f t="shared" si="3"/>
        <v>7.2070235595776702E-2</v>
      </c>
      <c r="J17" s="12">
        <v>148001.76108</v>
      </c>
      <c r="K17" s="12">
        <v>138719.54238</v>
      </c>
      <c r="L17" s="13">
        <f t="shared" si="4"/>
        <v>-6.271694763809359</v>
      </c>
      <c r="M17" s="13">
        <f t="shared" si="5"/>
        <v>5.4188597200765055E-2</v>
      </c>
    </row>
    <row r="18" spans="1:13" ht="15.5" x14ac:dyDescent="0.35">
      <c r="A18" s="9" t="s">
        <v>12</v>
      </c>
      <c r="B18" s="8">
        <f>B19</f>
        <v>300295.32032</v>
      </c>
      <c r="C18" s="8">
        <f>C19</f>
        <v>272220.71084000001</v>
      </c>
      <c r="D18" s="10">
        <f t="shared" si="0"/>
        <v>-9.348999994433207</v>
      </c>
      <c r="E18" s="10">
        <f t="shared" si="1"/>
        <v>1.4049410513145277</v>
      </c>
      <c r="F18" s="8">
        <f>F19</f>
        <v>300295.32032</v>
      </c>
      <c r="G18" s="8">
        <f>G19</f>
        <v>272220.71084000001</v>
      </c>
      <c r="H18" s="10">
        <f t="shared" si="2"/>
        <v>-9.348999994433207</v>
      </c>
      <c r="I18" s="10">
        <f t="shared" si="3"/>
        <v>1.4049410513145277</v>
      </c>
      <c r="J18" s="8">
        <f>J19</f>
        <v>3481661.80082</v>
      </c>
      <c r="K18" s="8">
        <f>K19</f>
        <v>4036832.9136700002</v>
      </c>
      <c r="L18" s="10">
        <f t="shared" si="4"/>
        <v>15.94557842232828</v>
      </c>
      <c r="M18" s="10">
        <f t="shared" si="5"/>
        <v>1.5769249881636933</v>
      </c>
    </row>
    <row r="19" spans="1:13" ht="14" x14ac:dyDescent="0.3">
      <c r="A19" s="11" t="s">
        <v>137</v>
      </c>
      <c r="B19" s="12">
        <v>300295.32032</v>
      </c>
      <c r="C19" s="12">
        <v>272220.71084000001</v>
      </c>
      <c r="D19" s="13">
        <f t="shared" si="0"/>
        <v>-9.348999994433207</v>
      </c>
      <c r="E19" s="13">
        <f t="shared" si="1"/>
        <v>1.4049410513145277</v>
      </c>
      <c r="F19" s="12">
        <v>300295.32032</v>
      </c>
      <c r="G19" s="12">
        <v>272220.71084000001</v>
      </c>
      <c r="H19" s="13">
        <f t="shared" si="2"/>
        <v>-9.348999994433207</v>
      </c>
      <c r="I19" s="13">
        <f t="shared" si="3"/>
        <v>1.4049410513145277</v>
      </c>
      <c r="J19" s="12">
        <v>3481661.80082</v>
      </c>
      <c r="K19" s="12">
        <v>4036832.9136700002</v>
      </c>
      <c r="L19" s="13">
        <f t="shared" si="4"/>
        <v>15.94557842232828</v>
      </c>
      <c r="M19" s="13">
        <f t="shared" si="5"/>
        <v>1.5769249881636933</v>
      </c>
    </row>
    <row r="20" spans="1:13" ht="15.5" x14ac:dyDescent="0.35">
      <c r="A20" s="9" t="s">
        <v>110</v>
      </c>
      <c r="B20" s="8">
        <f>B21</f>
        <v>557497.03052000003</v>
      </c>
      <c r="C20" s="8">
        <f>C21</f>
        <v>626715.73794999998</v>
      </c>
      <c r="D20" s="10">
        <f t="shared" si="0"/>
        <v>12.415977779368054</v>
      </c>
      <c r="E20" s="10">
        <f t="shared" si="1"/>
        <v>3.2345028599545222</v>
      </c>
      <c r="F20" s="8">
        <f>F21</f>
        <v>557497.03052000003</v>
      </c>
      <c r="G20" s="8">
        <f>G21</f>
        <v>626715.73794999998</v>
      </c>
      <c r="H20" s="10">
        <f t="shared" si="2"/>
        <v>12.415977779368054</v>
      </c>
      <c r="I20" s="10">
        <f t="shared" si="3"/>
        <v>3.2345028599545222</v>
      </c>
      <c r="J20" s="8">
        <f>J21</f>
        <v>7094037.3388700001</v>
      </c>
      <c r="K20" s="8">
        <f>K21</f>
        <v>8507170.0950700007</v>
      </c>
      <c r="L20" s="10">
        <f t="shared" si="4"/>
        <v>19.920007306094849</v>
      </c>
      <c r="M20" s="10">
        <f t="shared" si="5"/>
        <v>3.3231915683323816</v>
      </c>
    </row>
    <row r="21" spans="1:13" ht="14" x14ac:dyDescent="0.3">
      <c r="A21" s="11" t="s">
        <v>138</v>
      </c>
      <c r="B21" s="12">
        <v>557497.03052000003</v>
      </c>
      <c r="C21" s="12">
        <v>626715.73794999998</v>
      </c>
      <c r="D21" s="13">
        <f t="shared" si="0"/>
        <v>12.415977779368054</v>
      </c>
      <c r="E21" s="13">
        <f t="shared" si="1"/>
        <v>3.2345028599545222</v>
      </c>
      <c r="F21" s="12">
        <v>557497.03052000003</v>
      </c>
      <c r="G21" s="12">
        <v>626715.73794999998</v>
      </c>
      <c r="H21" s="13">
        <f t="shared" si="2"/>
        <v>12.415977779368054</v>
      </c>
      <c r="I21" s="13">
        <f t="shared" si="3"/>
        <v>3.2345028599545222</v>
      </c>
      <c r="J21" s="12">
        <v>7094037.3388700001</v>
      </c>
      <c r="K21" s="12">
        <v>8507170.0950700007</v>
      </c>
      <c r="L21" s="13">
        <f t="shared" si="4"/>
        <v>19.920007306094849</v>
      </c>
      <c r="M21" s="13">
        <f t="shared" si="5"/>
        <v>3.3231915683323816</v>
      </c>
    </row>
    <row r="22" spans="1:13" ht="16.5" x14ac:dyDescent="0.35">
      <c r="A22" s="85" t="s">
        <v>14</v>
      </c>
      <c r="B22" s="8">
        <f>B23+B27+B29</f>
        <v>13086511.433890002</v>
      </c>
      <c r="C22" s="8">
        <f>C23+C27+C29</f>
        <v>13674372.703699999</v>
      </c>
      <c r="D22" s="10">
        <f t="shared" si="0"/>
        <v>4.4921159682604062</v>
      </c>
      <c r="E22" s="10">
        <f t="shared" si="1"/>
        <v>70.573937975258573</v>
      </c>
      <c r="F22" s="8">
        <f>F23+F27+F29</f>
        <v>13086511.433890002</v>
      </c>
      <c r="G22" s="8">
        <f>G23+G27+G29</f>
        <v>13674372.703699999</v>
      </c>
      <c r="H22" s="10">
        <f t="shared" si="2"/>
        <v>4.4921159682604062</v>
      </c>
      <c r="I22" s="10">
        <f t="shared" si="3"/>
        <v>70.573937975258573</v>
      </c>
      <c r="J22" s="8">
        <f>J23+J27+J29</f>
        <v>172800188.65586001</v>
      </c>
      <c r="K22" s="8">
        <f>K23+K27+K29</f>
        <v>186347153.72504997</v>
      </c>
      <c r="L22" s="10">
        <f t="shared" si="4"/>
        <v>7.8396703004586454</v>
      </c>
      <c r="M22" s="10">
        <f t="shared" si="5"/>
        <v>72.793570966765614</v>
      </c>
    </row>
    <row r="23" spans="1:13" ht="15.5" x14ac:dyDescent="0.35">
      <c r="A23" s="9" t="s">
        <v>15</v>
      </c>
      <c r="B23" s="8">
        <f>B24+B25+B26</f>
        <v>1146015.2379099999</v>
      </c>
      <c r="C23" s="8">
        <f>C24+C25+C26</f>
        <v>1209197.9183999998</v>
      </c>
      <c r="D23" s="10">
        <f>(C23-B23)/B23*100</f>
        <v>5.5132495973811713</v>
      </c>
      <c r="E23" s="10">
        <f t="shared" si="1"/>
        <v>6.2407147108022532</v>
      </c>
      <c r="F23" s="8">
        <f>F24+F25+F26</f>
        <v>1146015.2379099999</v>
      </c>
      <c r="G23" s="8">
        <f>G24+G25+G26</f>
        <v>1209197.9183999998</v>
      </c>
      <c r="H23" s="10">
        <f t="shared" si="2"/>
        <v>5.5132495973811713</v>
      </c>
      <c r="I23" s="10">
        <f t="shared" si="3"/>
        <v>6.2407147108022532</v>
      </c>
      <c r="J23" s="8">
        <f>J24+J25+J26</f>
        <v>15122986.878069999</v>
      </c>
      <c r="K23" s="8">
        <f>K24+K25+K26</f>
        <v>15231370.342320001</v>
      </c>
      <c r="L23" s="10">
        <f t="shared" si="4"/>
        <v>0.71668027701042347</v>
      </c>
      <c r="M23" s="10">
        <f t="shared" si="5"/>
        <v>5.9498941398948517</v>
      </c>
    </row>
    <row r="24" spans="1:13" ht="14" x14ac:dyDescent="0.3">
      <c r="A24" s="11" t="s">
        <v>139</v>
      </c>
      <c r="B24" s="12">
        <v>814849.09288000001</v>
      </c>
      <c r="C24" s="12">
        <v>818844.41035999998</v>
      </c>
      <c r="D24" s="13">
        <f t="shared" si="0"/>
        <v>0.49031379121733221</v>
      </c>
      <c r="E24" s="13">
        <f t="shared" si="1"/>
        <v>4.2260859697423125</v>
      </c>
      <c r="F24" s="12">
        <v>814849.09288000001</v>
      </c>
      <c r="G24" s="12">
        <v>818844.41035999998</v>
      </c>
      <c r="H24" s="13">
        <f t="shared" si="2"/>
        <v>0.49031379121733221</v>
      </c>
      <c r="I24" s="13">
        <f t="shared" si="3"/>
        <v>4.2260859697423125</v>
      </c>
      <c r="J24" s="12">
        <v>10226550.43134</v>
      </c>
      <c r="K24" s="12">
        <v>10360718.61803</v>
      </c>
      <c r="L24" s="13">
        <f t="shared" si="4"/>
        <v>1.3119593707652655</v>
      </c>
      <c r="M24" s="13">
        <f t="shared" si="5"/>
        <v>4.0472510092697656</v>
      </c>
    </row>
    <row r="25" spans="1:13" ht="14" x14ac:dyDescent="0.3">
      <c r="A25" s="11" t="s">
        <v>140</v>
      </c>
      <c r="B25" s="12">
        <v>132688.50438</v>
      </c>
      <c r="C25" s="12">
        <v>178765.28078999999</v>
      </c>
      <c r="D25" s="13">
        <f t="shared" si="0"/>
        <v>34.7255224748355</v>
      </c>
      <c r="E25" s="13">
        <f t="shared" si="1"/>
        <v>0.92261415656671919</v>
      </c>
      <c r="F25" s="12">
        <v>132688.50438</v>
      </c>
      <c r="G25" s="12">
        <v>178765.28078999999</v>
      </c>
      <c r="H25" s="13">
        <f t="shared" si="2"/>
        <v>34.7255224748355</v>
      </c>
      <c r="I25" s="13">
        <f t="shared" si="3"/>
        <v>0.92261415656671919</v>
      </c>
      <c r="J25" s="12">
        <v>1754447.0959099999</v>
      </c>
      <c r="K25" s="12">
        <v>2103332.5140200001</v>
      </c>
      <c r="L25" s="13">
        <f t="shared" si="4"/>
        <v>19.885775918996274</v>
      </c>
      <c r="M25" s="13">
        <f t="shared" si="5"/>
        <v>0.82163360998756441</v>
      </c>
    </row>
    <row r="26" spans="1:13" ht="14" x14ac:dyDescent="0.3">
      <c r="A26" s="11" t="s">
        <v>141</v>
      </c>
      <c r="B26" s="12">
        <v>198477.64064999999</v>
      </c>
      <c r="C26" s="12">
        <v>211588.22725</v>
      </c>
      <c r="D26" s="13">
        <f t="shared" si="0"/>
        <v>6.6055735835350431</v>
      </c>
      <c r="E26" s="13">
        <f t="shared" si="1"/>
        <v>1.0920145844932223</v>
      </c>
      <c r="F26" s="12">
        <v>198477.64064999999</v>
      </c>
      <c r="G26" s="12">
        <v>211588.22725</v>
      </c>
      <c r="H26" s="13">
        <f t="shared" si="2"/>
        <v>6.6055735835350431</v>
      </c>
      <c r="I26" s="13">
        <f t="shared" si="3"/>
        <v>1.0920145844932223</v>
      </c>
      <c r="J26" s="12">
        <v>3141989.3508199998</v>
      </c>
      <c r="K26" s="12">
        <v>2767319.2102700002</v>
      </c>
      <c r="L26" s="13">
        <f t="shared" si="4"/>
        <v>-11.924615226726273</v>
      </c>
      <c r="M26" s="13">
        <f t="shared" si="5"/>
        <v>1.0810095206375225</v>
      </c>
    </row>
    <row r="27" spans="1:13" ht="15.5" x14ac:dyDescent="0.35">
      <c r="A27" s="9" t="s">
        <v>19</v>
      </c>
      <c r="B27" s="8">
        <f>B28</f>
        <v>2140818.1069399999</v>
      </c>
      <c r="C27" s="8">
        <f>C28</f>
        <v>2304656.6137399999</v>
      </c>
      <c r="D27" s="10">
        <f t="shared" si="0"/>
        <v>7.6530792723060586</v>
      </c>
      <c r="E27" s="10">
        <f t="shared" si="1"/>
        <v>11.894417128790623</v>
      </c>
      <c r="F27" s="8">
        <f>F28</f>
        <v>2140818.1069399999</v>
      </c>
      <c r="G27" s="8">
        <f>G28</f>
        <v>2304656.6137399999</v>
      </c>
      <c r="H27" s="10">
        <f t="shared" si="2"/>
        <v>7.6530792723060586</v>
      </c>
      <c r="I27" s="10">
        <f t="shared" si="3"/>
        <v>11.894417128790623</v>
      </c>
      <c r="J27" s="8">
        <f>J28</f>
        <v>25917083.309799999</v>
      </c>
      <c r="K27" s="8">
        <f>K28</f>
        <v>33666753.560589999</v>
      </c>
      <c r="L27" s="10">
        <f t="shared" si="4"/>
        <v>29.901783924349335</v>
      </c>
      <c r="M27" s="10">
        <f t="shared" si="5"/>
        <v>13.151385280342895</v>
      </c>
    </row>
    <row r="28" spans="1:13" ht="14" x14ac:dyDescent="0.3">
      <c r="A28" s="11" t="s">
        <v>142</v>
      </c>
      <c r="B28" s="12">
        <v>2140818.1069399999</v>
      </c>
      <c r="C28" s="12">
        <v>2304656.6137399999</v>
      </c>
      <c r="D28" s="13">
        <f t="shared" si="0"/>
        <v>7.6530792723060586</v>
      </c>
      <c r="E28" s="13">
        <f t="shared" si="1"/>
        <v>11.894417128790623</v>
      </c>
      <c r="F28" s="12">
        <v>2140818.1069399999</v>
      </c>
      <c r="G28" s="12">
        <v>2304656.6137399999</v>
      </c>
      <c r="H28" s="13">
        <f t="shared" si="2"/>
        <v>7.6530792723060586</v>
      </c>
      <c r="I28" s="13">
        <f t="shared" si="3"/>
        <v>11.894417128790623</v>
      </c>
      <c r="J28" s="12">
        <v>25917083.309799999</v>
      </c>
      <c r="K28" s="12">
        <v>33666753.560589999</v>
      </c>
      <c r="L28" s="13">
        <f t="shared" si="4"/>
        <v>29.901783924349335</v>
      </c>
      <c r="M28" s="13">
        <f t="shared" si="5"/>
        <v>13.151385280342895</v>
      </c>
    </row>
    <row r="29" spans="1:13" ht="15.5" x14ac:dyDescent="0.35">
      <c r="A29" s="9" t="s">
        <v>21</v>
      </c>
      <c r="B29" s="8">
        <f>B30+B31+B32+B33+B34+B35+B36+B37+B38+B39+B40+B41</f>
        <v>9799678.0890400019</v>
      </c>
      <c r="C29" s="8">
        <f>C30+C31+C32+C33+C34+C35+C36+C37+C38+C39+C40+C41</f>
        <v>10160518.171559999</v>
      </c>
      <c r="D29" s="10">
        <f t="shared" si="0"/>
        <v>3.6821626102551455</v>
      </c>
      <c r="E29" s="10">
        <f t="shared" si="1"/>
        <v>52.438806135665693</v>
      </c>
      <c r="F29" s="8">
        <f>F30+F31+F32+F33+F34+F35+F36+F37+F38+F39+F40+F41</f>
        <v>9799678.0890400019</v>
      </c>
      <c r="G29" s="8">
        <f>G30+G31+G32+G33+G34+G35+G36+G37+G38+G39+G40+G41</f>
        <v>10160518.171559999</v>
      </c>
      <c r="H29" s="10">
        <f t="shared" si="2"/>
        <v>3.6821626102551455</v>
      </c>
      <c r="I29" s="10">
        <f t="shared" si="3"/>
        <v>52.438806135665693</v>
      </c>
      <c r="J29" s="8">
        <f>J30+J31+J32+J33+J34+J35+J36+J37+J38+J39+J40+J41</f>
        <v>131760118.46799</v>
      </c>
      <c r="K29" s="8">
        <f>K30+K31+K32+K33+K34+K35+K36+K37+K38+K39+K40+K41</f>
        <v>137449029.82213998</v>
      </c>
      <c r="L29" s="10">
        <f t="shared" si="4"/>
        <v>4.3176276860528588</v>
      </c>
      <c r="M29" s="10">
        <f t="shared" si="5"/>
        <v>53.692291546527862</v>
      </c>
    </row>
    <row r="30" spans="1:13" ht="14" x14ac:dyDescent="0.3">
      <c r="A30" s="11" t="s">
        <v>143</v>
      </c>
      <c r="B30" s="12">
        <v>1591577.56587</v>
      </c>
      <c r="C30" s="12">
        <v>1633774.4841799999</v>
      </c>
      <c r="D30" s="13">
        <f t="shared" si="0"/>
        <v>2.6512637030626824</v>
      </c>
      <c r="E30" s="13">
        <f t="shared" si="1"/>
        <v>8.4319699053457189</v>
      </c>
      <c r="F30" s="12">
        <v>1591577.56587</v>
      </c>
      <c r="G30" s="12">
        <v>1633774.4841799999</v>
      </c>
      <c r="H30" s="13">
        <f t="shared" si="2"/>
        <v>2.6512637030626824</v>
      </c>
      <c r="I30" s="13">
        <f t="shared" si="3"/>
        <v>8.4319699053457189</v>
      </c>
      <c r="J30" s="12">
        <v>20319282.862849999</v>
      </c>
      <c r="K30" s="12">
        <v>21243327.744849999</v>
      </c>
      <c r="L30" s="13">
        <f t="shared" si="4"/>
        <v>4.547625466100687</v>
      </c>
      <c r="M30" s="13">
        <f t="shared" si="5"/>
        <v>8.2983702989455708</v>
      </c>
    </row>
    <row r="31" spans="1:13" ht="14" x14ac:dyDescent="0.3">
      <c r="A31" s="11" t="s">
        <v>144</v>
      </c>
      <c r="B31" s="12">
        <v>2227605.1015499998</v>
      </c>
      <c r="C31" s="12">
        <v>2715993.1433799998</v>
      </c>
      <c r="D31" s="13">
        <f t="shared" si="0"/>
        <v>21.924354612501677</v>
      </c>
      <c r="E31" s="13">
        <f t="shared" si="1"/>
        <v>14.017340012259833</v>
      </c>
      <c r="F31" s="12">
        <v>2227605.1015499998</v>
      </c>
      <c r="G31" s="12">
        <v>2715993.1433799998</v>
      </c>
      <c r="H31" s="13">
        <f t="shared" si="2"/>
        <v>21.924354612501677</v>
      </c>
      <c r="I31" s="13">
        <f t="shared" si="3"/>
        <v>14.017340012259833</v>
      </c>
      <c r="J31" s="12">
        <v>29295931.852389999</v>
      </c>
      <c r="K31" s="12">
        <v>31469240.133699998</v>
      </c>
      <c r="L31" s="13">
        <f t="shared" si="4"/>
        <v>7.4184644211366777</v>
      </c>
      <c r="M31" s="13">
        <f t="shared" si="5"/>
        <v>12.292961384978433</v>
      </c>
    </row>
    <row r="32" spans="1:13" ht="14" x14ac:dyDescent="0.3">
      <c r="A32" s="11" t="s">
        <v>145</v>
      </c>
      <c r="B32" s="12">
        <v>70779.795960000003</v>
      </c>
      <c r="C32" s="12">
        <v>20520.979780000001</v>
      </c>
      <c r="D32" s="13">
        <f t="shared" si="0"/>
        <v>-71.007291697199747</v>
      </c>
      <c r="E32" s="13">
        <f t="shared" si="1"/>
        <v>0.10590952766655176</v>
      </c>
      <c r="F32" s="12">
        <v>70779.795960000003</v>
      </c>
      <c r="G32" s="12">
        <v>20520.979780000001</v>
      </c>
      <c r="H32" s="13">
        <f t="shared" si="2"/>
        <v>-71.007291697199747</v>
      </c>
      <c r="I32" s="13">
        <f t="shared" si="3"/>
        <v>0.10590952766655176</v>
      </c>
      <c r="J32" s="12">
        <v>1653304.6230299999</v>
      </c>
      <c r="K32" s="12">
        <v>1402907.0774099999</v>
      </c>
      <c r="L32" s="13">
        <f t="shared" si="4"/>
        <v>-15.14527583919158</v>
      </c>
      <c r="M32" s="13">
        <f t="shared" si="5"/>
        <v>0.54802348121668454</v>
      </c>
    </row>
    <row r="33" spans="1:13" ht="14" x14ac:dyDescent="0.3">
      <c r="A33" s="11" t="s">
        <v>146</v>
      </c>
      <c r="B33" s="12">
        <v>980376.86144999997</v>
      </c>
      <c r="C33" s="12">
        <v>1181220.0105300001</v>
      </c>
      <c r="D33" s="13">
        <f t="shared" si="0"/>
        <v>20.486320819827231</v>
      </c>
      <c r="E33" s="13">
        <f t="shared" si="1"/>
        <v>6.0963197043563193</v>
      </c>
      <c r="F33" s="12">
        <v>980376.86144999997</v>
      </c>
      <c r="G33" s="12">
        <v>1181220.0105300001</v>
      </c>
      <c r="H33" s="13">
        <f t="shared" si="2"/>
        <v>20.486320819827231</v>
      </c>
      <c r="I33" s="13">
        <f t="shared" si="3"/>
        <v>6.0963197043563193</v>
      </c>
      <c r="J33" s="12">
        <v>14246897.48153</v>
      </c>
      <c r="K33" s="12">
        <v>15374813.02744</v>
      </c>
      <c r="L33" s="13">
        <f t="shared" si="4"/>
        <v>7.9169204900383123</v>
      </c>
      <c r="M33" s="13">
        <f t="shared" si="5"/>
        <v>6.0059277581724491</v>
      </c>
    </row>
    <row r="34" spans="1:13" ht="14" x14ac:dyDescent="0.3">
      <c r="A34" s="11" t="s">
        <v>147</v>
      </c>
      <c r="B34" s="12">
        <v>711437.15801999997</v>
      </c>
      <c r="C34" s="12">
        <v>845229.70395999996</v>
      </c>
      <c r="D34" s="13">
        <f t="shared" si="0"/>
        <v>18.805954177647664</v>
      </c>
      <c r="E34" s="13">
        <f t="shared" si="1"/>
        <v>4.3622614356546556</v>
      </c>
      <c r="F34" s="12">
        <v>711437.15801999997</v>
      </c>
      <c r="G34" s="12">
        <v>845229.70395999996</v>
      </c>
      <c r="H34" s="13">
        <f t="shared" si="2"/>
        <v>18.805954177647664</v>
      </c>
      <c r="I34" s="13">
        <f t="shared" si="3"/>
        <v>4.3622614356546556</v>
      </c>
      <c r="J34" s="12">
        <v>9471927.1259199996</v>
      </c>
      <c r="K34" s="12">
        <v>10500208.838780001</v>
      </c>
      <c r="L34" s="13">
        <f t="shared" si="4"/>
        <v>10.856098227847431</v>
      </c>
      <c r="M34" s="13">
        <f t="shared" si="5"/>
        <v>4.1017406597976009</v>
      </c>
    </row>
    <row r="35" spans="1:13" ht="14" x14ac:dyDescent="0.3">
      <c r="A35" s="11" t="s">
        <v>148</v>
      </c>
      <c r="B35" s="12">
        <v>1119856.9291300001</v>
      </c>
      <c r="C35" s="12">
        <v>1051191.2639299999</v>
      </c>
      <c r="D35" s="13">
        <f t="shared" si="0"/>
        <v>-6.1316462321080145</v>
      </c>
      <c r="E35" s="13">
        <f t="shared" si="1"/>
        <v>5.4252365843923585</v>
      </c>
      <c r="F35" s="12">
        <v>1119856.9291300001</v>
      </c>
      <c r="G35" s="12">
        <v>1051191.2639299999</v>
      </c>
      <c r="H35" s="13">
        <f t="shared" si="2"/>
        <v>-6.1316462321080145</v>
      </c>
      <c r="I35" s="13">
        <f t="shared" si="3"/>
        <v>5.4252365843923585</v>
      </c>
      <c r="J35" s="12">
        <v>12718795.568010001</v>
      </c>
      <c r="K35" s="12">
        <v>14314402.03177</v>
      </c>
      <c r="L35" s="13">
        <f t="shared" si="4"/>
        <v>12.545263859521649</v>
      </c>
      <c r="M35" s="13">
        <f t="shared" si="5"/>
        <v>5.5916949592044745</v>
      </c>
    </row>
    <row r="36" spans="1:13" ht="14" x14ac:dyDescent="0.3">
      <c r="A36" s="11" t="s">
        <v>149</v>
      </c>
      <c r="B36" s="12">
        <v>1623915.4354699999</v>
      </c>
      <c r="C36" s="12">
        <v>1115232.23125</v>
      </c>
      <c r="D36" s="13">
        <f t="shared" si="0"/>
        <v>-31.324488523798955</v>
      </c>
      <c r="E36" s="13">
        <f t="shared" si="1"/>
        <v>5.7557543604870762</v>
      </c>
      <c r="F36" s="12">
        <v>1623915.4354699999</v>
      </c>
      <c r="G36" s="12">
        <v>1115232.23125</v>
      </c>
      <c r="H36" s="13">
        <f t="shared" si="2"/>
        <v>-31.324488523798955</v>
      </c>
      <c r="I36" s="13">
        <f t="shared" si="3"/>
        <v>5.7557543604870762</v>
      </c>
      <c r="J36" s="12">
        <v>22817943.636969998</v>
      </c>
      <c r="K36" s="12">
        <v>20538647.24337</v>
      </c>
      <c r="L36" s="13">
        <f t="shared" si="4"/>
        <v>-9.9890526064191238</v>
      </c>
      <c r="M36" s="13">
        <f t="shared" si="5"/>
        <v>8.0230979963212636</v>
      </c>
    </row>
    <row r="37" spans="1:13" ht="14" x14ac:dyDescent="0.3">
      <c r="A37" s="14" t="s">
        <v>150</v>
      </c>
      <c r="B37" s="12">
        <v>353650.46789000003</v>
      </c>
      <c r="C37" s="12">
        <v>361385.00406000001</v>
      </c>
      <c r="D37" s="13">
        <f t="shared" si="0"/>
        <v>2.1870566766521966</v>
      </c>
      <c r="E37" s="13">
        <f t="shared" si="1"/>
        <v>1.8651212318366941</v>
      </c>
      <c r="F37" s="12">
        <v>353650.46789000003</v>
      </c>
      <c r="G37" s="12">
        <v>361385.00406000001</v>
      </c>
      <c r="H37" s="13">
        <f t="shared" si="2"/>
        <v>2.1870566766521966</v>
      </c>
      <c r="I37" s="13">
        <f t="shared" si="3"/>
        <v>1.8651212318366941</v>
      </c>
      <c r="J37" s="12">
        <v>4685376.4444500003</v>
      </c>
      <c r="K37" s="12">
        <v>5456122.9739399999</v>
      </c>
      <c r="L37" s="13">
        <f t="shared" si="4"/>
        <v>16.450044913743849</v>
      </c>
      <c r="M37" s="13">
        <f t="shared" si="5"/>
        <v>2.1313482227526581</v>
      </c>
    </row>
    <row r="38" spans="1:13" ht="14" x14ac:dyDescent="0.3">
      <c r="A38" s="11" t="s">
        <v>151</v>
      </c>
      <c r="B38" s="12">
        <v>358948.23914999998</v>
      </c>
      <c r="C38" s="12">
        <v>419909.45636000001</v>
      </c>
      <c r="D38" s="13">
        <f t="shared" si="0"/>
        <v>16.98328910997251</v>
      </c>
      <c r="E38" s="13">
        <f t="shared" si="1"/>
        <v>2.1671680720210782</v>
      </c>
      <c r="F38" s="12">
        <v>358948.23914999998</v>
      </c>
      <c r="G38" s="12">
        <v>419909.45636000001</v>
      </c>
      <c r="H38" s="13">
        <f t="shared" si="2"/>
        <v>16.98328910997251</v>
      </c>
      <c r="I38" s="13">
        <f t="shared" si="3"/>
        <v>2.1671680720210782</v>
      </c>
      <c r="J38" s="12">
        <v>6819314.0127499998</v>
      </c>
      <c r="K38" s="12">
        <v>5914937.9698999999</v>
      </c>
      <c r="L38" s="13">
        <f t="shared" si="4"/>
        <v>-13.261979741057495</v>
      </c>
      <c r="M38" s="13">
        <f t="shared" si="5"/>
        <v>2.3105770507835359</v>
      </c>
    </row>
    <row r="39" spans="1:13" ht="14" x14ac:dyDescent="0.3">
      <c r="A39" s="11" t="s">
        <v>152</v>
      </c>
      <c r="B39" s="12">
        <v>295374.95462999999</v>
      </c>
      <c r="C39" s="12">
        <v>281475.74774000002</v>
      </c>
      <c r="D39" s="13">
        <f>(C39-B39)/B39*100</f>
        <v>-4.7056145662081423</v>
      </c>
      <c r="E39" s="13">
        <f t="shared" si="1"/>
        <v>1.4527066354690827</v>
      </c>
      <c r="F39" s="12">
        <v>295374.95462999999</v>
      </c>
      <c r="G39" s="12">
        <v>281475.74774000002</v>
      </c>
      <c r="H39" s="13">
        <f t="shared" si="2"/>
        <v>-4.7056145662081423</v>
      </c>
      <c r="I39" s="13">
        <f t="shared" si="3"/>
        <v>1.4527066354690827</v>
      </c>
      <c r="J39" s="12">
        <v>3338975.8927500001</v>
      </c>
      <c r="K39" s="12">
        <v>4350725.3149899999</v>
      </c>
      <c r="L39" s="13">
        <f t="shared" si="4"/>
        <v>30.301189788067536</v>
      </c>
      <c r="M39" s="13">
        <f t="shared" si="5"/>
        <v>1.699542094648343</v>
      </c>
    </row>
    <row r="40" spans="1:13" ht="14" x14ac:dyDescent="0.3">
      <c r="A40" s="11" t="s">
        <v>153</v>
      </c>
      <c r="B40" s="12">
        <v>457957.73116999998</v>
      </c>
      <c r="C40" s="12">
        <v>525475.29835000006</v>
      </c>
      <c r="D40" s="13">
        <f>(C40-B40)/B40*100</f>
        <v>14.743187544296891</v>
      </c>
      <c r="E40" s="13">
        <f t="shared" si="1"/>
        <v>2.7119972460052231</v>
      </c>
      <c r="F40" s="12">
        <v>457957.73116999998</v>
      </c>
      <c r="G40" s="12">
        <v>525475.29835000006</v>
      </c>
      <c r="H40" s="13">
        <f t="shared" si="2"/>
        <v>14.743187544296891</v>
      </c>
      <c r="I40" s="13">
        <f t="shared" si="3"/>
        <v>2.7119972460052231</v>
      </c>
      <c r="J40" s="12">
        <v>6250627.6375799999</v>
      </c>
      <c r="K40" s="12">
        <v>6747161.1591600003</v>
      </c>
      <c r="L40" s="13">
        <f t="shared" si="4"/>
        <v>7.943738619058724</v>
      </c>
      <c r="M40" s="13">
        <f t="shared" si="5"/>
        <v>2.6356718889744677</v>
      </c>
    </row>
    <row r="41" spans="1:13" ht="14" x14ac:dyDescent="0.3">
      <c r="A41" s="11" t="s">
        <v>154</v>
      </c>
      <c r="B41" s="12">
        <v>8197.8487499999992</v>
      </c>
      <c r="C41" s="12">
        <v>9110.8480400000008</v>
      </c>
      <c r="D41" s="13">
        <f t="shared" si="0"/>
        <v>11.13705946331349</v>
      </c>
      <c r="E41" s="13">
        <f t="shared" si="1"/>
        <v>4.7021420171104958E-2</v>
      </c>
      <c r="F41" s="12">
        <v>8197.8487499999992</v>
      </c>
      <c r="G41" s="12">
        <v>9110.8480400000008</v>
      </c>
      <c r="H41" s="13">
        <f t="shared" si="2"/>
        <v>11.13705946331349</v>
      </c>
      <c r="I41" s="13">
        <f t="shared" si="3"/>
        <v>4.7021420171104958E-2</v>
      </c>
      <c r="J41" s="12">
        <v>141741.32975999999</v>
      </c>
      <c r="K41" s="12">
        <v>136536.30682999999</v>
      </c>
      <c r="L41" s="13">
        <f t="shared" si="4"/>
        <v>-3.672198460966384</v>
      </c>
      <c r="M41" s="13">
        <f t="shared" si="5"/>
        <v>5.333575073239033E-2</v>
      </c>
    </row>
    <row r="42" spans="1:13" ht="15.5" x14ac:dyDescent="0.35">
      <c r="A42" s="9" t="s">
        <v>31</v>
      </c>
      <c r="B42" s="8">
        <f>B43</f>
        <v>497849.89552999998</v>
      </c>
      <c r="C42" s="8">
        <f>C43</f>
        <v>441187.83958999999</v>
      </c>
      <c r="D42" s="10">
        <f t="shared" si="0"/>
        <v>-11.381353385577961</v>
      </c>
      <c r="E42" s="10">
        <f t="shared" si="1"/>
        <v>2.2769865866123524</v>
      </c>
      <c r="F42" s="8">
        <f>F43</f>
        <v>497849.89552999998</v>
      </c>
      <c r="G42" s="8">
        <f>G43</f>
        <v>441187.83958999999</v>
      </c>
      <c r="H42" s="10">
        <f t="shared" si="2"/>
        <v>-11.381353385577961</v>
      </c>
      <c r="I42" s="10">
        <f t="shared" si="3"/>
        <v>2.2769865866123524</v>
      </c>
      <c r="J42" s="8">
        <f>J43</f>
        <v>6073247.3604600001</v>
      </c>
      <c r="K42" s="8">
        <f>K43</f>
        <v>6402177.87445</v>
      </c>
      <c r="L42" s="10">
        <f t="shared" si="4"/>
        <v>5.4160565915939571</v>
      </c>
      <c r="M42" s="10">
        <f t="shared" si="5"/>
        <v>2.5009096201880165</v>
      </c>
    </row>
    <row r="43" spans="1:13" ht="14" x14ac:dyDescent="0.3">
      <c r="A43" s="11" t="s">
        <v>155</v>
      </c>
      <c r="B43" s="12">
        <v>497849.89552999998</v>
      </c>
      <c r="C43" s="12">
        <v>441187.83958999999</v>
      </c>
      <c r="D43" s="13">
        <f t="shared" si="0"/>
        <v>-11.381353385577961</v>
      </c>
      <c r="E43" s="13">
        <f t="shared" si="1"/>
        <v>2.2769865866123524</v>
      </c>
      <c r="F43" s="12">
        <v>497849.89552999998</v>
      </c>
      <c r="G43" s="12">
        <v>441187.83958999999</v>
      </c>
      <c r="H43" s="13">
        <f t="shared" si="2"/>
        <v>-11.381353385577961</v>
      </c>
      <c r="I43" s="13">
        <f t="shared" si="3"/>
        <v>2.2769865866123524</v>
      </c>
      <c r="J43" s="12">
        <v>6073247.3604600001</v>
      </c>
      <c r="K43" s="12">
        <v>6402177.87445</v>
      </c>
      <c r="L43" s="13">
        <f t="shared" si="4"/>
        <v>5.4160565915939571</v>
      </c>
      <c r="M43" s="13">
        <f t="shared" si="5"/>
        <v>2.5009096201880165</v>
      </c>
    </row>
    <row r="44" spans="1:13" ht="15.5" x14ac:dyDescent="0.35">
      <c r="A44" s="9" t="s">
        <v>33</v>
      </c>
      <c r="B44" s="8">
        <f>B8+B22+B42</f>
        <v>16134292.124360003</v>
      </c>
      <c r="C44" s="8">
        <f>C8+C22+C42</f>
        <v>16991131.191249996</v>
      </c>
      <c r="D44" s="10">
        <f t="shared" si="0"/>
        <v>5.310670342929483</v>
      </c>
      <c r="E44" s="10">
        <f t="shared" si="1"/>
        <v>87.691849915447946</v>
      </c>
      <c r="F44" s="15">
        <f>F8+F22+F42</f>
        <v>16134292.124360003</v>
      </c>
      <c r="G44" s="15">
        <f>G8+G22+G42</f>
        <v>16991131.191249996</v>
      </c>
      <c r="H44" s="16">
        <f t="shared" si="2"/>
        <v>5.310670342929483</v>
      </c>
      <c r="I44" s="16">
        <f t="shared" si="3"/>
        <v>87.691849915447946</v>
      </c>
      <c r="J44" s="15">
        <f>J8+J22+J42</f>
        <v>209070581.27374002</v>
      </c>
      <c r="K44" s="15">
        <f>K8+K22+K42</f>
        <v>227309792.98714998</v>
      </c>
      <c r="L44" s="16">
        <f t="shared" si="4"/>
        <v>8.7239493965576251</v>
      </c>
      <c r="M44" s="16">
        <f t="shared" si="5"/>
        <v>88.794978707670964</v>
      </c>
    </row>
    <row r="45" spans="1:13" ht="31" x14ac:dyDescent="0.25">
      <c r="A45" s="137" t="s">
        <v>221</v>
      </c>
      <c r="B45" s="138">
        <f>B46-B44</f>
        <v>1419587.7836399972</v>
      </c>
      <c r="C45" s="138">
        <f>C46-C44</f>
        <v>2384821.3147500046</v>
      </c>
      <c r="D45" s="139">
        <f t="shared" si="0"/>
        <v>67.993930508124706</v>
      </c>
      <c r="E45" s="139">
        <f t="shared" si="1"/>
        <v>12.308150084552052</v>
      </c>
      <c r="F45" s="138">
        <f>F46-F44</f>
        <v>1419587.7836399972</v>
      </c>
      <c r="G45" s="138">
        <f>G46-G44</f>
        <v>2384821.3147500046</v>
      </c>
      <c r="H45" s="140">
        <f t="shared" si="2"/>
        <v>67.993930508124706</v>
      </c>
      <c r="I45" s="139">
        <f t="shared" si="3"/>
        <v>12.308150084552052</v>
      </c>
      <c r="J45" s="138">
        <f>J46-J44</f>
        <v>18693821.453259975</v>
      </c>
      <c r="K45" s="138">
        <f>K46-K44</f>
        <v>28684179.076850027</v>
      </c>
      <c r="L45" s="140">
        <f t="shared" si="4"/>
        <v>53.442029756028589</v>
      </c>
      <c r="M45" s="139">
        <f t="shared" si="5"/>
        <v>11.205021292329029</v>
      </c>
    </row>
    <row r="46" spans="1:13" ht="20" x14ac:dyDescent="0.25">
      <c r="A46" s="141" t="s">
        <v>222</v>
      </c>
      <c r="B46" s="142">
        <v>17553879.908</v>
      </c>
      <c r="C46" s="142">
        <v>19375952.506000001</v>
      </c>
      <c r="D46" s="143">
        <f t="shared" si="0"/>
        <v>10.379885287751172</v>
      </c>
      <c r="E46" s="144">
        <f t="shared" ref="E46" si="6">C46/C$46*100</f>
        <v>100</v>
      </c>
      <c r="F46" s="142">
        <v>17553879.908</v>
      </c>
      <c r="G46" s="142">
        <v>19375952.506000001</v>
      </c>
      <c r="H46" s="143">
        <f t="shared" si="2"/>
        <v>10.379885287751172</v>
      </c>
      <c r="I46" s="144">
        <f t="shared" si="3"/>
        <v>100</v>
      </c>
      <c r="J46" s="142">
        <v>227764402.727</v>
      </c>
      <c r="K46" s="142">
        <v>255993972.06400001</v>
      </c>
      <c r="L46" s="143">
        <f t="shared" si="4"/>
        <v>12.394197249003906</v>
      </c>
      <c r="M46" s="144">
        <f t="shared" si="5"/>
        <v>100</v>
      </c>
    </row>
  </sheetData>
  <mergeCells count="6">
    <mergeCell ref="B6:E6"/>
    <mergeCell ref="F6:I6"/>
    <mergeCell ref="J6:M6"/>
    <mergeCell ref="A5:M5"/>
    <mergeCell ref="B1:J1"/>
    <mergeCell ref="A1:A4"/>
  </mergeCells>
  <conditionalFormatting sqref="D46">
    <cfRule type="cellIs" dxfId="5" priority="5" operator="greaterThan">
      <formula>0</formula>
    </cfRule>
    <cfRule type="cellIs" dxfId="4" priority="6" operator="lessThan">
      <formula>0</formula>
    </cfRule>
  </conditionalFormatting>
  <conditionalFormatting sqref="H46">
    <cfRule type="cellIs" dxfId="3" priority="3" operator="greaterThan">
      <formula>0</formula>
    </cfRule>
    <cfRule type="cellIs" dxfId="2" priority="4" operator="lessThan">
      <formula>0</formula>
    </cfRule>
  </conditionalFormatting>
  <conditionalFormatting sqref="L46">
    <cfRule type="cellIs" dxfId="1" priority="1" operator="greaterThan">
      <formula>0</formula>
    </cfRule>
    <cfRule type="cellIs" dxfId="0" priority="2" operator="lessThan">
      <formula>0</formula>
    </cfRule>
  </conditionalFormatting>
  <printOptions horizontalCentered="1" verticalCentered="1"/>
  <pageMargins left="0.11811023622047245" right="0" top="0.19685039370078741" bottom="0.19685039370078741" header="0.39370078740157483" footer="0.35433070866141736"/>
  <pageSetup paperSize="9" scale="6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2:D92"/>
  <sheetViews>
    <sheetView showGridLines="0" workbookViewId="0"/>
  </sheetViews>
  <sheetFormatPr defaultColWidth="9.08984375" defaultRowHeight="12.5" x14ac:dyDescent="0.25"/>
  <cols>
    <col min="1" max="1" width="29.08984375" customWidth="1"/>
    <col min="2" max="2" width="20" style="36" customWidth="1"/>
    <col min="3" max="3" width="17.54296875" style="36" customWidth="1"/>
    <col min="4" max="4" width="9.36328125" bestFit="1" customWidth="1"/>
  </cols>
  <sheetData>
    <row r="2" spans="1:4" ht="24.65" customHeight="1" x14ac:dyDescent="0.4">
      <c r="A2" s="152" t="s">
        <v>62</v>
      </c>
      <c r="B2" s="152"/>
      <c r="C2" s="152"/>
      <c r="D2" s="152"/>
    </row>
    <row r="3" spans="1:4" ht="15.5" x14ac:dyDescent="0.35">
      <c r="A3" s="151" t="s">
        <v>63</v>
      </c>
      <c r="B3" s="151"/>
      <c r="C3" s="151"/>
      <c r="D3" s="151"/>
    </row>
    <row r="4" spans="1:4" x14ac:dyDescent="0.25">
      <c r="A4" s="124"/>
      <c r="B4" s="125"/>
      <c r="C4" s="125"/>
      <c r="D4" s="124"/>
    </row>
    <row r="5" spans="1:4" ht="13" x14ac:dyDescent="0.3">
      <c r="A5" s="126" t="s">
        <v>64</v>
      </c>
      <c r="B5" s="127" t="s">
        <v>156</v>
      </c>
      <c r="C5" s="127" t="s">
        <v>157</v>
      </c>
      <c r="D5" s="128" t="s">
        <v>65</v>
      </c>
    </row>
    <row r="6" spans="1:4" x14ac:dyDescent="0.25">
      <c r="A6" s="129" t="s">
        <v>158</v>
      </c>
      <c r="B6" s="130">
        <v>0.27728000000000003</v>
      </c>
      <c r="C6" s="130">
        <v>82.545259999999999</v>
      </c>
      <c r="D6" s="136">
        <f t="shared" ref="D6:D15" si="0">(C6-B6)/B6</f>
        <v>296.69640796306976</v>
      </c>
    </row>
    <row r="7" spans="1:4" x14ac:dyDescent="0.25">
      <c r="A7" s="129" t="s">
        <v>159</v>
      </c>
      <c r="B7" s="130">
        <v>4694.6233899999997</v>
      </c>
      <c r="C7" s="130">
        <v>202877.1881</v>
      </c>
      <c r="D7" s="136">
        <f t="shared" si="0"/>
        <v>42.214795148882011</v>
      </c>
    </row>
    <row r="8" spans="1:4" x14ac:dyDescent="0.25">
      <c r="A8" s="129" t="s">
        <v>160</v>
      </c>
      <c r="B8" s="130">
        <v>23.047070000000001</v>
      </c>
      <c r="C8" s="130">
        <v>654.13081999999997</v>
      </c>
      <c r="D8" s="136">
        <f t="shared" si="0"/>
        <v>27.382385266326693</v>
      </c>
    </row>
    <row r="9" spans="1:4" x14ac:dyDescent="0.25">
      <c r="A9" s="129" t="s">
        <v>161</v>
      </c>
      <c r="B9" s="130">
        <v>4864.0745999999999</v>
      </c>
      <c r="C9" s="130">
        <v>84738.636320000005</v>
      </c>
      <c r="D9" s="136">
        <f t="shared" si="0"/>
        <v>16.421327444278919</v>
      </c>
    </row>
    <row r="10" spans="1:4" x14ac:dyDescent="0.25">
      <c r="A10" s="129" t="s">
        <v>162</v>
      </c>
      <c r="B10" s="130">
        <v>4.82</v>
      </c>
      <c r="C10" s="130">
        <v>38.91818</v>
      </c>
      <c r="D10" s="136">
        <f t="shared" si="0"/>
        <v>7.0743112033195015</v>
      </c>
    </row>
    <row r="11" spans="1:4" x14ac:dyDescent="0.25">
      <c r="A11" s="129" t="s">
        <v>163</v>
      </c>
      <c r="B11" s="130">
        <v>105.24615</v>
      </c>
      <c r="C11" s="130">
        <v>584.68457999999998</v>
      </c>
      <c r="D11" s="136">
        <f t="shared" si="0"/>
        <v>4.5554011239365995</v>
      </c>
    </row>
    <row r="12" spans="1:4" x14ac:dyDescent="0.25">
      <c r="A12" s="129" t="s">
        <v>164</v>
      </c>
      <c r="B12" s="130">
        <v>34.365760000000002</v>
      </c>
      <c r="C12" s="130">
        <v>147.58548999999999</v>
      </c>
      <c r="D12" s="136">
        <f t="shared" si="0"/>
        <v>3.2945504478876648</v>
      </c>
    </row>
    <row r="13" spans="1:4" x14ac:dyDescent="0.25">
      <c r="A13" s="129" t="s">
        <v>165</v>
      </c>
      <c r="B13" s="130">
        <v>115.89121</v>
      </c>
      <c r="C13" s="130">
        <v>445.16156000000001</v>
      </c>
      <c r="D13" s="136">
        <f t="shared" si="0"/>
        <v>2.8412021066998956</v>
      </c>
    </row>
    <row r="14" spans="1:4" x14ac:dyDescent="0.25">
      <c r="A14" s="129" t="s">
        <v>166</v>
      </c>
      <c r="B14" s="130">
        <v>1083.51838</v>
      </c>
      <c r="C14" s="130">
        <v>4124.4556599999996</v>
      </c>
      <c r="D14" s="136">
        <f t="shared" si="0"/>
        <v>2.8065396361804216</v>
      </c>
    </row>
    <row r="15" spans="1:4" x14ac:dyDescent="0.25">
      <c r="A15" s="129" t="s">
        <v>167</v>
      </c>
      <c r="B15" s="130">
        <v>17.297630000000002</v>
      </c>
      <c r="C15" s="130">
        <v>65.764279999999999</v>
      </c>
      <c r="D15" s="136">
        <f t="shared" si="0"/>
        <v>2.8019243098621023</v>
      </c>
    </row>
    <row r="16" spans="1:4" x14ac:dyDescent="0.25">
      <c r="A16" s="131"/>
      <c r="B16" s="125"/>
      <c r="C16" s="125"/>
      <c r="D16" s="132"/>
    </row>
    <row r="17" spans="1:4" x14ac:dyDescent="0.25">
      <c r="A17" s="133"/>
      <c r="B17" s="125"/>
      <c r="C17" s="125"/>
      <c r="D17" s="124"/>
    </row>
    <row r="18" spans="1:4" ht="19" x14ac:dyDescent="0.4">
      <c r="A18" s="152" t="s">
        <v>66</v>
      </c>
      <c r="B18" s="152"/>
      <c r="C18" s="152"/>
      <c r="D18" s="152"/>
    </row>
    <row r="19" spans="1:4" ht="15.5" x14ac:dyDescent="0.35">
      <c r="A19" s="151" t="s">
        <v>67</v>
      </c>
      <c r="B19" s="151"/>
      <c r="C19" s="151"/>
      <c r="D19" s="151"/>
    </row>
    <row r="20" spans="1:4" ht="13" x14ac:dyDescent="0.3">
      <c r="A20" s="134"/>
      <c r="B20" s="125"/>
      <c r="C20" s="125"/>
      <c r="D20" s="124"/>
    </row>
    <row r="21" spans="1:4" ht="13" x14ac:dyDescent="0.3">
      <c r="A21" s="126" t="s">
        <v>64</v>
      </c>
      <c r="B21" s="127" t="s">
        <v>156</v>
      </c>
      <c r="C21" s="127" t="s">
        <v>157</v>
      </c>
      <c r="D21" s="128" t="s">
        <v>65</v>
      </c>
    </row>
    <row r="22" spans="1:4" x14ac:dyDescent="0.25">
      <c r="A22" s="129" t="s">
        <v>168</v>
      </c>
      <c r="B22" s="130">
        <v>1481300.8156699999</v>
      </c>
      <c r="C22" s="130">
        <v>1594722.2876299999</v>
      </c>
      <c r="D22" s="136">
        <f t="shared" ref="D22:D31" si="1">(C22-B22)/B22</f>
        <v>7.6568831097753018E-2</v>
      </c>
    </row>
    <row r="23" spans="1:4" x14ac:dyDescent="0.25">
      <c r="A23" s="129" t="s">
        <v>169</v>
      </c>
      <c r="B23" s="130">
        <v>1088961.3197900001</v>
      </c>
      <c r="C23" s="130">
        <v>1004881.73354</v>
      </c>
      <c r="D23" s="136">
        <f t="shared" si="1"/>
        <v>-7.7210810633948246E-2</v>
      </c>
    </row>
    <row r="24" spans="1:4" x14ac:dyDescent="0.25">
      <c r="A24" s="129" t="s">
        <v>170</v>
      </c>
      <c r="B24" s="130">
        <v>899301.62667999999</v>
      </c>
      <c r="C24" s="130">
        <v>890934.84566999995</v>
      </c>
      <c r="D24" s="136">
        <f t="shared" si="1"/>
        <v>-9.303642695374776E-3</v>
      </c>
    </row>
    <row r="25" spans="1:4" x14ac:dyDescent="0.25">
      <c r="A25" s="129" t="s">
        <v>171</v>
      </c>
      <c r="B25" s="130">
        <v>947849.63586000004</v>
      </c>
      <c r="C25" s="130">
        <v>804437.71704999998</v>
      </c>
      <c r="D25" s="136">
        <f t="shared" si="1"/>
        <v>-0.15130239373872839</v>
      </c>
    </row>
    <row r="26" spans="1:4" x14ac:dyDescent="0.25">
      <c r="A26" s="129" t="s">
        <v>172</v>
      </c>
      <c r="B26" s="130">
        <v>381857.98215</v>
      </c>
      <c r="C26" s="130">
        <v>797350.05730999995</v>
      </c>
      <c r="D26" s="136">
        <f t="shared" si="1"/>
        <v>1.088080109837243</v>
      </c>
    </row>
    <row r="27" spans="1:4" x14ac:dyDescent="0.25">
      <c r="A27" s="129" t="s">
        <v>173</v>
      </c>
      <c r="B27" s="130">
        <v>655952.03738999995</v>
      </c>
      <c r="C27" s="130">
        <v>766076.19842999999</v>
      </c>
      <c r="D27" s="136">
        <f t="shared" si="1"/>
        <v>0.16788447136802642</v>
      </c>
    </row>
    <row r="28" spans="1:4" x14ac:dyDescent="0.25">
      <c r="A28" s="129" t="s">
        <v>174</v>
      </c>
      <c r="B28" s="130">
        <v>609351.41038000002</v>
      </c>
      <c r="C28" s="130">
        <v>729168.07339999999</v>
      </c>
      <c r="D28" s="136">
        <f t="shared" si="1"/>
        <v>0.19662982800889989</v>
      </c>
    </row>
    <row r="29" spans="1:4" x14ac:dyDescent="0.25">
      <c r="A29" s="129" t="s">
        <v>175</v>
      </c>
      <c r="B29" s="130">
        <v>671979.67445000005</v>
      </c>
      <c r="C29" s="130">
        <v>671201.25049999997</v>
      </c>
      <c r="D29" s="136">
        <f t="shared" si="1"/>
        <v>-1.1584040107123867E-3</v>
      </c>
    </row>
    <row r="30" spans="1:4" x14ac:dyDescent="0.25">
      <c r="A30" s="129" t="s">
        <v>176</v>
      </c>
      <c r="B30" s="130">
        <v>553387.89454999997</v>
      </c>
      <c r="C30" s="130">
        <v>529446.70394000004</v>
      </c>
      <c r="D30" s="136">
        <f t="shared" si="1"/>
        <v>-4.3262946019931026E-2</v>
      </c>
    </row>
    <row r="31" spans="1:4" x14ac:dyDescent="0.25">
      <c r="A31" s="129" t="s">
        <v>177</v>
      </c>
      <c r="B31" s="130">
        <v>519507.09732</v>
      </c>
      <c r="C31" s="130">
        <v>456704.01272</v>
      </c>
      <c r="D31" s="136">
        <f t="shared" si="1"/>
        <v>-0.12088975285224117</v>
      </c>
    </row>
    <row r="32" spans="1:4" x14ac:dyDescent="0.25">
      <c r="A32" s="124"/>
      <c r="B32" s="125"/>
      <c r="C32" s="125"/>
      <c r="D32" s="124"/>
    </row>
    <row r="33" spans="1:4" ht="19" x14ac:dyDescent="0.4">
      <c r="A33" s="152" t="s">
        <v>68</v>
      </c>
      <c r="B33" s="152"/>
      <c r="C33" s="152"/>
      <c r="D33" s="152"/>
    </row>
    <row r="34" spans="1:4" ht="15.5" x14ac:dyDescent="0.35">
      <c r="A34" s="151" t="s">
        <v>72</v>
      </c>
      <c r="B34" s="151"/>
      <c r="C34" s="151"/>
      <c r="D34" s="151"/>
    </row>
    <row r="35" spans="1:4" x14ac:dyDescent="0.25">
      <c r="A35" s="124"/>
      <c r="B35" s="125"/>
      <c r="C35" s="125"/>
      <c r="D35" s="124"/>
    </row>
    <row r="36" spans="1:4" ht="13" x14ac:dyDescent="0.3">
      <c r="A36" s="126" t="s">
        <v>70</v>
      </c>
      <c r="B36" s="127" t="s">
        <v>156</v>
      </c>
      <c r="C36" s="127" t="s">
        <v>157</v>
      </c>
      <c r="D36" s="128" t="s">
        <v>65</v>
      </c>
    </row>
    <row r="37" spans="1:4" x14ac:dyDescent="0.25">
      <c r="A37" s="129" t="s">
        <v>134</v>
      </c>
      <c r="B37" s="130">
        <v>37521.507830000002</v>
      </c>
      <c r="C37" s="130">
        <v>119781.41794</v>
      </c>
      <c r="D37" s="136">
        <f t="shared" ref="D37:D46" si="2">(C37-B37)/B37</f>
        <v>2.1923402034560504</v>
      </c>
    </row>
    <row r="38" spans="1:4" x14ac:dyDescent="0.25">
      <c r="A38" s="129" t="s">
        <v>135</v>
      </c>
      <c r="B38" s="130">
        <v>54248.671849999999</v>
      </c>
      <c r="C38" s="130">
        <v>86086.110459999996</v>
      </c>
      <c r="D38" s="136">
        <f t="shared" si="2"/>
        <v>0.58687959583659366</v>
      </c>
    </row>
    <row r="39" spans="1:4" x14ac:dyDescent="0.25">
      <c r="A39" s="129" t="s">
        <v>140</v>
      </c>
      <c r="B39" s="130">
        <v>132688.50438</v>
      </c>
      <c r="C39" s="130">
        <v>178765.28078999999</v>
      </c>
      <c r="D39" s="136">
        <f t="shared" si="2"/>
        <v>0.34725522474835502</v>
      </c>
    </row>
    <row r="40" spans="1:4" x14ac:dyDescent="0.25">
      <c r="A40" s="129" t="s">
        <v>144</v>
      </c>
      <c r="B40" s="130">
        <v>2227605.1015499998</v>
      </c>
      <c r="C40" s="130">
        <v>2715993.1433799998</v>
      </c>
      <c r="D40" s="136">
        <f t="shared" si="2"/>
        <v>0.21924354612501676</v>
      </c>
    </row>
    <row r="41" spans="1:4" x14ac:dyDescent="0.25">
      <c r="A41" s="129" t="s">
        <v>146</v>
      </c>
      <c r="B41" s="130">
        <v>980376.86144999997</v>
      </c>
      <c r="C41" s="130">
        <v>1181220.0105300001</v>
      </c>
      <c r="D41" s="136">
        <f t="shared" si="2"/>
        <v>0.20486320819827231</v>
      </c>
    </row>
    <row r="42" spans="1:4" x14ac:dyDescent="0.25">
      <c r="A42" s="129" t="s">
        <v>129</v>
      </c>
      <c r="B42" s="130">
        <v>829221.51020000002</v>
      </c>
      <c r="C42" s="130">
        <v>989464.66679000005</v>
      </c>
      <c r="D42" s="136">
        <f t="shared" si="2"/>
        <v>0.19324529648459188</v>
      </c>
    </row>
    <row r="43" spans="1:4" x14ac:dyDescent="0.25">
      <c r="A43" s="131" t="s">
        <v>147</v>
      </c>
      <c r="B43" s="130">
        <v>711437.15801999997</v>
      </c>
      <c r="C43" s="130">
        <v>845229.70395999996</v>
      </c>
      <c r="D43" s="136">
        <f t="shared" si="2"/>
        <v>0.18805954177647663</v>
      </c>
    </row>
    <row r="44" spans="1:4" x14ac:dyDescent="0.25">
      <c r="A44" s="129" t="s">
        <v>151</v>
      </c>
      <c r="B44" s="130">
        <v>358948.23914999998</v>
      </c>
      <c r="C44" s="130">
        <v>419909.45636000001</v>
      </c>
      <c r="D44" s="136">
        <f t="shared" si="2"/>
        <v>0.1698328910997251</v>
      </c>
    </row>
    <row r="45" spans="1:4" x14ac:dyDescent="0.25">
      <c r="A45" s="129" t="s">
        <v>153</v>
      </c>
      <c r="B45" s="130">
        <v>457957.73116999998</v>
      </c>
      <c r="C45" s="130">
        <v>525475.29835000006</v>
      </c>
      <c r="D45" s="136">
        <f t="shared" si="2"/>
        <v>0.1474318754429689</v>
      </c>
    </row>
    <row r="46" spans="1:4" x14ac:dyDescent="0.25">
      <c r="A46" s="129" t="s">
        <v>130</v>
      </c>
      <c r="B46" s="130">
        <v>284427.62802</v>
      </c>
      <c r="C46" s="130">
        <v>325100.64347000001</v>
      </c>
      <c r="D46" s="136">
        <f t="shared" si="2"/>
        <v>0.14299952410790423</v>
      </c>
    </row>
    <row r="47" spans="1:4" x14ac:dyDescent="0.25">
      <c r="A47" s="124"/>
      <c r="B47" s="125"/>
      <c r="C47" s="125"/>
      <c r="D47" s="124"/>
    </row>
    <row r="48" spans="1:4" ht="19" x14ac:dyDescent="0.4">
      <c r="A48" s="152" t="s">
        <v>71</v>
      </c>
      <c r="B48" s="152"/>
      <c r="C48" s="152"/>
      <c r="D48" s="152"/>
    </row>
    <row r="49" spans="1:4" ht="15.5" x14ac:dyDescent="0.35">
      <c r="A49" s="151" t="s">
        <v>69</v>
      </c>
      <c r="B49" s="151"/>
      <c r="C49" s="151"/>
      <c r="D49" s="151"/>
    </row>
    <row r="50" spans="1:4" x14ac:dyDescent="0.25">
      <c r="A50" s="124"/>
      <c r="B50" s="125"/>
      <c r="C50" s="125"/>
      <c r="D50" s="124"/>
    </row>
    <row r="51" spans="1:4" ht="13" x14ac:dyDescent="0.3">
      <c r="A51" s="126" t="s">
        <v>70</v>
      </c>
      <c r="B51" s="127" t="s">
        <v>156</v>
      </c>
      <c r="C51" s="127" t="s">
        <v>157</v>
      </c>
      <c r="D51" s="128" t="s">
        <v>65</v>
      </c>
    </row>
    <row r="52" spans="1:4" x14ac:dyDescent="0.25">
      <c r="A52" s="129" t="s">
        <v>144</v>
      </c>
      <c r="B52" s="130">
        <v>2227605.1015499998</v>
      </c>
      <c r="C52" s="130">
        <v>2715993.1433799998</v>
      </c>
      <c r="D52" s="136">
        <f t="shared" ref="D52:D61" si="3">(C52-B52)/B52</f>
        <v>0.21924354612501676</v>
      </c>
    </row>
    <row r="53" spans="1:4" x14ac:dyDescent="0.25">
      <c r="A53" s="129" t="s">
        <v>142</v>
      </c>
      <c r="B53" s="130">
        <v>2140818.1069399999</v>
      </c>
      <c r="C53" s="130">
        <v>2304656.6137399999</v>
      </c>
      <c r="D53" s="136">
        <f t="shared" si="3"/>
        <v>7.6530792723060584E-2</v>
      </c>
    </row>
    <row r="54" spans="1:4" x14ac:dyDescent="0.25">
      <c r="A54" s="129" t="s">
        <v>143</v>
      </c>
      <c r="B54" s="130">
        <v>1591577.56587</v>
      </c>
      <c r="C54" s="130">
        <v>1633774.4841799999</v>
      </c>
      <c r="D54" s="136">
        <f t="shared" si="3"/>
        <v>2.6512637030626823E-2</v>
      </c>
    </row>
    <row r="55" spans="1:4" x14ac:dyDescent="0.25">
      <c r="A55" s="129" t="s">
        <v>146</v>
      </c>
      <c r="B55" s="130">
        <v>980376.86144999997</v>
      </c>
      <c r="C55" s="130">
        <v>1181220.0105300001</v>
      </c>
      <c r="D55" s="136">
        <f t="shared" si="3"/>
        <v>0.20486320819827231</v>
      </c>
    </row>
    <row r="56" spans="1:4" x14ac:dyDescent="0.25">
      <c r="A56" s="129" t="s">
        <v>149</v>
      </c>
      <c r="B56" s="130">
        <v>1623915.4354699999</v>
      </c>
      <c r="C56" s="130">
        <v>1115232.23125</v>
      </c>
      <c r="D56" s="136">
        <f t="shared" si="3"/>
        <v>-0.31324488523798955</v>
      </c>
    </row>
    <row r="57" spans="1:4" x14ac:dyDescent="0.25">
      <c r="A57" s="129" t="s">
        <v>148</v>
      </c>
      <c r="B57" s="130">
        <v>1119856.9291300001</v>
      </c>
      <c r="C57" s="130">
        <v>1051191.2639299999</v>
      </c>
      <c r="D57" s="136">
        <f t="shared" si="3"/>
        <v>-6.1316462321080144E-2</v>
      </c>
    </row>
    <row r="58" spans="1:4" x14ac:dyDescent="0.25">
      <c r="A58" s="129" t="s">
        <v>129</v>
      </c>
      <c r="B58" s="130">
        <v>829221.51020000002</v>
      </c>
      <c r="C58" s="130">
        <v>989464.66679000005</v>
      </c>
      <c r="D58" s="136">
        <f t="shared" si="3"/>
        <v>0.19324529648459188</v>
      </c>
    </row>
    <row r="59" spans="1:4" x14ac:dyDescent="0.25">
      <c r="A59" s="129" t="s">
        <v>147</v>
      </c>
      <c r="B59" s="130">
        <v>711437.15801999997</v>
      </c>
      <c r="C59" s="130">
        <v>845229.70395999996</v>
      </c>
      <c r="D59" s="136">
        <f t="shared" si="3"/>
        <v>0.18805954177647663</v>
      </c>
    </row>
    <row r="60" spans="1:4" x14ac:dyDescent="0.25">
      <c r="A60" s="129" t="s">
        <v>139</v>
      </c>
      <c r="B60" s="130">
        <v>814849.09288000001</v>
      </c>
      <c r="C60" s="130">
        <v>818844.41035999998</v>
      </c>
      <c r="D60" s="136">
        <f t="shared" si="3"/>
        <v>4.9031379121733222E-3</v>
      </c>
    </row>
    <row r="61" spans="1:4" x14ac:dyDescent="0.25">
      <c r="A61" s="129" t="s">
        <v>138</v>
      </c>
      <c r="B61" s="130">
        <v>557497.03052000003</v>
      </c>
      <c r="C61" s="130">
        <v>626715.73794999998</v>
      </c>
      <c r="D61" s="136">
        <f t="shared" si="3"/>
        <v>0.12415977779368055</v>
      </c>
    </row>
    <row r="62" spans="1:4" x14ac:dyDescent="0.25">
      <c r="A62" s="124"/>
      <c r="B62" s="125"/>
      <c r="C62" s="125"/>
      <c r="D62" s="124"/>
    </row>
    <row r="63" spans="1:4" ht="19" x14ac:dyDescent="0.4">
      <c r="A63" s="152" t="s">
        <v>73</v>
      </c>
      <c r="B63" s="152"/>
      <c r="C63" s="152"/>
      <c r="D63" s="152"/>
    </row>
    <row r="64" spans="1:4" ht="15.5" x14ac:dyDescent="0.35">
      <c r="A64" s="151" t="s">
        <v>74</v>
      </c>
      <c r="B64" s="151"/>
      <c r="C64" s="151"/>
      <c r="D64" s="151"/>
    </row>
    <row r="65" spans="1:4" x14ac:dyDescent="0.25">
      <c r="A65" s="124"/>
      <c r="B65" s="125"/>
      <c r="C65" s="125"/>
      <c r="D65" s="124"/>
    </row>
    <row r="66" spans="1:4" ht="13" x14ac:dyDescent="0.3">
      <c r="A66" s="126" t="s">
        <v>75</v>
      </c>
      <c r="B66" s="127" t="s">
        <v>156</v>
      </c>
      <c r="C66" s="127" t="s">
        <v>157</v>
      </c>
      <c r="D66" s="128" t="s">
        <v>65</v>
      </c>
    </row>
    <row r="67" spans="1:4" x14ac:dyDescent="0.25">
      <c r="A67" s="129" t="s">
        <v>178</v>
      </c>
      <c r="B67" s="135">
        <v>6992071.8118599998</v>
      </c>
      <c r="C67" s="135">
        <v>7576002.7735200003</v>
      </c>
      <c r="D67" s="136">
        <f t="shared" ref="D67:D76" si="4">(C67-B67)/B67</f>
        <v>8.3513295825928563E-2</v>
      </c>
    </row>
    <row r="68" spans="1:4" x14ac:dyDescent="0.25">
      <c r="A68" s="129" t="s">
        <v>179</v>
      </c>
      <c r="B68" s="135">
        <v>1454317.62448</v>
      </c>
      <c r="C68" s="135">
        <v>1320275.02036</v>
      </c>
      <c r="D68" s="136">
        <f t="shared" si="4"/>
        <v>-9.2168727012386834E-2</v>
      </c>
    </row>
    <row r="69" spans="1:4" x14ac:dyDescent="0.25">
      <c r="A69" s="129" t="s">
        <v>180</v>
      </c>
      <c r="B69" s="135">
        <v>1167976.1047100001</v>
      </c>
      <c r="C69" s="135">
        <v>1195093.84192</v>
      </c>
      <c r="D69" s="136">
        <f t="shared" si="4"/>
        <v>2.3217715756893048E-2</v>
      </c>
    </row>
    <row r="70" spans="1:4" x14ac:dyDescent="0.25">
      <c r="A70" s="129" t="s">
        <v>181</v>
      </c>
      <c r="B70" s="135">
        <v>1058292.70362</v>
      </c>
      <c r="C70" s="135">
        <v>1137463.58632</v>
      </c>
      <c r="D70" s="136">
        <f t="shared" si="4"/>
        <v>7.481000523691389E-2</v>
      </c>
    </row>
    <row r="71" spans="1:4" x14ac:dyDescent="0.25">
      <c r="A71" s="129" t="s">
        <v>182</v>
      </c>
      <c r="B71" s="135">
        <v>717795.98245999997</v>
      </c>
      <c r="C71" s="135">
        <v>802846.91674000002</v>
      </c>
      <c r="D71" s="136">
        <f t="shared" si="4"/>
        <v>0.11848900851815454</v>
      </c>
    </row>
    <row r="72" spans="1:4" x14ac:dyDescent="0.25">
      <c r="A72" s="129" t="s">
        <v>183</v>
      </c>
      <c r="B72" s="135">
        <v>714942.49493000004</v>
      </c>
      <c r="C72" s="135">
        <v>781318.08042999997</v>
      </c>
      <c r="D72" s="136">
        <f t="shared" si="4"/>
        <v>9.2840453561931241E-2</v>
      </c>
    </row>
    <row r="73" spans="1:4" x14ac:dyDescent="0.25">
      <c r="A73" s="129" t="s">
        <v>184</v>
      </c>
      <c r="B73" s="135">
        <v>428771.5834</v>
      </c>
      <c r="C73" s="135">
        <v>541875.86811000004</v>
      </c>
      <c r="D73" s="136">
        <f t="shared" si="4"/>
        <v>0.26378680185175729</v>
      </c>
    </row>
    <row r="74" spans="1:4" x14ac:dyDescent="0.25">
      <c r="A74" s="129" t="s">
        <v>185</v>
      </c>
      <c r="B74" s="135">
        <v>338792.09589</v>
      </c>
      <c r="C74" s="135">
        <v>353511.30392999999</v>
      </c>
      <c r="D74" s="136">
        <f t="shared" si="4"/>
        <v>4.3446137671343643E-2</v>
      </c>
    </row>
    <row r="75" spans="1:4" x14ac:dyDescent="0.25">
      <c r="A75" s="129" t="s">
        <v>186</v>
      </c>
      <c r="B75" s="135">
        <v>349760.53159000003</v>
      </c>
      <c r="C75" s="135">
        <v>309089.74239999999</v>
      </c>
      <c r="D75" s="136">
        <f t="shared" si="4"/>
        <v>-0.11628181431767602</v>
      </c>
    </row>
    <row r="76" spans="1:4" x14ac:dyDescent="0.25">
      <c r="A76" s="129" t="s">
        <v>187</v>
      </c>
      <c r="B76" s="135">
        <v>249281.18857</v>
      </c>
      <c r="C76" s="135">
        <v>274441.48251</v>
      </c>
      <c r="D76" s="136">
        <f t="shared" si="4"/>
        <v>0.1009313782733943</v>
      </c>
    </row>
    <row r="77" spans="1:4" x14ac:dyDescent="0.25">
      <c r="A77" s="124"/>
      <c r="B77" s="125"/>
      <c r="C77" s="125"/>
      <c r="D77" s="124"/>
    </row>
    <row r="78" spans="1:4" ht="19" x14ac:dyDescent="0.4">
      <c r="A78" s="152" t="s">
        <v>76</v>
      </c>
      <c r="B78" s="152"/>
      <c r="C78" s="152"/>
      <c r="D78" s="152"/>
    </row>
    <row r="79" spans="1:4" ht="15.5" x14ac:dyDescent="0.35">
      <c r="A79" s="151" t="s">
        <v>77</v>
      </c>
      <c r="B79" s="151"/>
      <c r="C79" s="151"/>
      <c r="D79" s="151"/>
    </row>
    <row r="80" spans="1:4" x14ac:dyDescent="0.25">
      <c r="A80" s="124"/>
      <c r="B80" s="125"/>
      <c r="C80" s="125"/>
      <c r="D80" s="124"/>
    </row>
    <row r="81" spans="1:4" ht="13" x14ac:dyDescent="0.3">
      <c r="A81" s="126" t="s">
        <v>75</v>
      </c>
      <c r="B81" s="127" t="s">
        <v>156</v>
      </c>
      <c r="C81" s="127" t="s">
        <v>157</v>
      </c>
      <c r="D81" s="128" t="s">
        <v>65</v>
      </c>
    </row>
    <row r="82" spans="1:4" x14ac:dyDescent="0.25">
      <c r="A82" s="129" t="s">
        <v>188</v>
      </c>
      <c r="B82" s="135">
        <v>118.79609000000001</v>
      </c>
      <c r="C82" s="135">
        <v>946.77733999999998</v>
      </c>
      <c r="D82" s="136">
        <f t="shared" ref="D82:D91" si="5">(C82-B82)/B82</f>
        <v>6.9697685336276631</v>
      </c>
    </row>
    <row r="83" spans="1:4" x14ac:dyDescent="0.25">
      <c r="A83" s="129" t="s">
        <v>189</v>
      </c>
      <c r="B83" s="135">
        <v>5977.8307000000004</v>
      </c>
      <c r="C83" s="135">
        <v>11671.14885</v>
      </c>
      <c r="D83" s="136">
        <f t="shared" si="5"/>
        <v>0.95240538511738027</v>
      </c>
    </row>
    <row r="84" spans="1:4" x14ac:dyDescent="0.25">
      <c r="A84" s="129" t="s">
        <v>190</v>
      </c>
      <c r="B84" s="135">
        <v>17728.467700000001</v>
      </c>
      <c r="C84" s="135">
        <v>33903.229370000001</v>
      </c>
      <c r="D84" s="136">
        <f t="shared" si="5"/>
        <v>0.91236095209739976</v>
      </c>
    </row>
    <row r="85" spans="1:4" x14ac:dyDescent="0.25">
      <c r="A85" s="129" t="s">
        <v>191</v>
      </c>
      <c r="B85" s="135">
        <v>2110.4654599999999</v>
      </c>
      <c r="C85" s="135">
        <v>3695.9076500000001</v>
      </c>
      <c r="D85" s="136">
        <f t="shared" si="5"/>
        <v>0.75122868393212194</v>
      </c>
    </row>
    <row r="86" spans="1:4" x14ac:dyDescent="0.25">
      <c r="A86" s="129" t="s">
        <v>192</v>
      </c>
      <c r="B86" s="135">
        <v>1126.03162</v>
      </c>
      <c r="C86" s="135">
        <v>1970.33086</v>
      </c>
      <c r="D86" s="136">
        <f t="shared" si="5"/>
        <v>0.74980064947021652</v>
      </c>
    </row>
    <row r="87" spans="1:4" x14ac:dyDescent="0.25">
      <c r="A87" s="129" t="s">
        <v>193</v>
      </c>
      <c r="B87" s="135">
        <v>2243.2674900000002</v>
      </c>
      <c r="C87" s="135">
        <v>3799.1690400000002</v>
      </c>
      <c r="D87" s="136">
        <f t="shared" si="5"/>
        <v>0.69358717002580905</v>
      </c>
    </row>
    <row r="88" spans="1:4" x14ac:dyDescent="0.25">
      <c r="A88" s="129" t="s">
        <v>194</v>
      </c>
      <c r="B88" s="135">
        <v>19696.707549999999</v>
      </c>
      <c r="C88" s="135">
        <v>32451.805639999999</v>
      </c>
      <c r="D88" s="136">
        <f t="shared" si="5"/>
        <v>0.64757513699288283</v>
      </c>
    </row>
    <row r="89" spans="1:4" x14ac:dyDescent="0.25">
      <c r="A89" s="129" t="s">
        <v>195</v>
      </c>
      <c r="B89" s="135">
        <v>62014.895620000003</v>
      </c>
      <c r="C89" s="135">
        <v>100500.57187</v>
      </c>
      <c r="D89" s="136">
        <f t="shared" si="5"/>
        <v>0.62058761633371584</v>
      </c>
    </row>
    <row r="90" spans="1:4" x14ac:dyDescent="0.25">
      <c r="A90" s="129" t="s">
        <v>196</v>
      </c>
      <c r="B90" s="135">
        <v>11445.57509</v>
      </c>
      <c r="C90" s="135">
        <v>18185.723849999998</v>
      </c>
      <c r="D90" s="136">
        <f t="shared" si="5"/>
        <v>0.58888685863315571</v>
      </c>
    </row>
    <row r="91" spans="1:4" x14ac:dyDescent="0.25">
      <c r="A91" s="129" t="s">
        <v>197</v>
      </c>
      <c r="B91" s="135">
        <v>11914.63212</v>
      </c>
      <c r="C91" s="135">
        <v>18612.047190000001</v>
      </c>
      <c r="D91" s="136">
        <f t="shared" si="5"/>
        <v>0.56211681590719564</v>
      </c>
    </row>
    <row r="92" spans="1:4" ht="13" x14ac:dyDescent="0.3">
      <c r="A92" s="124" t="s">
        <v>116</v>
      </c>
      <c r="B92" s="125"/>
      <c r="C92" s="125"/>
      <c r="D92" s="124"/>
    </row>
  </sheetData>
  <mergeCells count="12">
    <mergeCell ref="A79:D79"/>
    <mergeCell ref="A2:D2"/>
    <mergeCell ref="A3:D3"/>
    <mergeCell ref="A18:D18"/>
    <mergeCell ref="A19:D19"/>
    <mergeCell ref="A33:D33"/>
    <mergeCell ref="A34:D34"/>
    <mergeCell ref="A48:D48"/>
    <mergeCell ref="A49:D49"/>
    <mergeCell ref="A63:D63"/>
    <mergeCell ref="A64:D64"/>
    <mergeCell ref="A78:D7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Views>
    <sheetView showGridLines="0" zoomScale="80" zoomScaleNormal="80" workbookViewId="0">
      <selection activeCell="B1" sqref="B1:J1"/>
    </sheetView>
  </sheetViews>
  <sheetFormatPr defaultColWidth="9.08984375" defaultRowHeight="12.5" x14ac:dyDescent="0.25"/>
  <cols>
    <col min="1" max="1" width="44.6328125" style="17" customWidth="1"/>
    <col min="2" max="2" width="16.81640625" style="19" customWidth="1"/>
    <col min="3" max="3" width="16.81640625" style="17" customWidth="1"/>
    <col min="4" max="5" width="10.81640625" style="17" customWidth="1"/>
    <col min="6" max="7" width="16.81640625" style="17" customWidth="1"/>
    <col min="8" max="9" width="10.81640625" style="17" customWidth="1"/>
    <col min="10" max="11" width="16.81640625" style="17" customWidth="1"/>
    <col min="12" max="13" width="10.81640625" style="17" customWidth="1"/>
    <col min="14" max="16384" width="9.08984375" style="17"/>
  </cols>
  <sheetData>
    <row r="1" spans="1:13" ht="25" x14ac:dyDescent="0.5">
      <c r="B1" s="150" t="s">
        <v>117</v>
      </c>
      <c r="C1" s="150"/>
      <c r="D1" s="150"/>
      <c r="E1" s="150"/>
      <c r="F1" s="150"/>
      <c r="G1" s="150"/>
      <c r="H1" s="150"/>
      <c r="I1" s="150"/>
      <c r="J1" s="150"/>
    </row>
    <row r="2" spans="1:13" x14ac:dyDescent="0.25">
      <c r="D2" s="18"/>
    </row>
    <row r="3" spans="1:13" x14ac:dyDescent="0.25">
      <c r="D3" s="18"/>
    </row>
    <row r="4" spans="1:13" x14ac:dyDescent="0.25">
      <c r="B4" s="20"/>
      <c r="C4" s="18"/>
      <c r="D4" s="18"/>
      <c r="E4" s="18"/>
      <c r="F4" s="18"/>
      <c r="G4" s="18"/>
      <c r="H4" s="18"/>
      <c r="I4" s="18"/>
    </row>
    <row r="5" spans="1:13" ht="25" x14ac:dyDescent="0.25">
      <c r="A5" s="154" t="s">
        <v>112</v>
      </c>
      <c r="B5" s="155"/>
      <c r="C5" s="155"/>
      <c r="D5" s="155"/>
      <c r="E5" s="155"/>
      <c r="F5" s="155"/>
      <c r="G5" s="155"/>
      <c r="H5" s="155"/>
      <c r="I5" s="155"/>
      <c r="J5" s="155"/>
      <c r="K5" s="155"/>
      <c r="L5" s="155"/>
      <c r="M5" s="156"/>
    </row>
    <row r="6" spans="1:13" ht="18" x14ac:dyDescent="0.25">
      <c r="A6" s="88"/>
      <c r="B6" s="153" t="str">
        <f>SEKTOR_USD!B6</f>
        <v>1 - 31 OCAK</v>
      </c>
      <c r="C6" s="153"/>
      <c r="D6" s="153"/>
      <c r="E6" s="153"/>
      <c r="F6" s="153" t="str">
        <f>SEKTOR_USD!F6</f>
        <v>1 OCAK  -  31 OCAK</v>
      </c>
      <c r="G6" s="153"/>
      <c r="H6" s="153"/>
      <c r="I6" s="153"/>
      <c r="J6" s="153" t="s">
        <v>104</v>
      </c>
      <c r="K6" s="153"/>
      <c r="L6" s="153"/>
      <c r="M6" s="153"/>
    </row>
    <row r="7" spans="1:13" ht="29" x14ac:dyDescent="0.4">
      <c r="A7" s="89" t="s">
        <v>1</v>
      </c>
      <c r="B7" s="90">
        <f>SEKTOR_USD!B7</f>
        <v>2022</v>
      </c>
      <c r="C7" s="91">
        <f>SEKTOR_USD!C7</f>
        <v>2023</v>
      </c>
      <c r="D7" s="7" t="s">
        <v>118</v>
      </c>
      <c r="E7" s="7" t="s">
        <v>119</v>
      </c>
      <c r="F7" s="5"/>
      <c r="G7" s="6"/>
      <c r="H7" s="7" t="s">
        <v>118</v>
      </c>
      <c r="I7" s="7" t="s">
        <v>119</v>
      </c>
      <c r="J7" s="5"/>
      <c r="K7" s="5"/>
      <c r="L7" s="7" t="s">
        <v>118</v>
      </c>
      <c r="M7" s="7" t="s">
        <v>119</v>
      </c>
    </row>
    <row r="8" spans="1:13" ht="16.5" x14ac:dyDescent="0.35">
      <c r="A8" s="92" t="s">
        <v>2</v>
      </c>
      <c r="B8" s="93">
        <f>SEKTOR_USD!B8*$B$53</f>
        <v>34513481.604945369</v>
      </c>
      <c r="C8" s="93">
        <f>SEKTOR_USD!C8*$C$53</f>
        <v>54001534.559859745</v>
      </c>
      <c r="D8" s="94">
        <f t="shared" ref="D8:D43" si="0">(C8-B8)/B8*100</f>
        <v>56.465045103192288</v>
      </c>
      <c r="E8" s="94">
        <f>C8/C$44*100</f>
        <v>16.923950592770694</v>
      </c>
      <c r="F8" s="93">
        <f>SEKTOR_USD!F8*$B$54</f>
        <v>34513481.604945369</v>
      </c>
      <c r="G8" s="93">
        <f>SEKTOR_USD!G8*$C$54</f>
        <v>54001534.559859745</v>
      </c>
      <c r="H8" s="94">
        <f t="shared" ref="H8:H43" si="1">(G8-F8)/F8*100</f>
        <v>56.465045103192288</v>
      </c>
      <c r="I8" s="94">
        <f>G8/G$44*100</f>
        <v>16.923950592770694</v>
      </c>
      <c r="J8" s="93">
        <f>SEKTOR_USD!J8*$B$55</f>
        <v>283066960.09511214</v>
      </c>
      <c r="K8" s="93">
        <f>SEKTOR_USD!K8*$C$55</f>
        <v>587002441.05584264</v>
      </c>
      <c r="L8" s="94">
        <f t="shared" ref="L8:L43" si="2">(K8-J8)/J8*100</f>
        <v>107.37229129765143</v>
      </c>
      <c r="M8" s="94">
        <f>K8/K$44*100</f>
        <v>15.204123383106388</v>
      </c>
    </row>
    <row r="9" spans="1:13" s="21" customFormat="1" ht="15.5" x14ac:dyDescent="0.35">
      <c r="A9" s="95" t="s">
        <v>3</v>
      </c>
      <c r="B9" s="93">
        <f>SEKTOR_USD!B9*$B$53</f>
        <v>22903205.522030812</v>
      </c>
      <c r="C9" s="93">
        <f>SEKTOR_USD!C9*$C$53</f>
        <v>37120033.929406092</v>
      </c>
      <c r="D9" s="96">
        <f t="shared" si="0"/>
        <v>62.073531120785589</v>
      </c>
      <c r="E9" s="96">
        <f t="shared" ref="E9:E44" si="3">C9/C$44*100</f>
        <v>11.633329040434443</v>
      </c>
      <c r="F9" s="93">
        <f>SEKTOR_USD!F9*$B$54</f>
        <v>22903205.522030812</v>
      </c>
      <c r="G9" s="93">
        <f>SEKTOR_USD!G9*$C$54</f>
        <v>37120033.929406092</v>
      </c>
      <c r="H9" s="96">
        <f t="shared" si="1"/>
        <v>62.073531120785589</v>
      </c>
      <c r="I9" s="96">
        <f t="shared" ref="I9:I44" si="4">G9/G$44*100</f>
        <v>11.633329040434443</v>
      </c>
      <c r="J9" s="93">
        <f>SEKTOR_USD!J9*$B$55</f>
        <v>183930734.44090229</v>
      </c>
      <c r="K9" s="93">
        <f>SEKTOR_USD!K9*$C$55</f>
        <v>373945089.06766951</v>
      </c>
      <c r="L9" s="96">
        <f t="shared" si="2"/>
        <v>103.30756042722138</v>
      </c>
      <c r="M9" s="96">
        <f t="shared" ref="M9:M44" si="5">K9/K$44*100</f>
        <v>9.6856620603911292</v>
      </c>
    </row>
    <row r="10" spans="1:13" ht="14" x14ac:dyDescent="0.3">
      <c r="A10" s="97" t="str">
        <f>SEKTOR_USD!A10</f>
        <v xml:space="preserve"> Hububat, Bakliyat, Yağlı Tohumlar ve Mamulleri </v>
      </c>
      <c r="B10" s="98">
        <f>SEKTOR_USD!B10*$B$53</f>
        <v>11223567.869176675</v>
      </c>
      <c r="C10" s="98">
        <f>SEKTOR_USD!C10*$C$53</f>
        <v>18581567.605486128</v>
      </c>
      <c r="D10" s="99">
        <f t="shared" si="0"/>
        <v>65.558473224158561</v>
      </c>
      <c r="E10" s="99">
        <f t="shared" si="3"/>
        <v>5.8234184390239383</v>
      </c>
      <c r="F10" s="98">
        <f>SEKTOR_USD!F10*$B$54</f>
        <v>11223567.869176675</v>
      </c>
      <c r="G10" s="98">
        <f>SEKTOR_USD!G10*$C$54</f>
        <v>18581567.605486128</v>
      </c>
      <c r="H10" s="99">
        <f t="shared" si="1"/>
        <v>65.558473224158561</v>
      </c>
      <c r="I10" s="99">
        <f t="shared" si="4"/>
        <v>5.8234184390239383</v>
      </c>
      <c r="J10" s="98">
        <f>SEKTOR_USD!J10*$B$55</f>
        <v>87895018.956199244</v>
      </c>
      <c r="K10" s="98">
        <f>SEKTOR_USD!K10*$C$55</f>
        <v>197552680.44546989</v>
      </c>
      <c r="L10" s="99">
        <f t="shared" si="2"/>
        <v>124.75981323118705</v>
      </c>
      <c r="M10" s="99">
        <f t="shared" si="5"/>
        <v>5.1168702514314992</v>
      </c>
    </row>
    <row r="11" spans="1:13" ht="14" x14ac:dyDescent="0.3">
      <c r="A11" s="97" t="str">
        <f>SEKTOR_USD!A11</f>
        <v xml:space="preserve"> Yaş Meyve ve Sebze  </v>
      </c>
      <c r="B11" s="98">
        <f>SEKTOR_USD!B11*$B$53</f>
        <v>3849746.7174741495</v>
      </c>
      <c r="C11" s="98">
        <f>SEKTOR_USD!C11*$C$53</f>
        <v>6105199.9004901703</v>
      </c>
      <c r="D11" s="99">
        <f t="shared" si="0"/>
        <v>58.587053864568063</v>
      </c>
      <c r="E11" s="99">
        <f t="shared" si="3"/>
        <v>1.9133549132821634</v>
      </c>
      <c r="F11" s="98">
        <f>SEKTOR_USD!F11*$B$54</f>
        <v>3849746.7174741495</v>
      </c>
      <c r="G11" s="98">
        <f>SEKTOR_USD!G11*$C$54</f>
        <v>6105199.9004901703</v>
      </c>
      <c r="H11" s="99">
        <f t="shared" si="1"/>
        <v>58.587053864568063</v>
      </c>
      <c r="I11" s="99">
        <f t="shared" si="4"/>
        <v>1.9133549132821634</v>
      </c>
      <c r="J11" s="98">
        <f>SEKTOR_USD!J11*$B$55</f>
        <v>28934356.185934212</v>
      </c>
      <c r="K11" s="98">
        <f>SEKTOR_USD!K11*$C$55</f>
        <v>50834852.345570721</v>
      </c>
      <c r="L11" s="99">
        <f t="shared" si="2"/>
        <v>75.690283270525796</v>
      </c>
      <c r="M11" s="99">
        <f t="shared" si="5"/>
        <v>1.3166885061565274</v>
      </c>
    </row>
    <row r="12" spans="1:13" ht="14" x14ac:dyDescent="0.3">
      <c r="A12" s="97" t="str">
        <f>SEKTOR_USD!A12</f>
        <v xml:space="preserve"> Meyve Sebze Mamulleri </v>
      </c>
      <c r="B12" s="98">
        <f>SEKTOR_USD!B12*$B$53</f>
        <v>2341115.533956239</v>
      </c>
      <c r="C12" s="98">
        <f>SEKTOR_USD!C12*$C$53</f>
        <v>3206394.5771833514</v>
      </c>
      <c r="D12" s="99">
        <f t="shared" si="0"/>
        <v>36.960117118392773</v>
      </c>
      <c r="E12" s="99">
        <f t="shared" si="3"/>
        <v>1.0048763215242946</v>
      </c>
      <c r="F12" s="98">
        <f>SEKTOR_USD!F12*$B$54</f>
        <v>2341115.533956239</v>
      </c>
      <c r="G12" s="98">
        <f>SEKTOR_USD!G12*$C$54</f>
        <v>3206394.5771833514</v>
      </c>
      <c r="H12" s="99">
        <f t="shared" si="1"/>
        <v>36.960117118392773</v>
      </c>
      <c r="I12" s="99">
        <f t="shared" si="4"/>
        <v>1.0048763215242946</v>
      </c>
      <c r="J12" s="98">
        <f>SEKTOR_USD!J12*$B$55</f>
        <v>19404491.47328293</v>
      </c>
      <c r="K12" s="98">
        <f>SEKTOR_USD!K12*$C$55</f>
        <v>42851665.985882506</v>
      </c>
      <c r="L12" s="99">
        <f t="shared" si="2"/>
        <v>120.83374895385852</v>
      </c>
      <c r="M12" s="99">
        <f t="shared" si="5"/>
        <v>1.1099136413285213</v>
      </c>
    </row>
    <row r="13" spans="1:13" ht="14" x14ac:dyDescent="0.3">
      <c r="A13" s="97" t="str">
        <f>SEKTOR_USD!A13</f>
        <v xml:space="preserve"> Kuru Meyve ve Mamulleri  </v>
      </c>
      <c r="B13" s="98">
        <f>SEKTOR_USD!B13*$B$53</f>
        <v>1615905.8187090529</v>
      </c>
      <c r="C13" s="98">
        <f>SEKTOR_USD!C13*$C$53</f>
        <v>2405964.9722225172</v>
      </c>
      <c r="D13" s="99">
        <f t="shared" si="0"/>
        <v>48.89264859165138</v>
      </c>
      <c r="E13" s="99">
        <f t="shared" si="3"/>
        <v>0.75402361524921369</v>
      </c>
      <c r="F13" s="98">
        <f>SEKTOR_USD!F13*$B$54</f>
        <v>1615905.8187090529</v>
      </c>
      <c r="G13" s="98">
        <f>SEKTOR_USD!G13*$C$54</f>
        <v>2405964.9722225172</v>
      </c>
      <c r="H13" s="99">
        <f t="shared" si="1"/>
        <v>48.89264859165138</v>
      </c>
      <c r="I13" s="99">
        <f t="shared" si="4"/>
        <v>0.75402361524921369</v>
      </c>
      <c r="J13" s="98">
        <f>SEKTOR_USD!J13*$B$55</f>
        <v>14852845.6282099</v>
      </c>
      <c r="K13" s="98">
        <f>SEKTOR_USD!K13*$C$55</f>
        <v>26854085.993724536</v>
      </c>
      <c r="L13" s="99">
        <f t="shared" si="2"/>
        <v>80.800949972312168</v>
      </c>
      <c r="M13" s="99">
        <f t="shared" si="5"/>
        <v>0.69555560289449525</v>
      </c>
    </row>
    <row r="14" spans="1:13" ht="14" x14ac:dyDescent="0.3">
      <c r="A14" s="97" t="str">
        <f>SEKTOR_USD!A14</f>
        <v xml:space="preserve"> Fındık ve Mamulleri </v>
      </c>
      <c r="B14" s="98">
        <f>SEKTOR_USD!B14*$B$53</f>
        <v>2462715.0647199661</v>
      </c>
      <c r="C14" s="98">
        <f>SEKTOR_USD!C14*$C$53</f>
        <v>2692593.8393247859</v>
      </c>
      <c r="D14" s="99">
        <f t="shared" si="0"/>
        <v>9.3343634388722556</v>
      </c>
      <c r="E14" s="99">
        <f t="shared" si="3"/>
        <v>0.84385241039064629</v>
      </c>
      <c r="F14" s="98">
        <f>SEKTOR_USD!F14*$B$54</f>
        <v>2462715.0647199661</v>
      </c>
      <c r="G14" s="98">
        <f>SEKTOR_USD!G14*$C$54</f>
        <v>2692593.8393247859</v>
      </c>
      <c r="H14" s="99">
        <f t="shared" si="1"/>
        <v>9.3343634388722556</v>
      </c>
      <c r="I14" s="99">
        <f t="shared" si="4"/>
        <v>0.84385241039064629</v>
      </c>
      <c r="J14" s="98">
        <f>SEKTOR_USD!J14*$B$55</f>
        <v>21064478.959476691</v>
      </c>
      <c r="K14" s="98">
        <f>SEKTOR_USD!K14*$C$55</f>
        <v>29060705.090809382</v>
      </c>
      <c r="L14" s="99">
        <f t="shared" si="2"/>
        <v>37.960711711481821</v>
      </c>
      <c r="M14" s="99">
        <f t="shared" si="5"/>
        <v>0.75270989504914254</v>
      </c>
    </row>
    <row r="15" spans="1:13" ht="14" x14ac:dyDescent="0.3">
      <c r="A15" s="97" t="str">
        <f>SEKTOR_USD!A15</f>
        <v xml:space="preserve"> Zeytin ve Zeytinyağı </v>
      </c>
      <c r="B15" s="98">
        <f>SEKTOR_USD!B15*$B$53</f>
        <v>507856.08489856683</v>
      </c>
      <c r="C15" s="98">
        <f>SEKTOR_USD!C15*$C$53</f>
        <v>2249424.9567837049</v>
      </c>
      <c r="D15" s="99">
        <f t="shared" si="0"/>
        <v>342.92566805278676</v>
      </c>
      <c r="E15" s="99">
        <f t="shared" si="3"/>
        <v>0.70496435223620901</v>
      </c>
      <c r="F15" s="98">
        <f>SEKTOR_USD!F15*$B$54</f>
        <v>507856.08489856683</v>
      </c>
      <c r="G15" s="98">
        <f>SEKTOR_USD!G15*$C$54</f>
        <v>2249424.9567837049</v>
      </c>
      <c r="H15" s="99">
        <f t="shared" si="1"/>
        <v>342.92566805278676</v>
      </c>
      <c r="I15" s="99">
        <f t="shared" si="4"/>
        <v>0.70496435223620901</v>
      </c>
      <c r="J15" s="98">
        <f>SEKTOR_USD!J15*$B$55</f>
        <v>3102904.9326853212</v>
      </c>
      <c r="K15" s="98">
        <f>SEKTOR_USD!K15*$C$55</f>
        <v>9815317.4756379537</v>
      </c>
      <c r="L15" s="99">
        <f t="shared" si="2"/>
        <v>216.32672249302738</v>
      </c>
      <c r="M15" s="99">
        <f t="shared" si="5"/>
        <v>0.2542294333146784</v>
      </c>
    </row>
    <row r="16" spans="1:13" ht="14" x14ac:dyDescent="0.3">
      <c r="A16" s="97" t="str">
        <f>SEKTOR_USD!A16</f>
        <v xml:space="preserve"> Tütün </v>
      </c>
      <c r="B16" s="98">
        <f>SEKTOR_USD!B16*$B$53</f>
        <v>734259.35390209209</v>
      </c>
      <c r="C16" s="98">
        <f>SEKTOR_USD!C16*$C$53</f>
        <v>1616646.7940641809</v>
      </c>
      <c r="D16" s="99">
        <f t="shared" si="0"/>
        <v>120.17380990419748</v>
      </c>
      <c r="E16" s="99">
        <f t="shared" si="3"/>
        <v>0.50665320331545771</v>
      </c>
      <c r="F16" s="98">
        <f>SEKTOR_USD!F16*$B$54</f>
        <v>734259.35390209209</v>
      </c>
      <c r="G16" s="98">
        <f>SEKTOR_USD!G16*$C$54</f>
        <v>1616646.7940641809</v>
      </c>
      <c r="H16" s="99">
        <f t="shared" si="1"/>
        <v>120.17380990419748</v>
      </c>
      <c r="I16" s="99">
        <f t="shared" si="4"/>
        <v>0.50665320331545771</v>
      </c>
      <c r="J16" s="98">
        <f>SEKTOR_USD!J16*$B$55</f>
        <v>7289275.0878130626</v>
      </c>
      <c r="K16" s="98">
        <f>SEKTOR_USD!K16*$C$55</f>
        <v>14619658.382397559</v>
      </c>
      <c r="L16" s="99">
        <f t="shared" si="2"/>
        <v>100.56395466320322</v>
      </c>
      <c r="M16" s="99">
        <f t="shared" si="5"/>
        <v>0.37866808435246735</v>
      </c>
    </row>
    <row r="17" spans="1:13" ht="14" x14ac:dyDescent="0.3">
      <c r="A17" s="97" t="str">
        <f>SEKTOR_USD!A17</f>
        <v xml:space="preserve"> Süs Bitkileri ve Mamulleri</v>
      </c>
      <c r="B17" s="98">
        <f>SEKTOR_USD!B17*$B$53</f>
        <v>168039.07919407118</v>
      </c>
      <c r="C17" s="98">
        <f>SEKTOR_USD!C17*$C$53</f>
        <v>262241.28385124734</v>
      </c>
      <c r="D17" s="99">
        <f t="shared" si="0"/>
        <v>56.05970058213687</v>
      </c>
      <c r="E17" s="99">
        <f t="shared" si="3"/>
        <v>8.2185785412517226E-2</v>
      </c>
      <c r="F17" s="98">
        <f>SEKTOR_USD!F17*$B$54</f>
        <v>168039.07919407118</v>
      </c>
      <c r="G17" s="98">
        <f>SEKTOR_USD!G17*$C$54</f>
        <v>262241.28385124734</v>
      </c>
      <c r="H17" s="99">
        <f t="shared" si="1"/>
        <v>56.05970058213687</v>
      </c>
      <c r="I17" s="99">
        <f t="shared" si="4"/>
        <v>8.2185785412517226E-2</v>
      </c>
      <c r="J17" s="98">
        <f>SEKTOR_USD!J17*$B$55</f>
        <v>1387363.2173009615</v>
      </c>
      <c r="K17" s="98">
        <f>SEKTOR_USD!K17*$C$55</f>
        <v>2356123.3481769296</v>
      </c>
      <c r="L17" s="99">
        <f t="shared" si="2"/>
        <v>69.827433709871414</v>
      </c>
      <c r="M17" s="99">
        <f t="shared" si="5"/>
        <v>6.1026645863797836E-2</v>
      </c>
    </row>
    <row r="18" spans="1:13" s="21" customFormat="1" ht="15.5" x14ac:dyDescent="0.35">
      <c r="A18" s="95" t="s">
        <v>12</v>
      </c>
      <c r="B18" s="93">
        <f>SEKTOR_USD!B18*$B$53</f>
        <v>4064516.9800223415</v>
      </c>
      <c r="C18" s="93">
        <f>SEKTOR_USD!C18*$C$53</f>
        <v>5112145.7004593592</v>
      </c>
      <c r="D18" s="96">
        <f t="shared" si="0"/>
        <v>25.774986931688478</v>
      </c>
      <c r="E18" s="96">
        <f t="shared" si="3"/>
        <v>1.6021341238315365</v>
      </c>
      <c r="F18" s="93">
        <f>SEKTOR_USD!F18*$B$54</f>
        <v>4064516.9800223415</v>
      </c>
      <c r="G18" s="93">
        <f>SEKTOR_USD!G18*$C$54</f>
        <v>5112145.7004593592</v>
      </c>
      <c r="H18" s="96">
        <f t="shared" si="1"/>
        <v>25.774986931688478</v>
      </c>
      <c r="I18" s="96">
        <f t="shared" si="4"/>
        <v>1.6021341238315365</v>
      </c>
      <c r="J18" s="93">
        <f>SEKTOR_USD!J18*$B$55</f>
        <v>32636973.251477301</v>
      </c>
      <c r="K18" s="93">
        <f>SEKTOR_USD!K18*$C$55</f>
        <v>68564789.91642268</v>
      </c>
      <c r="L18" s="96">
        <f t="shared" si="2"/>
        <v>110.08317587575043</v>
      </c>
      <c r="M18" s="96">
        <f t="shared" si="5"/>
        <v>1.7759168492569988</v>
      </c>
    </row>
    <row r="19" spans="1:13" ht="14" x14ac:dyDescent="0.3">
      <c r="A19" s="97" t="str">
        <f>SEKTOR_USD!A19</f>
        <v xml:space="preserve"> Su Ürünleri ve Hayvansal Mamuller</v>
      </c>
      <c r="B19" s="98">
        <f>SEKTOR_USD!B19*$B$53</f>
        <v>4064516.9800223415</v>
      </c>
      <c r="C19" s="98">
        <f>SEKTOR_USD!C19*$C$53</f>
        <v>5112145.7004593592</v>
      </c>
      <c r="D19" s="99">
        <f t="shared" si="0"/>
        <v>25.774986931688478</v>
      </c>
      <c r="E19" s="99">
        <f t="shared" si="3"/>
        <v>1.6021341238315365</v>
      </c>
      <c r="F19" s="98">
        <f>SEKTOR_USD!F19*$B$54</f>
        <v>4064516.9800223415</v>
      </c>
      <c r="G19" s="98">
        <f>SEKTOR_USD!G19*$C$54</f>
        <v>5112145.7004593592</v>
      </c>
      <c r="H19" s="99">
        <f t="shared" si="1"/>
        <v>25.774986931688478</v>
      </c>
      <c r="I19" s="99">
        <f t="shared" si="4"/>
        <v>1.6021341238315365</v>
      </c>
      <c r="J19" s="98">
        <f>SEKTOR_USD!J19*$B$55</f>
        <v>32636973.251477301</v>
      </c>
      <c r="K19" s="98">
        <f>SEKTOR_USD!K19*$C$55</f>
        <v>68564789.91642268</v>
      </c>
      <c r="L19" s="99">
        <f t="shared" si="2"/>
        <v>110.08317587575043</v>
      </c>
      <c r="M19" s="99">
        <f t="shared" si="5"/>
        <v>1.7759168492569988</v>
      </c>
    </row>
    <row r="20" spans="1:13" s="21" customFormat="1" ht="15.5" x14ac:dyDescent="0.35">
      <c r="A20" s="95" t="s">
        <v>110</v>
      </c>
      <c r="B20" s="93">
        <f>SEKTOR_USD!B20*$B$53</f>
        <v>7545759.1028922154</v>
      </c>
      <c r="C20" s="93">
        <f>SEKTOR_USD!C20*$C$53</f>
        <v>11769354.929994298</v>
      </c>
      <c r="D20" s="96">
        <f t="shared" si="0"/>
        <v>55.973107138859234</v>
      </c>
      <c r="E20" s="96">
        <f t="shared" si="3"/>
        <v>3.6884874285047178</v>
      </c>
      <c r="F20" s="93">
        <f>SEKTOR_USD!F20*$B$54</f>
        <v>7545759.1028922154</v>
      </c>
      <c r="G20" s="93">
        <f>SEKTOR_USD!G20*$C$54</f>
        <v>11769354.929994298</v>
      </c>
      <c r="H20" s="96">
        <f t="shared" si="1"/>
        <v>55.973107138859234</v>
      </c>
      <c r="I20" s="96">
        <f t="shared" si="4"/>
        <v>3.6884874285047178</v>
      </c>
      <c r="J20" s="93">
        <f>SEKTOR_USD!J20*$B$55</f>
        <v>66499252.402732521</v>
      </c>
      <c r="K20" s="93">
        <f>SEKTOR_USD!K20*$C$55</f>
        <v>144492562.07175055</v>
      </c>
      <c r="L20" s="96">
        <f t="shared" si="2"/>
        <v>117.28449095438734</v>
      </c>
      <c r="M20" s="96">
        <f t="shared" si="5"/>
        <v>3.7425444734582634</v>
      </c>
    </row>
    <row r="21" spans="1:13" ht="14" x14ac:dyDescent="0.3">
      <c r="A21" s="97" t="str">
        <f>SEKTOR_USD!A21</f>
        <v xml:space="preserve"> Mobilya, Kağıt ve Orman Ürünleri</v>
      </c>
      <c r="B21" s="98">
        <f>SEKTOR_USD!B21*$B$53</f>
        <v>7545759.1028922154</v>
      </c>
      <c r="C21" s="98">
        <f>SEKTOR_USD!C21*$C$53</f>
        <v>11769354.929994298</v>
      </c>
      <c r="D21" s="99">
        <f t="shared" si="0"/>
        <v>55.973107138859234</v>
      </c>
      <c r="E21" s="99">
        <f t="shared" si="3"/>
        <v>3.6884874285047178</v>
      </c>
      <c r="F21" s="98">
        <f>SEKTOR_USD!F21*$B$54</f>
        <v>7545759.1028922154</v>
      </c>
      <c r="G21" s="98">
        <f>SEKTOR_USD!G21*$C$54</f>
        <v>11769354.929994298</v>
      </c>
      <c r="H21" s="99">
        <f t="shared" si="1"/>
        <v>55.973107138859234</v>
      </c>
      <c r="I21" s="99">
        <f t="shared" si="4"/>
        <v>3.6884874285047178</v>
      </c>
      <c r="J21" s="98">
        <f>SEKTOR_USD!J21*$B$55</f>
        <v>66499252.402732521</v>
      </c>
      <c r="K21" s="98">
        <f>SEKTOR_USD!K21*$C$55</f>
        <v>144492562.07175055</v>
      </c>
      <c r="L21" s="99">
        <f t="shared" si="2"/>
        <v>117.28449095438734</v>
      </c>
      <c r="M21" s="99">
        <f t="shared" si="5"/>
        <v>3.7425444734582634</v>
      </c>
    </row>
    <row r="22" spans="1:13" ht="16.5" x14ac:dyDescent="0.35">
      <c r="A22" s="92" t="s">
        <v>14</v>
      </c>
      <c r="B22" s="93">
        <f>SEKTOR_USD!B22*$B$53</f>
        <v>177126795.9674558</v>
      </c>
      <c r="C22" s="93">
        <f>SEKTOR_USD!C22*$C$53</f>
        <v>256796719.86745432</v>
      </c>
      <c r="D22" s="96">
        <f t="shared" si="0"/>
        <v>44.979035196140835</v>
      </c>
      <c r="E22" s="96">
        <f t="shared" si="3"/>
        <v>80.479472201014829</v>
      </c>
      <c r="F22" s="93">
        <f>SEKTOR_USD!F22*$B$54</f>
        <v>177126795.9674558</v>
      </c>
      <c r="G22" s="93">
        <f>SEKTOR_USD!G22*$C$54</f>
        <v>256796719.86745432</v>
      </c>
      <c r="H22" s="96">
        <f t="shared" si="1"/>
        <v>44.979035196140835</v>
      </c>
      <c r="I22" s="96">
        <f t="shared" si="4"/>
        <v>80.479472201014829</v>
      </c>
      <c r="J22" s="93">
        <f>SEKTOR_USD!J22*$B$55</f>
        <v>1619822790.8532872</v>
      </c>
      <c r="K22" s="93">
        <f>SEKTOR_USD!K22*$C$55</f>
        <v>3165068686.2502737</v>
      </c>
      <c r="L22" s="96">
        <f t="shared" si="2"/>
        <v>95.395984309060424</v>
      </c>
      <c r="M22" s="96">
        <f t="shared" si="5"/>
        <v>81.979377692532722</v>
      </c>
    </row>
    <row r="23" spans="1:13" s="21" customFormat="1" ht="15.5" x14ac:dyDescent="0.35">
      <c r="A23" s="95" t="s">
        <v>15</v>
      </c>
      <c r="B23" s="93">
        <f>SEKTOR_USD!B23*$B$53</f>
        <v>15511391.882117551</v>
      </c>
      <c r="C23" s="93">
        <f>SEKTOR_USD!C23*$C$53</f>
        <v>22708029.526769735</v>
      </c>
      <c r="D23" s="96">
        <f t="shared" si="0"/>
        <v>46.395821208984437</v>
      </c>
      <c r="E23" s="96">
        <f t="shared" si="3"/>
        <v>7.1166416455115495</v>
      </c>
      <c r="F23" s="93">
        <f>SEKTOR_USD!F23*$B$54</f>
        <v>15511391.882117551</v>
      </c>
      <c r="G23" s="93">
        <f>SEKTOR_USD!G23*$C$54</f>
        <v>22708029.526769735</v>
      </c>
      <c r="H23" s="96">
        <f t="shared" si="1"/>
        <v>46.395821208984437</v>
      </c>
      <c r="I23" s="96">
        <f t="shared" si="4"/>
        <v>7.1166416455115495</v>
      </c>
      <c r="J23" s="93">
        <f>SEKTOR_USD!J23*$B$55</f>
        <v>141762338.34824729</v>
      </c>
      <c r="K23" s="93">
        <f>SEKTOR_USD!K23*$C$55</f>
        <v>258701742.18109173</v>
      </c>
      <c r="L23" s="96">
        <f t="shared" si="2"/>
        <v>82.489753763496836</v>
      </c>
      <c r="M23" s="96">
        <f t="shared" si="5"/>
        <v>6.7007101375438944</v>
      </c>
    </row>
    <row r="24" spans="1:13" ht="14" x14ac:dyDescent="0.3">
      <c r="A24" s="97" t="str">
        <f>SEKTOR_USD!A24</f>
        <v xml:space="preserve"> Tekstil ve Hammaddeleri</v>
      </c>
      <c r="B24" s="98">
        <f>SEKTOR_USD!B24*$B$53</f>
        <v>11029036.252170932</v>
      </c>
      <c r="C24" s="98">
        <f>SEKTOR_USD!C24*$C$53</f>
        <v>15377419.00258074</v>
      </c>
      <c r="D24" s="99">
        <f t="shared" si="0"/>
        <v>39.426679276295623</v>
      </c>
      <c r="E24" s="99">
        <f t="shared" si="3"/>
        <v>4.8192460004174658</v>
      </c>
      <c r="F24" s="98">
        <f>SEKTOR_USD!F24*$B$54</f>
        <v>11029036.252170932</v>
      </c>
      <c r="G24" s="98">
        <f>SEKTOR_USD!G24*$C$54</f>
        <v>15377419.00258074</v>
      </c>
      <c r="H24" s="99">
        <f t="shared" si="1"/>
        <v>39.426679276295623</v>
      </c>
      <c r="I24" s="99">
        <f t="shared" si="4"/>
        <v>4.8192460004174658</v>
      </c>
      <c r="J24" s="98">
        <f>SEKTOR_USD!J24*$B$55</f>
        <v>95863318.144203246</v>
      </c>
      <c r="K24" s="98">
        <f>SEKTOR_USD!K24*$C$55</f>
        <v>175974708.54511261</v>
      </c>
      <c r="L24" s="99">
        <f t="shared" si="2"/>
        <v>83.568347050538236</v>
      </c>
      <c r="M24" s="99">
        <f t="shared" si="5"/>
        <v>4.5579728360474556</v>
      </c>
    </row>
    <row r="25" spans="1:13" ht="14" x14ac:dyDescent="0.3">
      <c r="A25" s="97" t="str">
        <f>SEKTOR_USD!A25</f>
        <v xml:space="preserve"> Deri ve Deri Mamulleri </v>
      </c>
      <c r="B25" s="98">
        <f>SEKTOR_USD!B25*$B$53</f>
        <v>1795947.664224589</v>
      </c>
      <c r="C25" s="98">
        <f>SEKTOR_USD!C25*$C$53</f>
        <v>3357107.3955469378</v>
      </c>
      <c r="D25" s="99">
        <f t="shared" si="0"/>
        <v>86.926794272503969</v>
      </c>
      <c r="E25" s="99">
        <f t="shared" si="3"/>
        <v>1.0521093550384661</v>
      </c>
      <c r="F25" s="98">
        <f>SEKTOR_USD!F25*$B$54</f>
        <v>1795947.664224589</v>
      </c>
      <c r="G25" s="98">
        <f>SEKTOR_USD!G25*$C$54</f>
        <v>3357107.3955469378</v>
      </c>
      <c r="H25" s="99">
        <f t="shared" si="1"/>
        <v>86.926794272503969</v>
      </c>
      <c r="I25" s="99">
        <f t="shared" si="4"/>
        <v>1.0521093550384661</v>
      </c>
      <c r="J25" s="98">
        <f>SEKTOR_USD!J25*$B$55</f>
        <v>16446124.35557666</v>
      </c>
      <c r="K25" s="98">
        <f>SEKTOR_USD!K25*$C$55</f>
        <v>35724677.001073323</v>
      </c>
      <c r="L25" s="99">
        <f t="shared" si="2"/>
        <v>117.22246669598826</v>
      </c>
      <c r="M25" s="99">
        <f t="shared" si="5"/>
        <v>0.92531539727322853</v>
      </c>
    </row>
    <row r="26" spans="1:13" ht="14" x14ac:dyDescent="0.3">
      <c r="A26" s="97" t="str">
        <f>SEKTOR_USD!A26</f>
        <v xml:space="preserve"> Halı </v>
      </c>
      <c r="B26" s="98">
        <f>SEKTOR_USD!B26*$B$53</f>
        <v>2686407.9657220328</v>
      </c>
      <c r="C26" s="98">
        <f>SEKTOR_USD!C26*$C$53</f>
        <v>3973503.1286420589</v>
      </c>
      <c r="D26" s="99">
        <f t="shared" si="0"/>
        <v>47.911381269824751</v>
      </c>
      <c r="E26" s="99">
        <f t="shared" si="3"/>
        <v>1.2452862900556181</v>
      </c>
      <c r="F26" s="98">
        <f>SEKTOR_USD!F26*$B$54</f>
        <v>2686407.9657220328</v>
      </c>
      <c r="G26" s="98">
        <f>SEKTOR_USD!G26*$C$54</f>
        <v>3973503.1286420589</v>
      </c>
      <c r="H26" s="99">
        <f t="shared" si="1"/>
        <v>47.911381269824751</v>
      </c>
      <c r="I26" s="99">
        <f t="shared" si="4"/>
        <v>1.2452862900556181</v>
      </c>
      <c r="J26" s="98">
        <f>SEKTOR_USD!J26*$B$55</f>
        <v>29452895.848467387</v>
      </c>
      <c r="K26" s="98">
        <f>SEKTOR_USD!K26*$C$55</f>
        <v>47002356.634905808</v>
      </c>
      <c r="L26" s="99">
        <f t="shared" si="2"/>
        <v>59.584839727573424</v>
      </c>
      <c r="M26" s="99">
        <f t="shared" si="5"/>
        <v>1.2174219042232111</v>
      </c>
    </row>
    <row r="27" spans="1:13" s="21" customFormat="1" ht="15.5" x14ac:dyDescent="0.35">
      <c r="A27" s="95" t="s">
        <v>19</v>
      </c>
      <c r="B27" s="93">
        <f>SEKTOR_USD!B27*$B$53</f>
        <v>28976114.371427957</v>
      </c>
      <c r="C27" s="93">
        <f>SEKTOR_USD!C27*$C$53</f>
        <v>43280102.981918164</v>
      </c>
      <c r="D27" s="96">
        <f t="shared" si="0"/>
        <v>49.364757562507158</v>
      </c>
      <c r="E27" s="96">
        <f t="shared" si="3"/>
        <v>13.563879813527896</v>
      </c>
      <c r="F27" s="93">
        <f>SEKTOR_USD!F27*$B$54</f>
        <v>28976114.371427957</v>
      </c>
      <c r="G27" s="93">
        <f>SEKTOR_USD!G27*$C$54</f>
        <v>43280102.981918164</v>
      </c>
      <c r="H27" s="96">
        <f t="shared" si="1"/>
        <v>49.364757562507158</v>
      </c>
      <c r="I27" s="96">
        <f t="shared" si="4"/>
        <v>13.563879813527896</v>
      </c>
      <c r="J27" s="93">
        <f>SEKTOR_USD!J27*$B$55</f>
        <v>242945812.41033688</v>
      </c>
      <c r="K27" s="93">
        <f>SEKTOR_USD!K27*$C$55</f>
        <v>571822994.51458788</v>
      </c>
      <c r="L27" s="96">
        <f t="shared" si="2"/>
        <v>135.37059101425282</v>
      </c>
      <c r="M27" s="96">
        <f t="shared" si="5"/>
        <v>14.810956060521866</v>
      </c>
    </row>
    <row r="28" spans="1:13" ht="14" x14ac:dyDescent="0.3">
      <c r="A28" s="97" t="str">
        <f>SEKTOR_USD!A28</f>
        <v xml:space="preserve"> Kimyevi Maddeler ve Mamulleri  </v>
      </c>
      <c r="B28" s="98">
        <f>SEKTOR_USD!B28*$B$53</f>
        <v>28976114.371427957</v>
      </c>
      <c r="C28" s="98">
        <f>SEKTOR_USD!C28*$C$53</f>
        <v>43280102.981918164</v>
      </c>
      <c r="D28" s="99">
        <f t="shared" si="0"/>
        <v>49.364757562507158</v>
      </c>
      <c r="E28" s="99">
        <f t="shared" si="3"/>
        <v>13.563879813527896</v>
      </c>
      <c r="F28" s="98">
        <f>SEKTOR_USD!F28*$B$54</f>
        <v>28976114.371427957</v>
      </c>
      <c r="G28" s="98">
        <f>SEKTOR_USD!G28*$C$54</f>
        <v>43280102.981918164</v>
      </c>
      <c r="H28" s="99">
        <f t="shared" si="1"/>
        <v>49.364757562507158</v>
      </c>
      <c r="I28" s="99">
        <f t="shared" si="4"/>
        <v>13.563879813527896</v>
      </c>
      <c r="J28" s="98">
        <f>SEKTOR_USD!J28*$B$55</f>
        <v>242945812.41033688</v>
      </c>
      <c r="K28" s="98">
        <f>SEKTOR_USD!K28*$C$55</f>
        <v>571822994.51458788</v>
      </c>
      <c r="L28" s="99">
        <f t="shared" si="2"/>
        <v>135.37059101425282</v>
      </c>
      <c r="M28" s="99">
        <f t="shared" si="5"/>
        <v>14.810956060521866</v>
      </c>
    </row>
    <row r="29" spans="1:13" s="21" customFormat="1" ht="15.5" x14ac:dyDescent="0.35">
      <c r="A29" s="95" t="s">
        <v>21</v>
      </c>
      <c r="B29" s="93">
        <f>SEKTOR_USD!B29*$B$53</f>
        <v>132639289.71391031</v>
      </c>
      <c r="C29" s="93">
        <f>SEKTOR_USD!C29*$C$53</f>
        <v>190808587.35876641</v>
      </c>
      <c r="D29" s="96">
        <f t="shared" si="0"/>
        <v>43.855254178698829</v>
      </c>
      <c r="E29" s="96">
        <f t="shared" si="3"/>
        <v>59.798950741975375</v>
      </c>
      <c r="F29" s="93">
        <f>SEKTOR_USD!F29*$B$54</f>
        <v>132639289.71391031</v>
      </c>
      <c r="G29" s="93">
        <f>SEKTOR_USD!G29*$C$54</f>
        <v>190808587.35876641</v>
      </c>
      <c r="H29" s="96">
        <f t="shared" si="1"/>
        <v>43.855254178698829</v>
      </c>
      <c r="I29" s="96">
        <f t="shared" si="4"/>
        <v>59.798950741975375</v>
      </c>
      <c r="J29" s="93">
        <f>SEKTOR_USD!J29*$B$55</f>
        <v>1235114640.094703</v>
      </c>
      <c r="K29" s="93">
        <f>SEKTOR_USD!K29*$C$55</f>
        <v>2334543949.554594</v>
      </c>
      <c r="L29" s="96">
        <f t="shared" si="2"/>
        <v>89.014353305341103</v>
      </c>
      <c r="M29" s="96">
        <f t="shared" si="5"/>
        <v>60.467711494466968</v>
      </c>
    </row>
    <row r="30" spans="1:13" ht="14" x14ac:dyDescent="0.3">
      <c r="A30" s="97" t="str">
        <f>SEKTOR_USD!A30</f>
        <v xml:space="preserve"> Hazırgiyim ve Konfeksiyon </v>
      </c>
      <c r="B30" s="98">
        <f>SEKTOR_USD!B30*$B$53</f>
        <v>21542107.398169801</v>
      </c>
      <c r="C30" s="98">
        <f>SEKTOR_USD!C30*$C$53</f>
        <v>30681329.054827154</v>
      </c>
      <c r="D30" s="99">
        <f t="shared" si="0"/>
        <v>42.424919195388533</v>
      </c>
      <c r="E30" s="99">
        <f t="shared" si="3"/>
        <v>9.615454473221611</v>
      </c>
      <c r="F30" s="98">
        <f>SEKTOR_USD!F30*$B$54</f>
        <v>21542107.398169801</v>
      </c>
      <c r="G30" s="98">
        <f>SEKTOR_USD!G30*$C$54</f>
        <v>30681329.054827154</v>
      </c>
      <c r="H30" s="99">
        <f t="shared" si="1"/>
        <v>42.424919195388533</v>
      </c>
      <c r="I30" s="99">
        <f t="shared" si="4"/>
        <v>9.615454473221611</v>
      </c>
      <c r="J30" s="98">
        <f>SEKTOR_USD!J30*$B$55</f>
        <v>190472231.14199355</v>
      </c>
      <c r="K30" s="98">
        <f>SEKTOR_USD!K30*$C$55</f>
        <v>360813621.74268615</v>
      </c>
      <c r="L30" s="99">
        <f t="shared" si="2"/>
        <v>89.431089025101102</v>
      </c>
      <c r="M30" s="99">
        <f t="shared" si="5"/>
        <v>9.3455400516118097</v>
      </c>
    </row>
    <row r="31" spans="1:13" ht="14" x14ac:dyDescent="0.3">
      <c r="A31" s="97" t="str">
        <f>SEKTOR_USD!A31</f>
        <v xml:space="preserve"> Otomotiv Endüstrisi</v>
      </c>
      <c r="B31" s="98">
        <f>SEKTOR_USD!B31*$B$53</f>
        <v>30150782.07141595</v>
      </c>
      <c r="C31" s="98">
        <f>SEKTOR_USD!C31*$C$53</f>
        <v>51004762.376687519</v>
      </c>
      <c r="D31" s="99">
        <f t="shared" si="0"/>
        <v>69.165636419898732</v>
      </c>
      <c r="E31" s="99">
        <f t="shared" si="3"/>
        <v>15.984769423584158</v>
      </c>
      <c r="F31" s="98">
        <f>SEKTOR_USD!F31*$B$54</f>
        <v>30150782.07141595</v>
      </c>
      <c r="G31" s="98">
        <f>SEKTOR_USD!G31*$C$54</f>
        <v>51004762.376687519</v>
      </c>
      <c r="H31" s="99">
        <f t="shared" si="1"/>
        <v>69.165636419898732</v>
      </c>
      <c r="I31" s="99">
        <f t="shared" si="4"/>
        <v>15.984769423584158</v>
      </c>
      <c r="J31" s="98">
        <f>SEKTOR_USD!J31*$B$55</f>
        <v>274619017.85474014</v>
      </c>
      <c r="K31" s="98">
        <f>SEKTOR_USD!K31*$C$55</f>
        <v>534498673.77220404</v>
      </c>
      <c r="L31" s="99">
        <f t="shared" si="2"/>
        <v>94.632796354594547</v>
      </c>
      <c r="M31" s="99">
        <f t="shared" si="5"/>
        <v>13.844207818832944</v>
      </c>
    </row>
    <row r="32" spans="1:13" ht="14" x14ac:dyDescent="0.3">
      <c r="A32" s="97" t="str">
        <f>SEKTOR_USD!A32</f>
        <v xml:space="preserve"> Gemi, Yat ve Hizmetleri</v>
      </c>
      <c r="B32" s="98">
        <f>SEKTOR_USD!B32*$B$53</f>
        <v>958009.20978513348</v>
      </c>
      <c r="C32" s="98">
        <f>SEKTOR_USD!C32*$C$53</f>
        <v>385371.99549522874</v>
      </c>
      <c r="D32" s="99">
        <f t="shared" si="0"/>
        <v>-59.77366485008411</v>
      </c>
      <c r="E32" s="99">
        <f t="shared" si="3"/>
        <v>0.12077465325303233</v>
      </c>
      <c r="F32" s="98">
        <f>SEKTOR_USD!F32*$B$54</f>
        <v>958009.20978513348</v>
      </c>
      <c r="G32" s="98">
        <f>SEKTOR_USD!G32*$C$54</f>
        <v>385371.99549522874</v>
      </c>
      <c r="H32" s="99">
        <f t="shared" si="1"/>
        <v>-59.77366485008411</v>
      </c>
      <c r="I32" s="99">
        <f t="shared" si="4"/>
        <v>0.12077465325303233</v>
      </c>
      <c r="J32" s="98">
        <f>SEKTOR_USD!J32*$B$55</f>
        <v>15498018.430642946</v>
      </c>
      <c r="K32" s="98">
        <f>SEKTOR_USD!K32*$C$55</f>
        <v>23828092.738034595</v>
      </c>
      <c r="L32" s="99">
        <f t="shared" si="2"/>
        <v>53.74928636632206</v>
      </c>
      <c r="M32" s="99">
        <f t="shared" si="5"/>
        <v>0.61717845895416723</v>
      </c>
    </row>
    <row r="33" spans="1:13" ht="14" x14ac:dyDescent="0.3">
      <c r="A33" s="97" t="str">
        <f>SEKTOR_USD!A33</f>
        <v xml:space="preserve"> Elektrik ve Elektronik</v>
      </c>
      <c r="B33" s="98">
        <f>SEKTOR_USD!B33*$B$53</f>
        <v>13269465.524598606</v>
      </c>
      <c r="C33" s="98">
        <f>SEKTOR_USD!C33*$C$53</f>
        <v>22182620.784047242</v>
      </c>
      <c r="D33" s="99">
        <f t="shared" si="0"/>
        <v>67.170416494361817</v>
      </c>
      <c r="E33" s="99">
        <f t="shared" si="3"/>
        <v>6.9519798136706683</v>
      </c>
      <c r="F33" s="98">
        <f>SEKTOR_USD!F33*$B$54</f>
        <v>13269465.524598606</v>
      </c>
      <c r="G33" s="98">
        <f>SEKTOR_USD!G33*$C$54</f>
        <v>22182620.784047242</v>
      </c>
      <c r="H33" s="99">
        <f t="shared" si="1"/>
        <v>67.170416494361817</v>
      </c>
      <c r="I33" s="99">
        <f t="shared" si="4"/>
        <v>6.9519798136706683</v>
      </c>
      <c r="J33" s="98">
        <f>SEKTOR_USD!J33*$B$55</f>
        <v>133549907.66527726</v>
      </c>
      <c r="K33" s="98">
        <f>SEKTOR_USD!K33*$C$55</f>
        <v>261138087.15266475</v>
      </c>
      <c r="L33" s="99">
        <f t="shared" si="2"/>
        <v>95.535954848555988</v>
      </c>
      <c r="M33" s="99">
        <f t="shared" si="5"/>
        <v>6.7638146273395057</v>
      </c>
    </row>
    <row r="34" spans="1:13" ht="14" x14ac:dyDescent="0.3">
      <c r="A34" s="97" t="str">
        <f>SEKTOR_USD!A34</f>
        <v xml:space="preserve"> Makine ve Aksamları</v>
      </c>
      <c r="B34" s="98">
        <f>SEKTOR_USD!B34*$B$53</f>
        <v>9629348.8886531293</v>
      </c>
      <c r="C34" s="98">
        <f>SEKTOR_USD!C34*$C$53</f>
        <v>15872919.380991982</v>
      </c>
      <c r="D34" s="99">
        <f t="shared" si="0"/>
        <v>64.838968496572463</v>
      </c>
      <c r="E34" s="99">
        <f t="shared" si="3"/>
        <v>4.9745346230701344</v>
      </c>
      <c r="F34" s="98">
        <f>SEKTOR_USD!F34*$B$54</f>
        <v>9629348.8886531293</v>
      </c>
      <c r="G34" s="98">
        <f>SEKTOR_USD!G34*$C$54</f>
        <v>15872919.380991982</v>
      </c>
      <c r="H34" s="99">
        <f t="shared" si="1"/>
        <v>64.838968496572463</v>
      </c>
      <c r="I34" s="99">
        <f t="shared" si="4"/>
        <v>4.9745346230701344</v>
      </c>
      <c r="J34" s="98">
        <f>SEKTOR_USD!J34*$B$55</f>
        <v>88789506.256979331</v>
      </c>
      <c r="K34" s="98">
        <f>SEKTOR_USD!K34*$C$55</f>
        <v>178343921.70940584</v>
      </c>
      <c r="L34" s="99">
        <f t="shared" si="2"/>
        <v>100.86148603330818</v>
      </c>
      <c r="M34" s="99">
        <f t="shared" si="5"/>
        <v>4.6193385250997903</v>
      </c>
    </row>
    <row r="35" spans="1:13" ht="14" x14ac:dyDescent="0.3">
      <c r="A35" s="97" t="str">
        <f>SEKTOR_USD!A35</f>
        <v xml:space="preserve"> Demir ve Demir Dışı Metaller </v>
      </c>
      <c r="B35" s="98">
        <f>SEKTOR_USD!B35*$B$53</f>
        <v>15157337.446331874</v>
      </c>
      <c r="C35" s="98">
        <f>SEKTOR_USD!C35*$C$53</f>
        <v>19740756.989716001</v>
      </c>
      <c r="D35" s="99">
        <f t="shared" si="0"/>
        <v>30.238949021309345</v>
      </c>
      <c r="E35" s="99">
        <f t="shared" si="3"/>
        <v>6.1867055942181004</v>
      </c>
      <c r="F35" s="98">
        <f>SEKTOR_USD!F35*$B$54</f>
        <v>15157337.446331874</v>
      </c>
      <c r="G35" s="98">
        <f>SEKTOR_USD!G35*$C$54</f>
        <v>19740756.989716001</v>
      </c>
      <c r="H35" s="99">
        <f t="shared" si="1"/>
        <v>30.238949021309345</v>
      </c>
      <c r="I35" s="99">
        <f t="shared" si="4"/>
        <v>6.1867055942181004</v>
      </c>
      <c r="J35" s="98">
        <f>SEKTOR_USD!J35*$B$55</f>
        <v>119225534.95758419</v>
      </c>
      <c r="K35" s="98">
        <f>SEKTOR_USD!K35*$C$55</f>
        <v>243127221.03606883</v>
      </c>
      <c r="L35" s="99">
        <f t="shared" si="2"/>
        <v>103.92210537999603</v>
      </c>
      <c r="M35" s="99">
        <f t="shared" si="5"/>
        <v>6.2973098711058189</v>
      </c>
    </row>
    <row r="36" spans="1:13" ht="14" x14ac:dyDescent="0.3">
      <c r="A36" s="97" t="str">
        <f>SEKTOR_USD!A36</f>
        <v xml:space="preserve"> Çelik</v>
      </c>
      <c r="B36" s="98">
        <f>SEKTOR_USD!B36*$B$53</f>
        <v>21979802.597505189</v>
      </c>
      <c r="C36" s="98">
        <f>SEKTOR_USD!C36*$C$53</f>
        <v>20943408.892019719</v>
      </c>
      <c r="D36" s="99">
        <f t="shared" si="0"/>
        <v>-4.7152093422490795</v>
      </c>
      <c r="E36" s="99">
        <f t="shared" si="3"/>
        <v>6.5636137976753215</v>
      </c>
      <c r="F36" s="98">
        <f>SEKTOR_USD!F36*$B$54</f>
        <v>21979802.597505189</v>
      </c>
      <c r="G36" s="98">
        <f>SEKTOR_USD!G36*$C$54</f>
        <v>20943408.892019719</v>
      </c>
      <c r="H36" s="99">
        <f t="shared" si="1"/>
        <v>-4.7152093422490795</v>
      </c>
      <c r="I36" s="99">
        <f t="shared" si="4"/>
        <v>6.5636137976753215</v>
      </c>
      <c r="J36" s="98">
        <f>SEKTOR_USD!J36*$B$55</f>
        <v>213894587.91147175</v>
      </c>
      <c r="K36" s="98">
        <f>SEKTOR_USD!K36*$C$55</f>
        <v>348844766.06412661</v>
      </c>
      <c r="L36" s="99">
        <f t="shared" si="2"/>
        <v>63.091908715572089</v>
      </c>
      <c r="M36" s="99">
        <f t="shared" si="5"/>
        <v>9.0355311900403112</v>
      </c>
    </row>
    <row r="37" spans="1:13" ht="14" x14ac:dyDescent="0.3">
      <c r="A37" s="97" t="str">
        <f>SEKTOR_USD!A37</f>
        <v xml:space="preserve"> Çimento Cam Seramik ve Toprak Ürünleri</v>
      </c>
      <c r="B37" s="98">
        <f>SEKTOR_USD!B37*$B$53</f>
        <v>4786682.4238220314</v>
      </c>
      <c r="C37" s="98">
        <f>SEKTOR_USD!C37*$C$53</f>
        <v>6786598.9660194255</v>
      </c>
      <c r="D37" s="99">
        <f t="shared" si="0"/>
        <v>41.780848719863833</v>
      </c>
      <c r="E37" s="99">
        <f t="shared" si="3"/>
        <v>2.1269037357919065</v>
      </c>
      <c r="F37" s="98">
        <f>SEKTOR_USD!F37*$B$54</f>
        <v>4786682.4238220314</v>
      </c>
      <c r="G37" s="98">
        <f>SEKTOR_USD!G37*$C$54</f>
        <v>6786598.9660194255</v>
      </c>
      <c r="H37" s="99">
        <f t="shared" si="1"/>
        <v>41.780848719863833</v>
      </c>
      <c r="I37" s="99">
        <f t="shared" si="4"/>
        <v>2.1269037357919065</v>
      </c>
      <c r="J37" s="98">
        <f>SEKTOR_USD!J37*$B$55</f>
        <v>43920551.288066417</v>
      </c>
      <c r="K37" s="98">
        <f>SEKTOR_USD!K37*$C$55</f>
        <v>92671144.302145585</v>
      </c>
      <c r="L37" s="99">
        <f t="shared" si="2"/>
        <v>110.99722472592259</v>
      </c>
      <c r="M37" s="99">
        <f t="shared" si="5"/>
        <v>2.4003026452311444</v>
      </c>
    </row>
    <row r="38" spans="1:13" ht="14" x14ac:dyDescent="0.3">
      <c r="A38" s="97" t="str">
        <f>SEKTOR_USD!A38</f>
        <v xml:space="preserve"> Mücevher</v>
      </c>
      <c r="B38" s="98">
        <f>SEKTOR_USD!B38*$B$53</f>
        <v>4858388.107479034</v>
      </c>
      <c r="C38" s="98">
        <f>SEKTOR_USD!C38*$C$53</f>
        <v>7885653.9434088301</v>
      </c>
      <c r="D38" s="99">
        <f t="shared" si="0"/>
        <v>62.310086575208011</v>
      </c>
      <c r="E38" s="99">
        <f t="shared" si="3"/>
        <v>2.4713449130228762</v>
      </c>
      <c r="F38" s="98">
        <f>SEKTOR_USD!F38*$B$54</f>
        <v>4858388.107479034</v>
      </c>
      <c r="G38" s="98">
        <f>SEKTOR_USD!G38*$C$54</f>
        <v>7885653.9434088301</v>
      </c>
      <c r="H38" s="99">
        <f t="shared" si="1"/>
        <v>62.310086575208011</v>
      </c>
      <c r="I38" s="99">
        <f t="shared" si="4"/>
        <v>2.4713449130228762</v>
      </c>
      <c r="J38" s="98">
        <f>SEKTOR_USD!J38*$B$55</f>
        <v>63924005.765042543</v>
      </c>
      <c r="K38" s="98">
        <f>SEKTOR_USD!K38*$C$55</f>
        <v>100464024.13672408</v>
      </c>
      <c r="L38" s="99">
        <f t="shared" si="2"/>
        <v>57.161653019660733</v>
      </c>
      <c r="M38" s="99">
        <f t="shared" si="5"/>
        <v>2.6021483246145829</v>
      </c>
    </row>
    <row r="39" spans="1:13" ht="14" x14ac:dyDescent="0.3">
      <c r="A39" s="97" t="str">
        <f>SEKTOR_USD!A39</f>
        <v xml:space="preserve"> Savunma ve Havacılık Sanayii</v>
      </c>
      <c r="B39" s="98">
        <f>SEKTOR_USD!B39*$B$53</f>
        <v>3997919.5056640557</v>
      </c>
      <c r="C39" s="98">
        <f>SEKTOR_USD!C39*$C$53</f>
        <v>5285949.8792447727</v>
      </c>
      <c r="D39" s="99">
        <f t="shared" si="0"/>
        <v>32.217516429630436</v>
      </c>
      <c r="E39" s="99">
        <f t="shared" si="3"/>
        <v>1.6566039339685221</v>
      </c>
      <c r="F39" s="98">
        <f>SEKTOR_USD!F39*$B$54</f>
        <v>3997919.5056640557</v>
      </c>
      <c r="G39" s="98">
        <f>SEKTOR_USD!G39*$C$54</f>
        <v>5285949.8792447727</v>
      </c>
      <c r="H39" s="99">
        <f t="shared" si="1"/>
        <v>32.217516429630436</v>
      </c>
      <c r="I39" s="99">
        <f t="shared" si="4"/>
        <v>1.6566039339685221</v>
      </c>
      <c r="J39" s="98">
        <f>SEKTOR_USD!J39*$B$55</f>
        <v>31299440.650250334</v>
      </c>
      <c r="K39" s="98">
        <f>SEKTOR_USD!K39*$C$55</f>
        <v>73896188.815789297</v>
      </c>
      <c r="L39" s="99">
        <f t="shared" si="2"/>
        <v>136.09427926054096</v>
      </c>
      <c r="M39" s="99">
        <f t="shared" si="5"/>
        <v>1.9140069848358667</v>
      </c>
    </row>
    <row r="40" spans="1:13" ht="14" x14ac:dyDescent="0.3">
      <c r="A40" s="97" t="str">
        <f>SEKTOR_USD!A40</f>
        <v xml:space="preserve"> İklimlendirme Sanayii</v>
      </c>
      <c r="B40" s="98">
        <f>SEKTOR_USD!B40*$B$53</f>
        <v>6198488.116596207</v>
      </c>
      <c r="C40" s="98">
        <f>SEKTOR_USD!C40*$C$53</f>
        <v>9868118.6999634672</v>
      </c>
      <c r="D40" s="99">
        <f t="shared" si="0"/>
        <v>59.20202659648519</v>
      </c>
      <c r="E40" s="99">
        <f t="shared" si="3"/>
        <v>3.0926445828433522</v>
      </c>
      <c r="F40" s="98">
        <f>SEKTOR_USD!F40*$B$54</f>
        <v>6198488.116596207</v>
      </c>
      <c r="G40" s="98">
        <f>SEKTOR_USD!G40*$C$54</f>
        <v>9868118.6999634672</v>
      </c>
      <c r="H40" s="99">
        <f t="shared" si="1"/>
        <v>59.20202659648519</v>
      </c>
      <c r="I40" s="99">
        <f t="shared" si="4"/>
        <v>3.0926445828433522</v>
      </c>
      <c r="J40" s="98">
        <f>SEKTOR_USD!J40*$B$55</f>
        <v>58593160.014736876</v>
      </c>
      <c r="K40" s="98">
        <f>SEKTOR_USD!K40*$C$55</f>
        <v>114599166.55046129</v>
      </c>
      <c r="L40" s="99">
        <f t="shared" si="2"/>
        <v>95.584546936260551</v>
      </c>
      <c r="M40" s="99">
        <f t="shared" si="5"/>
        <v>2.968266817937502</v>
      </c>
    </row>
    <row r="41" spans="1:13" ht="14" x14ac:dyDescent="0.3">
      <c r="A41" s="97" t="str">
        <f>SEKTOR_USD!A41</f>
        <v xml:space="preserve"> Diğer Sanayi Ürünleri</v>
      </c>
      <c r="B41" s="98">
        <f>SEKTOR_USD!B41*$B$53</f>
        <v>110958.42388926749</v>
      </c>
      <c r="C41" s="98">
        <f>SEKTOR_USD!C41*$C$53</f>
        <v>171096.39634509661</v>
      </c>
      <c r="D41" s="99">
        <f t="shared" si="0"/>
        <v>54.198654187666406</v>
      </c>
      <c r="E41" s="99">
        <f t="shared" si="3"/>
        <v>5.3621197655703216E-2</v>
      </c>
      <c r="F41" s="98">
        <f>SEKTOR_USD!F41*$B$54</f>
        <v>110958.42388926749</v>
      </c>
      <c r="G41" s="98">
        <f>SEKTOR_USD!G41*$C$54</f>
        <v>171096.39634509661</v>
      </c>
      <c r="H41" s="99">
        <f t="shared" si="1"/>
        <v>54.198654187666406</v>
      </c>
      <c r="I41" s="99">
        <f t="shared" si="4"/>
        <v>5.3621197655703216E-2</v>
      </c>
      <c r="J41" s="98">
        <f>SEKTOR_USD!J41*$B$55</f>
        <v>1328678.1579177009</v>
      </c>
      <c r="K41" s="98">
        <f>SEKTOR_USD!K41*$C$55</f>
        <v>2319041.534283442</v>
      </c>
      <c r="L41" s="99">
        <f t="shared" si="2"/>
        <v>74.537492052841031</v>
      </c>
      <c r="M41" s="99">
        <f t="shared" si="5"/>
        <v>6.0066178863538218E-2</v>
      </c>
    </row>
    <row r="42" spans="1:13" ht="16.5" x14ac:dyDescent="0.35">
      <c r="A42" s="92" t="s">
        <v>31</v>
      </c>
      <c r="B42" s="93">
        <f>SEKTOR_USD!B42*$B$53</f>
        <v>6738431.1940916553</v>
      </c>
      <c r="C42" s="93">
        <f>SEKTOR_USD!C42*$C$53</f>
        <v>8285249.5326140393</v>
      </c>
      <c r="D42" s="96">
        <f t="shared" si="0"/>
        <v>22.955170038371165</v>
      </c>
      <c r="E42" s="96">
        <f t="shared" si="3"/>
        <v>2.5965772062145018</v>
      </c>
      <c r="F42" s="93">
        <f>SEKTOR_USD!F42*$B$54</f>
        <v>6738431.1940916553</v>
      </c>
      <c r="G42" s="93">
        <f>SEKTOR_USD!G42*$C$54</f>
        <v>8285249.5326140393</v>
      </c>
      <c r="H42" s="96">
        <f t="shared" si="1"/>
        <v>22.955170038371165</v>
      </c>
      <c r="I42" s="96">
        <f t="shared" si="4"/>
        <v>2.5965772062145018</v>
      </c>
      <c r="J42" s="93">
        <f>SEKTOR_USD!J42*$B$55</f>
        <v>56930403.638358906</v>
      </c>
      <c r="K42" s="93">
        <f>SEKTOR_USD!K42*$C$55</f>
        <v>108739695.29002848</v>
      </c>
      <c r="L42" s="96">
        <f t="shared" si="2"/>
        <v>91.004609735036553</v>
      </c>
      <c r="M42" s="96">
        <f t="shared" si="5"/>
        <v>2.8164989243608702</v>
      </c>
    </row>
    <row r="43" spans="1:13" ht="14" x14ac:dyDescent="0.3">
      <c r="A43" s="97" t="str">
        <f>SEKTOR_USD!A43</f>
        <v xml:space="preserve"> Madencilik Ürünleri</v>
      </c>
      <c r="B43" s="98">
        <f>SEKTOR_USD!B43*$B$53</f>
        <v>6738431.1940916553</v>
      </c>
      <c r="C43" s="98">
        <f>SEKTOR_USD!C43*$C$53</f>
        <v>8285249.5326140393</v>
      </c>
      <c r="D43" s="99">
        <f t="shared" si="0"/>
        <v>22.955170038371165</v>
      </c>
      <c r="E43" s="99">
        <f t="shared" si="3"/>
        <v>2.5965772062145018</v>
      </c>
      <c r="F43" s="98">
        <f>SEKTOR_USD!F43*$B$54</f>
        <v>6738431.1940916553</v>
      </c>
      <c r="G43" s="98">
        <f>SEKTOR_USD!G43*$C$54</f>
        <v>8285249.5326140393</v>
      </c>
      <c r="H43" s="99">
        <f t="shared" si="1"/>
        <v>22.955170038371165</v>
      </c>
      <c r="I43" s="99">
        <f t="shared" si="4"/>
        <v>2.5965772062145018</v>
      </c>
      <c r="J43" s="98">
        <f>SEKTOR_USD!J43*$B$55</f>
        <v>56930403.638358906</v>
      </c>
      <c r="K43" s="98">
        <f>SEKTOR_USD!K43*$C$55</f>
        <v>108739695.29002848</v>
      </c>
      <c r="L43" s="99">
        <f t="shared" si="2"/>
        <v>91.004609735036553</v>
      </c>
      <c r="M43" s="99">
        <f t="shared" si="5"/>
        <v>2.8164989243608702</v>
      </c>
    </row>
    <row r="44" spans="1:13" ht="18" x14ac:dyDescent="0.4">
      <c r="A44" s="100" t="s">
        <v>33</v>
      </c>
      <c r="B44" s="101">
        <f>SEKTOR_USD!B44*$B$53</f>
        <v>218378708.76649284</v>
      </c>
      <c r="C44" s="101">
        <f>SEKTOR_USD!C44*$C$53</f>
        <v>319083503.95992804</v>
      </c>
      <c r="D44" s="102">
        <f>(C44-B44)/B44*100</f>
        <v>46.114749813415386</v>
      </c>
      <c r="E44" s="103">
        <f t="shared" si="3"/>
        <v>100</v>
      </c>
      <c r="F44" s="101">
        <f>SEKTOR_USD!F44*$B$54</f>
        <v>218378708.76649284</v>
      </c>
      <c r="G44" s="101">
        <f>SEKTOR_USD!G44*$C$54</f>
        <v>319083503.95992804</v>
      </c>
      <c r="H44" s="102">
        <f>(G44-F44)/F44*100</f>
        <v>46.114749813415386</v>
      </c>
      <c r="I44" s="102">
        <f t="shared" si="4"/>
        <v>100</v>
      </c>
      <c r="J44" s="101">
        <f>SEKTOR_USD!J44*$B$55</f>
        <v>1959820154.5867584</v>
      </c>
      <c r="K44" s="101">
        <f>SEKTOR_USD!K44*$C$55</f>
        <v>3860810822.5961452</v>
      </c>
      <c r="L44" s="102">
        <f>(K44-J44)/J44*100</f>
        <v>96.998220145879856</v>
      </c>
      <c r="M44" s="102">
        <f t="shared" si="5"/>
        <v>100</v>
      </c>
    </row>
    <row r="45" spans="1:13" ht="14" hidden="1" x14ac:dyDescent="0.3">
      <c r="A45" s="42" t="s">
        <v>34</v>
      </c>
      <c r="B45" s="40">
        <f>SEKTOR_USD!B46*2.1157</f>
        <v>37138743.721355595</v>
      </c>
      <c r="C45" s="40">
        <f>SEKTOR_USD!C46*2.7012</f>
        <v>52338322.909207202</v>
      </c>
      <c r="D45" s="41"/>
      <c r="E45" s="41"/>
      <c r="F45" s="40">
        <f>SEKTOR_USD!F46*2.1642</f>
        <v>37990106.896893598</v>
      </c>
      <c r="G45" s="40">
        <f>SEKTOR_USD!G46*2.5613</f>
        <v>49627627.153617807</v>
      </c>
      <c r="H45" s="41">
        <f>(G45-F45)/F45*100</f>
        <v>30.633028457405558</v>
      </c>
      <c r="I45" s="41" t="e">
        <f t="shared" ref="I45:I46" si="6">G45/G$46*100</f>
        <v>#REF!</v>
      </c>
      <c r="J45" s="40">
        <f>SEKTOR_USD!J46*2.0809</f>
        <v>473954945.63461435</v>
      </c>
      <c r="K45" s="40">
        <f>SEKTOR_USD!K46*2.3856</f>
        <v>610699219.75587845</v>
      </c>
      <c r="L45" s="41">
        <f>(K45-J45)/J45*100</f>
        <v>28.851745378068962</v>
      </c>
      <c r="M45" s="41" t="e">
        <f t="shared" ref="M45:M46" si="7">K45/K$46*100</f>
        <v>#REF!</v>
      </c>
    </row>
    <row r="46" spans="1:13" s="22" customFormat="1" ht="17.5" hidden="1" x14ac:dyDescent="0.35">
      <c r="A46" s="43" t="s">
        <v>35</v>
      </c>
      <c r="B46" s="44" t="e">
        <f>SEKTOR_USD!#REF!*2.1157</f>
        <v>#REF!</v>
      </c>
      <c r="C46" s="44" t="e">
        <f>SEKTOR_USD!#REF!*2.7012</f>
        <v>#REF!</v>
      </c>
      <c r="D46" s="45" t="e">
        <f>(C46-B46)/B46*100</f>
        <v>#REF!</v>
      </c>
      <c r="E46" s="46" t="e">
        <f>C46/C$46*100</f>
        <v>#REF!</v>
      </c>
      <c r="F46" s="44" t="e">
        <f>SEKTOR_USD!#REF!*2.1642</f>
        <v>#REF!</v>
      </c>
      <c r="G46" s="44" t="e">
        <f>SEKTOR_USD!#REF!*2.5613</f>
        <v>#REF!</v>
      </c>
      <c r="H46" s="45" t="e">
        <f>(G46-F46)/F46*100</f>
        <v>#REF!</v>
      </c>
      <c r="I46" s="46" t="e">
        <f t="shared" si="6"/>
        <v>#REF!</v>
      </c>
      <c r="J46" s="44" t="e">
        <f>SEKTOR_USD!#REF!*2.0809</f>
        <v>#REF!</v>
      </c>
      <c r="K46" s="44" t="e">
        <f>SEKTOR_USD!#REF!*2.3856</f>
        <v>#REF!</v>
      </c>
      <c r="L46" s="45" t="e">
        <f>(K46-J46)/J46*100</f>
        <v>#REF!</v>
      </c>
      <c r="M46" s="46" t="e">
        <f t="shared" si="7"/>
        <v>#REF!</v>
      </c>
    </row>
    <row r="47" spans="1:13" s="22" customFormat="1" ht="18" hidden="1" x14ac:dyDescent="0.4">
      <c r="A47" s="23"/>
      <c r="B47" s="24"/>
      <c r="C47" s="24"/>
      <c r="D47" s="25"/>
      <c r="E47" s="26"/>
      <c r="F47" s="26"/>
      <c r="G47" s="26"/>
      <c r="H47" s="26"/>
      <c r="I47" s="26"/>
    </row>
    <row r="48" spans="1:13" hidden="1" x14ac:dyDescent="0.25">
      <c r="A48" s="1" t="s">
        <v>114</v>
      </c>
    </row>
    <row r="49" spans="1:3" hidden="1" x14ac:dyDescent="0.25">
      <c r="A49" s="1" t="s">
        <v>111</v>
      </c>
    </row>
    <row r="51" spans="1:3" ht="13" x14ac:dyDescent="0.3">
      <c r="A51" s="27" t="s">
        <v>115</v>
      </c>
    </row>
    <row r="52" spans="1:3" ht="13" x14ac:dyDescent="0.3">
      <c r="A52" s="81"/>
      <c r="B52" s="82">
        <v>2022</v>
      </c>
      <c r="C52" s="82">
        <v>2023</v>
      </c>
    </row>
    <row r="53" spans="1:3" ht="13" x14ac:dyDescent="0.25">
      <c r="A53" s="84" t="s">
        <v>223</v>
      </c>
      <c r="B53" s="83">
        <v>13.535066</v>
      </c>
      <c r="C53" s="83">
        <v>18.779415</v>
      </c>
    </row>
    <row r="54" spans="1:3" ht="13" x14ac:dyDescent="0.25">
      <c r="A54" s="84" t="s">
        <v>223</v>
      </c>
      <c r="B54" s="83">
        <v>13.535066</v>
      </c>
      <c r="C54" s="83">
        <v>18.779415</v>
      </c>
    </row>
    <row r="55" spans="1:3" ht="13" x14ac:dyDescent="0.25">
      <c r="A55" s="84" t="s">
        <v>224</v>
      </c>
      <c r="B55" s="83">
        <v>9.3739642500000002</v>
      </c>
      <c r="C55" s="83">
        <v>16.984797583333332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showGridLines="0" zoomScale="80" zoomScaleNormal="80" workbookViewId="0">
      <selection activeCell="B1" sqref="B1"/>
    </sheetView>
  </sheetViews>
  <sheetFormatPr defaultColWidth="9.08984375" defaultRowHeight="12.5" x14ac:dyDescent="0.25"/>
  <cols>
    <col min="1" max="1" width="51" style="17" customWidth="1"/>
    <col min="2" max="2" width="14.453125" style="17" customWidth="1"/>
    <col min="3" max="3" width="17.90625" style="17" bestFit="1" customWidth="1"/>
    <col min="4" max="4" width="14.453125" style="17" customWidth="1"/>
    <col min="5" max="5" width="17.90625" style="17" bestFit="1" customWidth="1"/>
    <col min="6" max="6" width="19.90625" style="17" bestFit="1" customWidth="1"/>
    <col min="7" max="7" width="19.90625" style="17" customWidth="1"/>
    <col min="8" max="16384" width="9.08984375" style="17"/>
  </cols>
  <sheetData>
    <row r="1" spans="1:7" x14ac:dyDescent="0.25">
      <c r="B1" s="18"/>
    </row>
    <row r="2" spans="1:7" x14ac:dyDescent="0.25">
      <c r="B2" s="18"/>
    </row>
    <row r="3" spans="1:7" x14ac:dyDescent="0.25">
      <c r="B3" s="18"/>
    </row>
    <row r="4" spans="1:7" x14ac:dyDescent="0.25">
      <c r="B4" s="18"/>
      <c r="C4" s="18"/>
    </row>
    <row r="5" spans="1:7" ht="25" x14ac:dyDescent="0.25">
      <c r="A5" s="154" t="s">
        <v>37</v>
      </c>
      <c r="B5" s="155"/>
      <c r="C5" s="155"/>
      <c r="D5" s="155"/>
      <c r="E5" s="155"/>
      <c r="F5" s="155"/>
      <c r="G5" s="156"/>
    </row>
    <row r="6" spans="1:7" ht="50.25" customHeight="1" x14ac:dyDescent="0.25">
      <c r="A6" s="88"/>
      <c r="B6" s="157" t="s">
        <v>120</v>
      </c>
      <c r="C6" s="157"/>
      <c r="D6" s="157" t="s">
        <v>120</v>
      </c>
      <c r="E6" s="157"/>
      <c r="F6" s="157" t="s">
        <v>121</v>
      </c>
      <c r="G6" s="157"/>
    </row>
    <row r="7" spans="1:7" ht="29" x14ac:dyDescent="0.4">
      <c r="A7" s="89" t="s">
        <v>1</v>
      </c>
      <c r="B7" s="104" t="s">
        <v>38</v>
      </c>
      <c r="C7" s="104" t="s">
        <v>39</v>
      </c>
      <c r="D7" s="104" t="s">
        <v>38</v>
      </c>
      <c r="E7" s="104" t="s">
        <v>39</v>
      </c>
      <c r="F7" s="104" t="s">
        <v>38</v>
      </c>
      <c r="G7" s="104" t="s">
        <v>39</v>
      </c>
    </row>
    <row r="8" spans="1:7" ht="16.5" x14ac:dyDescent="0.35">
      <c r="A8" s="92" t="s">
        <v>2</v>
      </c>
      <c r="B8" s="105">
        <f>SEKTOR_USD!D8</f>
        <v>12.770536897165579</v>
      </c>
      <c r="C8" s="105">
        <f>SEKTOR_TL!D8</f>
        <v>56.465045103192288</v>
      </c>
      <c r="D8" s="105">
        <f>SEKTOR_USD!H8</f>
        <v>12.770536897165579</v>
      </c>
      <c r="E8" s="105">
        <f>SEKTOR_TL!H8</f>
        <v>56.465045103192288</v>
      </c>
      <c r="F8" s="105">
        <f>SEKTOR_USD!L8</f>
        <v>14.44943253090406</v>
      </c>
      <c r="G8" s="105">
        <f>SEKTOR_TL!L8</f>
        <v>107.37229129765143</v>
      </c>
    </row>
    <row r="9" spans="1:7" s="21" customFormat="1" ht="15.5" x14ac:dyDescent="0.35">
      <c r="A9" s="95" t="s">
        <v>3</v>
      </c>
      <c r="B9" s="105">
        <f>SEKTOR_USD!D9</f>
        <v>16.81279425226435</v>
      </c>
      <c r="C9" s="105">
        <f>SEKTOR_TL!D9</f>
        <v>62.073531120785589</v>
      </c>
      <c r="D9" s="105">
        <f>SEKTOR_USD!H9</f>
        <v>16.81279425226435</v>
      </c>
      <c r="E9" s="105">
        <f>SEKTOR_TL!H9</f>
        <v>62.073531120785589</v>
      </c>
      <c r="F9" s="105">
        <f>SEKTOR_USD!L9</f>
        <v>12.206094529474369</v>
      </c>
      <c r="G9" s="105">
        <f>SEKTOR_TL!L9</f>
        <v>103.30756042722138</v>
      </c>
    </row>
    <row r="10" spans="1:7" ht="14" x14ac:dyDescent="0.3">
      <c r="A10" s="97" t="s">
        <v>4</v>
      </c>
      <c r="B10" s="106">
        <f>SEKTOR_USD!D10</f>
        <v>19.324529648459187</v>
      </c>
      <c r="C10" s="106">
        <f>SEKTOR_TL!D10</f>
        <v>65.558473224158561</v>
      </c>
      <c r="D10" s="106">
        <f>SEKTOR_USD!H10</f>
        <v>19.324529648459187</v>
      </c>
      <c r="E10" s="106">
        <f>SEKTOR_TL!H10</f>
        <v>65.558473224158561</v>
      </c>
      <c r="F10" s="106">
        <f>SEKTOR_USD!L10</f>
        <v>24.045661641163885</v>
      </c>
      <c r="G10" s="106">
        <f>SEKTOR_TL!L10</f>
        <v>124.75981323118705</v>
      </c>
    </row>
    <row r="11" spans="1:7" ht="14" x14ac:dyDescent="0.3">
      <c r="A11" s="97" t="s">
        <v>5</v>
      </c>
      <c r="B11" s="106">
        <f>SEKTOR_USD!D11</f>
        <v>14.299952410790423</v>
      </c>
      <c r="C11" s="106">
        <f>SEKTOR_TL!D11</f>
        <v>58.587053864568063</v>
      </c>
      <c r="D11" s="106">
        <f>SEKTOR_USD!H11</f>
        <v>14.299952410790423</v>
      </c>
      <c r="E11" s="106">
        <f>SEKTOR_TL!H11</f>
        <v>58.587053864568063</v>
      </c>
      <c r="F11" s="106">
        <f>SEKTOR_USD!L11</f>
        <v>-3.0359692913650549</v>
      </c>
      <c r="G11" s="106">
        <f>SEKTOR_TL!L11</f>
        <v>75.690283270525796</v>
      </c>
    </row>
    <row r="12" spans="1:7" ht="14" x14ac:dyDescent="0.3">
      <c r="A12" s="97" t="s">
        <v>6</v>
      </c>
      <c r="B12" s="106">
        <f>SEKTOR_USD!D12</f>
        <v>-1.2874349618890562</v>
      </c>
      <c r="C12" s="106">
        <f>SEKTOR_TL!D12</f>
        <v>36.960117118392773</v>
      </c>
      <c r="D12" s="106">
        <f>SEKTOR_USD!H12</f>
        <v>-1.2874349618890562</v>
      </c>
      <c r="E12" s="106">
        <f>SEKTOR_TL!H12</f>
        <v>36.960117118392773</v>
      </c>
      <c r="F12" s="106">
        <f>SEKTOR_USD!L12</f>
        <v>21.878854177117727</v>
      </c>
      <c r="G12" s="106">
        <f>SEKTOR_TL!L12</f>
        <v>120.83374895385852</v>
      </c>
    </row>
    <row r="13" spans="1:7" ht="14" x14ac:dyDescent="0.3">
      <c r="A13" s="97" t="s">
        <v>7</v>
      </c>
      <c r="B13" s="106">
        <f>SEKTOR_USD!D13</f>
        <v>7.3128116931655445</v>
      </c>
      <c r="C13" s="106">
        <f>SEKTOR_TL!D13</f>
        <v>48.89264859165138</v>
      </c>
      <c r="D13" s="106">
        <f>SEKTOR_USD!H13</f>
        <v>7.3128116931655445</v>
      </c>
      <c r="E13" s="106">
        <f>SEKTOR_TL!H13</f>
        <v>48.89264859165138</v>
      </c>
      <c r="F13" s="106">
        <f>SEKTOR_USD!L13</f>
        <v>-0.21537595069310386</v>
      </c>
      <c r="G13" s="106">
        <f>SEKTOR_TL!L13</f>
        <v>80.800949972312168</v>
      </c>
    </row>
    <row r="14" spans="1:7" ht="14" x14ac:dyDescent="0.3">
      <c r="A14" s="97" t="s">
        <v>8</v>
      </c>
      <c r="B14" s="106">
        <f>SEKTOR_USD!D14</f>
        <v>-21.198406595033831</v>
      </c>
      <c r="C14" s="106">
        <f>SEKTOR_TL!D14</f>
        <v>9.3343634388722556</v>
      </c>
      <c r="D14" s="106">
        <f>SEKTOR_USD!H14</f>
        <v>-21.198406595033831</v>
      </c>
      <c r="E14" s="106">
        <f>SEKTOR_TL!H14</f>
        <v>9.3343634388722556</v>
      </c>
      <c r="F14" s="106">
        <f>SEKTOR_USD!L14</f>
        <v>-23.859040819126221</v>
      </c>
      <c r="G14" s="106">
        <f>SEKTOR_TL!L14</f>
        <v>37.960711711481821</v>
      </c>
    </row>
    <row r="15" spans="1:7" ht="14" x14ac:dyDescent="0.3">
      <c r="A15" s="97" t="s">
        <v>9</v>
      </c>
      <c r="B15" s="106">
        <f>SEKTOR_USD!D15</f>
        <v>219.23402034560505</v>
      </c>
      <c r="C15" s="106">
        <f>SEKTOR_TL!D15</f>
        <v>342.92566805278676</v>
      </c>
      <c r="D15" s="106">
        <f>SEKTOR_USD!H15</f>
        <v>219.23402034560505</v>
      </c>
      <c r="E15" s="106">
        <f>SEKTOR_TL!H15</f>
        <v>342.92566805278676</v>
      </c>
      <c r="F15" s="106">
        <f>SEKTOR_USD!L15</f>
        <v>74.58173248287666</v>
      </c>
      <c r="G15" s="106">
        <f>SEKTOR_TL!L15</f>
        <v>216.32672249302738</v>
      </c>
    </row>
    <row r="16" spans="1:7" ht="14" x14ac:dyDescent="0.3">
      <c r="A16" s="97" t="s">
        <v>10</v>
      </c>
      <c r="B16" s="106">
        <f>SEKTOR_USD!D16</f>
        <v>58.687959583659364</v>
      </c>
      <c r="C16" s="106">
        <f>SEKTOR_TL!D16</f>
        <v>120.17380990419748</v>
      </c>
      <c r="D16" s="106">
        <f>SEKTOR_USD!H16</f>
        <v>58.687959583659364</v>
      </c>
      <c r="E16" s="106">
        <f>SEKTOR_TL!H16</f>
        <v>120.17380990419748</v>
      </c>
      <c r="F16" s="106">
        <f>SEKTOR_USD!L16</f>
        <v>10.691889710617035</v>
      </c>
      <c r="G16" s="106">
        <f>SEKTOR_TL!L16</f>
        <v>100.56395466320322</v>
      </c>
    </row>
    <row r="17" spans="1:7" ht="14" x14ac:dyDescent="0.3">
      <c r="A17" s="107" t="s">
        <v>11</v>
      </c>
      <c r="B17" s="106">
        <f>SEKTOR_USD!D17</f>
        <v>12.478389093561262</v>
      </c>
      <c r="C17" s="106">
        <f>SEKTOR_TL!D17</f>
        <v>56.05970058213687</v>
      </c>
      <c r="D17" s="106">
        <f>SEKTOR_USD!H17</f>
        <v>12.478389093561262</v>
      </c>
      <c r="E17" s="106">
        <f>SEKTOR_TL!H17</f>
        <v>56.05970058213687</v>
      </c>
      <c r="F17" s="106">
        <f>SEKTOR_USD!L17</f>
        <v>-6.271694763809359</v>
      </c>
      <c r="G17" s="106">
        <f>SEKTOR_TL!L17</f>
        <v>69.827433709871414</v>
      </c>
    </row>
    <row r="18" spans="1:7" s="21" customFormat="1" ht="15.5" x14ac:dyDescent="0.35">
      <c r="A18" s="95" t="s">
        <v>12</v>
      </c>
      <c r="B18" s="105">
        <f>SEKTOR_USD!D18</f>
        <v>-9.348999994433207</v>
      </c>
      <c r="C18" s="105">
        <f>SEKTOR_TL!D18</f>
        <v>25.774986931688478</v>
      </c>
      <c r="D18" s="105">
        <f>SEKTOR_USD!H18</f>
        <v>-9.348999994433207</v>
      </c>
      <c r="E18" s="105">
        <f>SEKTOR_TL!H18</f>
        <v>25.774986931688478</v>
      </c>
      <c r="F18" s="105">
        <f>SEKTOR_USD!L18</f>
        <v>15.94557842232828</v>
      </c>
      <c r="G18" s="105">
        <f>SEKTOR_TL!L18</f>
        <v>110.08317587575043</v>
      </c>
    </row>
    <row r="19" spans="1:7" ht="14" x14ac:dyDescent="0.3">
      <c r="A19" s="97" t="s">
        <v>13</v>
      </c>
      <c r="B19" s="106">
        <f>SEKTOR_USD!D19</f>
        <v>-9.348999994433207</v>
      </c>
      <c r="C19" s="106">
        <f>SEKTOR_TL!D19</f>
        <v>25.774986931688478</v>
      </c>
      <c r="D19" s="106">
        <f>SEKTOR_USD!H19</f>
        <v>-9.348999994433207</v>
      </c>
      <c r="E19" s="106">
        <f>SEKTOR_TL!H19</f>
        <v>25.774986931688478</v>
      </c>
      <c r="F19" s="106">
        <f>SEKTOR_USD!L19</f>
        <v>15.94557842232828</v>
      </c>
      <c r="G19" s="106">
        <f>SEKTOR_TL!L19</f>
        <v>110.08317587575043</v>
      </c>
    </row>
    <row r="20" spans="1:7" s="21" customFormat="1" ht="15.5" x14ac:dyDescent="0.35">
      <c r="A20" s="95" t="s">
        <v>110</v>
      </c>
      <c r="B20" s="105">
        <f>SEKTOR_USD!D20</f>
        <v>12.415977779368054</v>
      </c>
      <c r="C20" s="105">
        <f>SEKTOR_TL!D20</f>
        <v>55.973107138859234</v>
      </c>
      <c r="D20" s="105">
        <f>SEKTOR_USD!H20</f>
        <v>12.415977779368054</v>
      </c>
      <c r="E20" s="105">
        <f>SEKTOR_TL!H20</f>
        <v>55.973107138859234</v>
      </c>
      <c r="F20" s="105">
        <f>SEKTOR_USD!L20</f>
        <v>19.920007306094849</v>
      </c>
      <c r="G20" s="105">
        <f>SEKTOR_TL!L20</f>
        <v>117.28449095438734</v>
      </c>
    </row>
    <row r="21" spans="1:7" ht="14" x14ac:dyDescent="0.3">
      <c r="A21" s="97" t="s">
        <v>109</v>
      </c>
      <c r="B21" s="106">
        <f>SEKTOR_USD!D21</f>
        <v>12.415977779368054</v>
      </c>
      <c r="C21" s="106">
        <f>SEKTOR_TL!D21</f>
        <v>55.973107138859234</v>
      </c>
      <c r="D21" s="106">
        <f>SEKTOR_USD!H21</f>
        <v>12.415977779368054</v>
      </c>
      <c r="E21" s="106">
        <f>SEKTOR_TL!H21</f>
        <v>55.973107138859234</v>
      </c>
      <c r="F21" s="106">
        <f>SEKTOR_USD!L21</f>
        <v>19.920007306094849</v>
      </c>
      <c r="G21" s="106">
        <f>SEKTOR_TL!L21</f>
        <v>117.28449095438734</v>
      </c>
    </row>
    <row r="22" spans="1:7" ht="16.5" x14ac:dyDescent="0.35">
      <c r="A22" s="92" t="s">
        <v>14</v>
      </c>
      <c r="B22" s="105">
        <f>SEKTOR_USD!D22</f>
        <v>4.4921159682604062</v>
      </c>
      <c r="C22" s="105">
        <f>SEKTOR_TL!D22</f>
        <v>44.979035196140835</v>
      </c>
      <c r="D22" s="105">
        <f>SEKTOR_USD!H22</f>
        <v>4.4921159682604062</v>
      </c>
      <c r="E22" s="105">
        <f>SEKTOR_TL!H22</f>
        <v>44.979035196140835</v>
      </c>
      <c r="F22" s="105">
        <f>SEKTOR_USD!L22</f>
        <v>7.8396703004586454</v>
      </c>
      <c r="G22" s="105">
        <f>SEKTOR_TL!L22</f>
        <v>95.395984309060424</v>
      </c>
    </row>
    <row r="23" spans="1:7" s="21" customFormat="1" ht="15.5" x14ac:dyDescent="0.35">
      <c r="A23" s="95" t="s">
        <v>15</v>
      </c>
      <c r="B23" s="105">
        <f>SEKTOR_USD!D23</f>
        <v>5.5132495973811713</v>
      </c>
      <c r="C23" s="105">
        <f>SEKTOR_TL!D23</f>
        <v>46.395821208984437</v>
      </c>
      <c r="D23" s="105">
        <f>SEKTOR_USD!H23</f>
        <v>5.5132495973811713</v>
      </c>
      <c r="E23" s="105">
        <f>SEKTOR_TL!H23</f>
        <v>46.395821208984437</v>
      </c>
      <c r="F23" s="105">
        <f>SEKTOR_USD!L23</f>
        <v>0.71668027701042347</v>
      </c>
      <c r="G23" s="105">
        <f>SEKTOR_TL!L23</f>
        <v>82.489753763496836</v>
      </c>
    </row>
    <row r="24" spans="1:7" ht="14" x14ac:dyDescent="0.3">
      <c r="A24" s="97" t="s">
        <v>16</v>
      </c>
      <c r="B24" s="106">
        <f>SEKTOR_USD!D24</f>
        <v>0.49031379121733221</v>
      </c>
      <c r="C24" s="106">
        <f>SEKTOR_TL!D24</f>
        <v>39.426679276295623</v>
      </c>
      <c r="D24" s="106">
        <f>SEKTOR_USD!H24</f>
        <v>0.49031379121733221</v>
      </c>
      <c r="E24" s="106">
        <f>SEKTOR_TL!H24</f>
        <v>39.426679276295623</v>
      </c>
      <c r="F24" s="106">
        <f>SEKTOR_USD!L24</f>
        <v>1.3119593707652655</v>
      </c>
      <c r="G24" s="106">
        <f>SEKTOR_TL!L24</f>
        <v>83.568347050538236</v>
      </c>
    </row>
    <row r="25" spans="1:7" ht="14" x14ac:dyDescent="0.3">
      <c r="A25" s="97" t="s">
        <v>17</v>
      </c>
      <c r="B25" s="106">
        <f>SEKTOR_USD!D25</f>
        <v>34.7255224748355</v>
      </c>
      <c r="C25" s="106">
        <f>SEKTOR_TL!D25</f>
        <v>86.926794272503969</v>
      </c>
      <c r="D25" s="106">
        <f>SEKTOR_USD!H25</f>
        <v>34.7255224748355</v>
      </c>
      <c r="E25" s="106">
        <f>SEKTOR_TL!H25</f>
        <v>86.926794272503969</v>
      </c>
      <c r="F25" s="106">
        <f>SEKTOR_USD!L25</f>
        <v>19.885775918996274</v>
      </c>
      <c r="G25" s="106">
        <f>SEKTOR_TL!L25</f>
        <v>117.22246669598826</v>
      </c>
    </row>
    <row r="26" spans="1:7" ht="14" x14ac:dyDescent="0.3">
      <c r="A26" s="97" t="s">
        <v>18</v>
      </c>
      <c r="B26" s="106">
        <f>SEKTOR_USD!D26</f>
        <v>6.6055735835350431</v>
      </c>
      <c r="C26" s="106">
        <f>SEKTOR_TL!D26</f>
        <v>47.911381269824751</v>
      </c>
      <c r="D26" s="106">
        <f>SEKTOR_USD!H26</f>
        <v>6.6055735835350431</v>
      </c>
      <c r="E26" s="106">
        <f>SEKTOR_TL!H26</f>
        <v>47.911381269824751</v>
      </c>
      <c r="F26" s="106">
        <f>SEKTOR_USD!L26</f>
        <v>-11.924615226726273</v>
      </c>
      <c r="G26" s="106">
        <f>SEKTOR_TL!L26</f>
        <v>59.584839727573424</v>
      </c>
    </row>
    <row r="27" spans="1:7" s="21" customFormat="1" ht="15.5" x14ac:dyDescent="0.35">
      <c r="A27" s="95" t="s">
        <v>19</v>
      </c>
      <c r="B27" s="105">
        <f>SEKTOR_USD!D27</f>
        <v>7.6530792723060586</v>
      </c>
      <c r="C27" s="105">
        <f>SEKTOR_TL!D27</f>
        <v>49.364757562507158</v>
      </c>
      <c r="D27" s="105">
        <f>SEKTOR_USD!H27</f>
        <v>7.6530792723060586</v>
      </c>
      <c r="E27" s="105">
        <f>SEKTOR_TL!H27</f>
        <v>49.364757562507158</v>
      </c>
      <c r="F27" s="105">
        <f>SEKTOR_USD!L27</f>
        <v>29.901783924349335</v>
      </c>
      <c r="G27" s="105">
        <f>SEKTOR_TL!L27</f>
        <v>135.37059101425282</v>
      </c>
    </row>
    <row r="28" spans="1:7" ht="14" x14ac:dyDescent="0.3">
      <c r="A28" s="97" t="s">
        <v>20</v>
      </c>
      <c r="B28" s="106">
        <f>SEKTOR_USD!D28</f>
        <v>7.6530792723060586</v>
      </c>
      <c r="C28" s="106">
        <f>SEKTOR_TL!D28</f>
        <v>49.364757562507158</v>
      </c>
      <c r="D28" s="106">
        <f>SEKTOR_USD!H28</f>
        <v>7.6530792723060586</v>
      </c>
      <c r="E28" s="106">
        <f>SEKTOR_TL!H28</f>
        <v>49.364757562507158</v>
      </c>
      <c r="F28" s="106">
        <f>SEKTOR_USD!L28</f>
        <v>29.901783924349335</v>
      </c>
      <c r="G28" s="106">
        <f>SEKTOR_TL!L28</f>
        <v>135.37059101425282</v>
      </c>
    </row>
    <row r="29" spans="1:7" s="21" customFormat="1" ht="15.5" x14ac:dyDescent="0.35">
      <c r="A29" s="95" t="s">
        <v>21</v>
      </c>
      <c r="B29" s="105">
        <f>SEKTOR_USD!D29</f>
        <v>3.6821626102551455</v>
      </c>
      <c r="C29" s="105">
        <f>SEKTOR_TL!D29</f>
        <v>43.855254178698829</v>
      </c>
      <c r="D29" s="105">
        <f>SEKTOR_USD!H29</f>
        <v>3.6821626102551455</v>
      </c>
      <c r="E29" s="105">
        <f>SEKTOR_TL!H29</f>
        <v>43.855254178698829</v>
      </c>
      <c r="F29" s="105">
        <f>SEKTOR_USD!L29</f>
        <v>4.3176276860528588</v>
      </c>
      <c r="G29" s="105">
        <f>SEKTOR_TL!L29</f>
        <v>89.014353305341103</v>
      </c>
    </row>
    <row r="30" spans="1:7" ht="14" x14ac:dyDescent="0.3">
      <c r="A30" s="97" t="s">
        <v>22</v>
      </c>
      <c r="B30" s="106">
        <f>SEKTOR_USD!D30</f>
        <v>2.6512637030626824</v>
      </c>
      <c r="C30" s="106">
        <f>SEKTOR_TL!D30</f>
        <v>42.424919195388533</v>
      </c>
      <c r="D30" s="106">
        <f>SEKTOR_USD!H30</f>
        <v>2.6512637030626824</v>
      </c>
      <c r="E30" s="106">
        <f>SEKTOR_TL!H30</f>
        <v>42.424919195388533</v>
      </c>
      <c r="F30" s="106">
        <f>SEKTOR_USD!L30</f>
        <v>4.547625466100687</v>
      </c>
      <c r="G30" s="106">
        <f>SEKTOR_TL!L30</f>
        <v>89.431089025101102</v>
      </c>
    </row>
    <row r="31" spans="1:7" ht="14" x14ac:dyDescent="0.3">
      <c r="A31" s="97" t="s">
        <v>23</v>
      </c>
      <c r="B31" s="106">
        <f>SEKTOR_USD!D31</f>
        <v>21.924354612501677</v>
      </c>
      <c r="C31" s="106">
        <f>SEKTOR_TL!D31</f>
        <v>69.165636419898732</v>
      </c>
      <c r="D31" s="106">
        <f>SEKTOR_USD!H31</f>
        <v>21.924354612501677</v>
      </c>
      <c r="E31" s="106">
        <f>SEKTOR_TL!H31</f>
        <v>69.165636419898732</v>
      </c>
      <c r="F31" s="106">
        <f>SEKTOR_USD!L31</f>
        <v>7.4184644211366777</v>
      </c>
      <c r="G31" s="106">
        <f>SEKTOR_TL!L31</f>
        <v>94.632796354594547</v>
      </c>
    </row>
    <row r="32" spans="1:7" ht="14" x14ac:dyDescent="0.3">
      <c r="A32" s="97" t="s">
        <v>24</v>
      </c>
      <c r="B32" s="106">
        <f>SEKTOR_USD!D32</f>
        <v>-71.007291697199747</v>
      </c>
      <c r="C32" s="106">
        <f>SEKTOR_TL!D32</f>
        <v>-59.77366485008411</v>
      </c>
      <c r="D32" s="106">
        <f>SEKTOR_USD!H32</f>
        <v>-71.007291697199747</v>
      </c>
      <c r="E32" s="106">
        <f>SEKTOR_TL!H32</f>
        <v>-59.77366485008411</v>
      </c>
      <c r="F32" s="106">
        <f>SEKTOR_USD!L32</f>
        <v>-15.14527583919158</v>
      </c>
      <c r="G32" s="106">
        <f>SEKTOR_TL!L32</f>
        <v>53.74928636632206</v>
      </c>
    </row>
    <row r="33" spans="1:7" ht="14" x14ac:dyDescent="0.3">
      <c r="A33" s="97" t="s">
        <v>105</v>
      </c>
      <c r="B33" s="106">
        <f>SEKTOR_USD!D33</f>
        <v>20.486320819827231</v>
      </c>
      <c r="C33" s="106">
        <f>SEKTOR_TL!D33</f>
        <v>67.170416494361817</v>
      </c>
      <c r="D33" s="106">
        <f>SEKTOR_USD!H33</f>
        <v>20.486320819827231</v>
      </c>
      <c r="E33" s="106">
        <f>SEKTOR_TL!H33</f>
        <v>67.170416494361817</v>
      </c>
      <c r="F33" s="106">
        <f>SEKTOR_USD!L33</f>
        <v>7.9169204900383123</v>
      </c>
      <c r="G33" s="106">
        <f>SEKTOR_TL!L33</f>
        <v>95.535954848555988</v>
      </c>
    </row>
    <row r="34" spans="1:7" ht="14" x14ac:dyDescent="0.3">
      <c r="A34" s="97" t="s">
        <v>25</v>
      </c>
      <c r="B34" s="106">
        <f>SEKTOR_USD!D34</f>
        <v>18.805954177647664</v>
      </c>
      <c r="C34" s="106">
        <f>SEKTOR_TL!D34</f>
        <v>64.838968496572463</v>
      </c>
      <c r="D34" s="106">
        <f>SEKTOR_USD!H34</f>
        <v>18.805954177647664</v>
      </c>
      <c r="E34" s="106">
        <f>SEKTOR_TL!H34</f>
        <v>64.838968496572463</v>
      </c>
      <c r="F34" s="106">
        <f>SEKTOR_USD!L34</f>
        <v>10.856098227847431</v>
      </c>
      <c r="G34" s="106">
        <f>SEKTOR_TL!L34</f>
        <v>100.86148603330818</v>
      </c>
    </row>
    <row r="35" spans="1:7" ht="14" x14ac:dyDescent="0.3">
      <c r="A35" s="97" t="s">
        <v>26</v>
      </c>
      <c r="B35" s="106">
        <f>SEKTOR_USD!D35</f>
        <v>-6.1316462321080145</v>
      </c>
      <c r="C35" s="106">
        <f>SEKTOR_TL!D35</f>
        <v>30.238949021309345</v>
      </c>
      <c r="D35" s="106">
        <f>SEKTOR_USD!H35</f>
        <v>-6.1316462321080145</v>
      </c>
      <c r="E35" s="106">
        <f>SEKTOR_TL!H35</f>
        <v>30.238949021309345</v>
      </c>
      <c r="F35" s="106">
        <f>SEKTOR_USD!L35</f>
        <v>12.545263859521649</v>
      </c>
      <c r="G35" s="106">
        <f>SEKTOR_TL!L35</f>
        <v>103.92210537999603</v>
      </c>
    </row>
    <row r="36" spans="1:7" ht="14" x14ac:dyDescent="0.3">
      <c r="A36" s="97" t="s">
        <v>27</v>
      </c>
      <c r="B36" s="106">
        <f>SEKTOR_USD!D36</f>
        <v>-31.324488523798955</v>
      </c>
      <c r="C36" s="106">
        <f>SEKTOR_TL!D36</f>
        <v>-4.7152093422490795</v>
      </c>
      <c r="D36" s="106">
        <f>SEKTOR_USD!H36</f>
        <v>-31.324488523798955</v>
      </c>
      <c r="E36" s="106">
        <f>SEKTOR_TL!H36</f>
        <v>-4.7152093422490795</v>
      </c>
      <c r="F36" s="106">
        <f>SEKTOR_USD!L36</f>
        <v>-9.9890526064191238</v>
      </c>
      <c r="G36" s="106">
        <f>SEKTOR_TL!L36</f>
        <v>63.091908715572089</v>
      </c>
    </row>
    <row r="37" spans="1:7" ht="14" x14ac:dyDescent="0.3">
      <c r="A37" s="97" t="s">
        <v>106</v>
      </c>
      <c r="B37" s="106">
        <f>SEKTOR_USD!D37</f>
        <v>2.1870566766521966</v>
      </c>
      <c r="C37" s="106">
        <f>SEKTOR_TL!D37</f>
        <v>41.780848719863833</v>
      </c>
      <c r="D37" s="106">
        <f>SEKTOR_USD!H37</f>
        <v>2.1870566766521966</v>
      </c>
      <c r="E37" s="106">
        <f>SEKTOR_TL!H37</f>
        <v>41.780848719863833</v>
      </c>
      <c r="F37" s="106">
        <f>SEKTOR_USD!L37</f>
        <v>16.450044913743849</v>
      </c>
      <c r="G37" s="106">
        <f>SEKTOR_TL!L37</f>
        <v>110.99722472592259</v>
      </c>
    </row>
    <row r="38" spans="1:7" ht="14" x14ac:dyDescent="0.3">
      <c r="A38" s="107" t="s">
        <v>28</v>
      </c>
      <c r="B38" s="106">
        <f>SEKTOR_USD!D38</f>
        <v>16.98328910997251</v>
      </c>
      <c r="C38" s="106">
        <f>SEKTOR_TL!D38</f>
        <v>62.310086575208011</v>
      </c>
      <c r="D38" s="106">
        <f>SEKTOR_USD!H38</f>
        <v>16.98328910997251</v>
      </c>
      <c r="E38" s="106">
        <f>SEKTOR_TL!H38</f>
        <v>62.310086575208011</v>
      </c>
      <c r="F38" s="106">
        <f>SEKTOR_USD!L38</f>
        <v>-13.261979741057495</v>
      </c>
      <c r="G38" s="106">
        <f>SEKTOR_TL!L38</f>
        <v>57.161653019660733</v>
      </c>
    </row>
    <row r="39" spans="1:7" ht="14" x14ac:dyDescent="0.3">
      <c r="A39" s="107" t="s">
        <v>107</v>
      </c>
      <c r="B39" s="106">
        <f>SEKTOR_USD!D39</f>
        <v>-4.7056145662081423</v>
      </c>
      <c r="C39" s="106">
        <f>SEKTOR_TL!D39</f>
        <v>32.217516429630436</v>
      </c>
      <c r="D39" s="106">
        <f>SEKTOR_USD!H39</f>
        <v>-4.7056145662081423</v>
      </c>
      <c r="E39" s="106">
        <f>SEKTOR_TL!H39</f>
        <v>32.217516429630436</v>
      </c>
      <c r="F39" s="106">
        <f>SEKTOR_USD!L39</f>
        <v>30.301189788067536</v>
      </c>
      <c r="G39" s="106">
        <f>SEKTOR_TL!L39</f>
        <v>136.09427926054096</v>
      </c>
    </row>
    <row r="40" spans="1:7" ht="14" x14ac:dyDescent="0.3">
      <c r="A40" s="107" t="s">
        <v>29</v>
      </c>
      <c r="B40" s="106">
        <f>SEKTOR_USD!D40</f>
        <v>14.743187544296891</v>
      </c>
      <c r="C40" s="106">
        <f>SEKTOR_TL!D40</f>
        <v>59.20202659648519</v>
      </c>
      <c r="D40" s="106">
        <f>SEKTOR_USD!H40</f>
        <v>14.743187544296891</v>
      </c>
      <c r="E40" s="106">
        <f>SEKTOR_TL!H40</f>
        <v>59.20202659648519</v>
      </c>
      <c r="F40" s="106">
        <f>SEKTOR_USD!L40</f>
        <v>7.943738619058724</v>
      </c>
      <c r="G40" s="106">
        <f>SEKTOR_TL!L40</f>
        <v>95.584546936260551</v>
      </c>
    </row>
    <row r="41" spans="1:7" ht="14" x14ac:dyDescent="0.3">
      <c r="A41" s="97" t="s">
        <v>30</v>
      </c>
      <c r="B41" s="106">
        <f>SEKTOR_USD!D41</f>
        <v>11.13705946331349</v>
      </c>
      <c r="C41" s="106">
        <f>SEKTOR_TL!D41</f>
        <v>54.198654187666406</v>
      </c>
      <c r="D41" s="106">
        <f>SEKTOR_USD!H41</f>
        <v>11.13705946331349</v>
      </c>
      <c r="E41" s="106">
        <f>SEKTOR_TL!H41</f>
        <v>54.198654187666406</v>
      </c>
      <c r="F41" s="106">
        <f>SEKTOR_USD!L41</f>
        <v>-3.672198460966384</v>
      </c>
      <c r="G41" s="106">
        <f>SEKTOR_TL!L41</f>
        <v>74.537492052841031</v>
      </c>
    </row>
    <row r="42" spans="1:7" ht="16.5" x14ac:dyDescent="0.35">
      <c r="A42" s="92" t="s">
        <v>31</v>
      </c>
      <c r="B42" s="105">
        <f>SEKTOR_USD!D42</f>
        <v>-11.381353385577961</v>
      </c>
      <c r="C42" s="105">
        <f>SEKTOR_TL!D42</f>
        <v>22.955170038371165</v>
      </c>
      <c r="D42" s="105">
        <f>SEKTOR_USD!H42</f>
        <v>-11.381353385577961</v>
      </c>
      <c r="E42" s="105">
        <f>SEKTOR_TL!H42</f>
        <v>22.955170038371165</v>
      </c>
      <c r="F42" s="105">
        <f>SEKTOR_USD!L42</f>
        <v>5.4160565915939571</v>
      </c>
      <c r="G42" s="105">
        <f>SEKTOR_TL!L42</f>
        <v>91.004609735036553</v>
      </c>
    </row>
    <row r="43" spans="1:7" ht="14" x14ac:dyDescent="0.3">
      <c r="A43" s="97" t="s">
        <v>32</v>
      </c>
      <c r="B43" s="106">
        <f>SEKTOR_USD!D43</f>
        <v>-11.381353385577961</v>
      </c>
      <c r="C43" s="106">
        <f>SEKTOR_TL!D43</f>
        <v>22.955170038371165</v>
      </c>
      <c r="D43" s="106">
        <f>SEKTOR_USD!H43</f>
        <v>-11.381353385577961</v>
      </c>
      <c r="E43" s="106">
        <f>SEKTOR_TL!H43</f>
        <v>22.955170038371165</v>
      </c>
      <c r="F43" s="106">
        <f>SEKTOR_USD!L43</f>
        <v>5.4160565915939571</v>
      </c>
      <c r="G43" s="106">
        <f>SEKTOR_TL!L43</f>
        <v>91.004609735036553</v>
      </c>
    </row>
    <row r="44" spans="1:7" ht="18" x14ac:dyDescent="0.4">
      <c r="A44" s="108" t="s">
        <v>40</v>
      </c>
      <c r="B44" s="109">
        <f>SEKTOR_USD!D44</f>
        <v>5.310670342929483</v>
      </c>
      <c r="C44" s="109">
        <f>SEKTOR_TL!D44</f>
        <v>46.114749813415386</v>
      </c>
      <c r="D44" s="109">
        <f>SEKTOR_USD!H44</f>
        <v>5.310670342929483</v>
      </c>
      <c r="E44" s="109">
        <f>SEKTOR_TL!H44</f>
        <v>46.114749813415386</v>
      </c>
      <c r="F44" s="109">
        <f>SEKTOR_USD!L44</f>
        <v>8.7239493965576251</v>
      </c>
      <c r="G44" s="109">
        <f>SEKTOR_TL!L44</f>
        <v>96.998220145879856</v>
      </c>
    </row>
    <row r="45" spans="1:7" ht="14" hidden="1" x14ac:dyDescent="0.3">
      <c r="A45" s="42" t="s">
        <v>34</v>
      </c>
      <c r="B45" s="47"/>
      <c r="C45" s="47"/>
      <c r="D45" s="41">
        <f>SEKTOR_USD!H46</f>
        <v>10.379885287751172</v>
      </c>
      <c r="E45" s="41">
        <f>SEKTOR_TL!H45</f>
        <v>30.633028457405558</v>
      </c>
      <c r="F45" s="41">
        <f>SEKTOR_USD!L46</f>
        <v>12.394197249003906</v>
      </c>
      <c r="G45" s="41">
        <f>SEKTOR_TL!L45</f>
        <v>28.851745378068962</v>
      </c>
    </row>
    <row r="46" spans="1:7" s="22" customFormat="1" ht="17.5" hidden="1" x14ac:dyDescent="0.35">
      <c r="A46" s="43" t="s">
        <v>40</v>
      </c>
      <c r="B46" s="48" t="e">
        <f>SEKTOR_USD!#REF!</f>
        <v>#REF!</v>
      </c>
      <c r="C46" s="48" t="e">
        <f>SEKTOR_TL!D46</f>
        <v>#REF!</v>
      </c>
      <c r="D46" s="48" t="e">
        <f>SEKTOR_USD!#REF!</f>
        <v>#REF!</v>
      </c>
      <c r="E46" s="48" t="e">
        <f>SEKTOR_TL!H46</f>
        <v>#REF!</v>
      </c>
      <c r="F46" s="48" t="e">
        <f>SEKTOR_USD!#REF!</f>
        <v>#REF!</v>
      </c>
      <c r="G46" s="48" t="e">
        <f>SEKTOR_TL!L46</f>
        <v>#REF!</v>
      </c>
    </row>
    <row r="47" spans="1:7" s="22" customFormat="1" ht="18" x14ac:dyDescent="0.4">
      <c r="A47" s="23"/>
      <c r="B47" s="25"/>
      <c r="C47" s="25"/>
      <c r="D47" s="25"/>
      <c r="E47" s="25"/>
    </row>
    <row r="48" spans="1:7" ht="13" x14ac:dyDescent="0.3">
      <c r="A48" s="21" t="s">
        <v>36</v>
      </c>
    </row>
    <row r="49" spans="1:1" x14ac:dyDescent="0.25">
      <c r="A49" s="28"/>
    </row>
  </sheetData>
  <mergeCells count="4">
    <mergeCell ref="B6:C6"/>
    <mergeCell ref="D6:E6"/>
    <mergeCell ref="F6:G6"/>
    <mergeCell ref="A5:G5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3"/>
  <sheetViews>
    <sheetView showGridLines="0" zoomScale="80" zoomScaleNormal="80" workbookViewId="0">
      <selection activeCell="B1" sqref="B1"/>
    </sheetView>
  </sheetViews>
  <sheetFormatPr defaultColWidth="9.08984375" defaultRowHeight="12.5" x14ac:dyDescent="0.25"/>
  <cols>
    <col min="1" max="1" width="32.36328125" customWidth="1"/>
    <col min="2" max="2" width="12.6328125" bestFit="1" customWidth="1"/>
    <col min="3" max="3" width="12.90625" customWidth="1"/>
    <col min="4" max="4" width="15" bestFit="1" customWidth="1"/>
    <col min="5" max="5" width="13.54296875" bestFit="1" customWidth="1"/>
    <col min="6" max="7" width="12.6328125" bestFit="1" customWidth="1"/>
    <col min="8" max="9" width="15" bestFit="1" customWidth="1"/>
    <col min="10" max="11" width="14.08984375" bestFit="1" customWidth="1"/>
    <col min="12" max="12" width="11.54296875" bestFit="1" customWidth="1"/>
    <col min="13" max="13" width="15" bestFit="1" customWidth="1"/>
  </cols>
  <sheetData>
    <row r="2" spans="1:13" ht="25" x14ac:dyDescent="0.5">
      <c r="C2" s="150" t="s">
        <v>123</v>
      </c>
      <c r="D2" s="150"/>
      <c r="E2" s="150"/>
      <c r="F2" s="150"/>
      <c r="G2" s="150"/>
      <c r="H2" s="150"/>
      <c r="I2" s="150"/>
      <c r="J2" s="150"/>
      <c r="K2" s="150"/>
    </row>
    <row r="6" spans="1:13" ht="22.5" customHeight="1" x14ac:dyDescent="0.25">
      <c r="A6" s="158" t="s">
        <v>113</v>
      </c>
      <c r="B6" s="159"/>
      <c r="C6" s="159"/>
      <c r="D6" s="159"/>
      <c r="E6" s="159"/>
      <c r="F6" s="159"/>
      <c r="G6" s="159"/>
      <c r="H6" s="159"/>
      <c r="I6" s="159"/>
      <c r="J6" s="159"/>
      <c r="K6" s="159"/>
      <c r="L6" s="159"/>
      <c r="M6" s="160"/>
    </row>
    <row r="7" spans="1:13" ht="24" customHeight="1" x14ac:dyDescent="0.25">
      <c r="A7" s="50"/>
      <c r="B7" s="146" t="s">
        <v>125</v>
      </c>
      <c r="C7" s="146"/>
      <c r="D7" s="146"/>
      <c r="E7" s="146"/>
      <c r="F7" s="146" t="s">
        <v>126</v>
      </c>
      <c r="G7" s="146"/>
      <c r="H7" s="146"/>
      <c r="I7" s="146"/>
      <c r="J7" s="146" t="s">
        <v>104</v>
      </c>
      <c r="K7" s="146"/>
      <c r="L7" s="146"/>
      <c r="M7" s="146"/>
    </row>
    <row r="8" spans="1:13" ht="45.5" x14ac:dyDescent="0.35">
      <c r="A8" s="51" t="s">
        <v>41</v>
      </c>
      <c r="B8" s="71">
        <v>2022</v>
      </c>
      <c r="C8" s="72">
        <v>2023</v>
      </c>
      <c r="D8" s="7" t="s">
        <v>118</v>
      </c>
      <c r="E8" s="7" t="s">
        <v>119</v>
      </c>
      <c r="F8" s="5">
        <v>2022</v>
      </c>
      <c r="G8" s="6">
        <v>2023</v>
      </c>
      <c r="H8" s="7" t="s">
        <v>118</v>
      </c>
      <c r="I8" s="7" t="s">
        <v>119</v>
      </c>
      <c r="J8" s="5" t="s">
        <v>127</v>
      </c>
      <c r="K8" s="5" t="s">
        <v>128</v>
      </c>
      <c r="L8" s="7" t="s">
        <v>118</v>
      </c>
      <c r="M8" s="7" t="s">
        <v>119</v>
      </c>
    </row>
    <row r="9" spans="1:13" ht="22.5" customHeight="1" x14ac:dyDescent="0.35">
      <c r="A9" s="52" t="s">
        <v>198</v>
      </c>
      <c r="B9" s="75">
        <v>5142155.9846400004</v>
      </c>
      <c r="C9" s="75">
        <v>5104502.4182900004</v>
      </c>
      <c r="D9" s="64">
        <f>(C9-B9)/B9*100</f>
        <v>-0.73225251164052518</v>
      </c>
      <c r="E9" s="77">
        <f t="shared" ref="E9:E23" si="0">C9/C$23*100</f>
        <v>30.042157645858737</v>
      </c>
      <c r="F9" s="75">
        <v>5142155.9846400004</v>
      </c>
      <c r="G9" s="75">
        <v>5104502.4182900004</v>
      </c>
      <c r="H9" s="64">
        <f t="shared" ref="H9:H22" si="1">(G9-F9)/F9*100</f>
        <v>-0.73225251164052518</v>
      </c>
      <c r="I9" s="66">
        <f t="shared" ref="I9:I23" si="2">G9/G$23*100</f>
        <v>30.042157645858737</v>
      </c>
      <c r="J9" s="75">
        <v>68929713.699739993</v>
      </c>
      <c r="K9" s="75">
        <v>72873217.401920006</v>
      </c>
      <c r="L9" s="64">
        <f t="shared" ref="L9:L23" si="3">(K9-J9)/J9*100</f>
        <v>5.7210504592519262</v>
      </c>
      <c r="M9" s="77">
        <f t="shared" ref="M9:M23" si="4">K9/K$23*100</f>
        <v>32.058987184084756</v>
      </c>
    </row>
    <row r="10" spans="1:13" ht="22.5" customHeight="1" x14ac:dyDescent="0.35">
      <c r="A10" s="52" t="s">
        <v>199</v>
      </c>
      <c r="B10" s="75">
        <v>2352038.46221</v>
      </c>
      <c r="C10" s="75">
        <v>2829745.90594</v>
      </c>
      <c r="D10" s="64">
        <f t="shared" ref="D10:D23" si="5">(C10-B10)/B10*100</f>
        <v>20.310358499883588</v>
      </c>
      <c r="E10" s="77">
        <f t="shared" si="0"/>
        <v>16.654252586768603</v>
      </c>
      <c r="F10" s="75">
        <v>2352038.46221</v>
      </c>
      <c r="G10" s="75">
        <v>2829745.90594</v>
      </c>
      <c r="H10" s="64">
        <f t="shared" si="1"/>
        <v>20.310358499883588</v>
      </c>
      <c r="I10" s="66">
        <f t="shared" si="2"/>
        <v>16.654252586768603</v>
      </c>
      <c r="J10" s="75">
        <v>30750199.043469999</v>
      </c>
      <c r="K10" s="75">
        <v>32833130.618659999</v>
      </c>
      <c r="L10" s="64">
        <f t="shared" si="3"/>
        <v>6.7737173741394816</v>
      </c>
      <c r="M10" s="77">
        <f t="shared" si="4"/>
        <v>14.444221776452931</v>
      </c>
    </row>
    <row r="11" spans="1:13" ht="22.5" customHeight="1" x14ac:dyDescent="0.35">
      <c r="A11" s="52" t="s">
        <v>200</v>
      </c>
      <c r="B11" s="75">
        <v>1569233.20551</v>
      </c>
      <c r="C11" s="75">
        <v>1878488.5023399999</v>
      </c>
      <c r="D11" s="64">
        <f t="shared" si="5"/>
        <v>19.70741478985541</v>
      </c>
      <c r="E11" s="77">
        <f t="shared" si="0"/>
        <v>11.055700066087264</v>
      </c>
      <c r="F11" s="75">
        <v>1569233.20551</v>
      </c>
      <c r="G11" s="75">
        <v>1878488.5023399999</v>
      </c>
      <c r="H11" s="64">
        <f t="shared" si="1"/>
        <v>19.70741478985541</v>
      </c>
      <c r="I11" s="66">
        <f t="shared" si="2"/>
        <v>11.055700066087264</v>
      </c>
      <c r="J11" s="75">
        <v>20020373.815480001</v>
      </c>
      <c r="K11" s="75">
        <v>24523402.88975</v>
      </c>
      <c r="L11" s="64">
        <f t="shared" si="3"/>
        <v>22.492232741369701</v>
      </c>
      <c r="M11" s="77">
        <f t="shared" si="4"/>
        <v>10.788537778104583</v>
      </c>
    </row>
    <row r="12" spans="1:13" ht="22.5" customHeight="1" x14ac:dyDescent="0.35">
      <c r="A12" s="52" t="s">
        <v>201</v>
      </c>
      <c r="B12" s="75">
        <v>1777223.08336</v>
      </c>
      <c r="C12" s="75">
        <v>1892298.3854</v>
      </c>
      <c r="D12" s="64">
        <f t="shared" si="5"/>
        <v>6.4750060427101683</v>
      </c>
      <c r="E12" s="77">
        <f t="shared" si="0"/>
        <v>11.136977074101374</v>
      </c>
      <c r="F12" s="75">
        <v>1777223.08336</v>
      </c>
      <c r="G12" s="75">
        <v>1892298.3854</v>
      </c>
      <c r="H12" s="64">
        <f t="shared" si="1"/>
        <v>6.4750060427101683</v>
      </c>
      <c r="I12" s="66">
        <f t="shared" si="2"/>
        <v>11.136977074101374</v>
      </c>
      <c r="J12" s="75">
        <v>22616646.774409998</v>
      </c>
      <c r="K12" s="75">
        <v>24061502.363329999</v>
      </c>
      <c r="L12" s="64">
        <f t="shared" si="3"/>
        <v>6.3884606915062587</v>
      </c>
      <c r="M12" s="77">
        <f t="shared" si="4"/>
        <v>10.585334686697909</v>
      </c>
    </row>
    <row r="13" spans="1:13" ht="22.5" customHeight="1" x14ac:dyDescent="0.35">
      <c r="A13" s="53" t="s">
        <v>202</v>
      </c>
      <c r="B13" s="75">
        <v>1408472.92194</v>
      </c>
      <c r="C13" s="75">
        <v>1214505.9452200001</v>
      </c>
      <c r="D13" s="64">
        <f t="shared" si="5"/>
        <v>-13.771438108503641</v>
      </c>
      <c r="E13" s="77">
        <f t="shared" si="0"/>
        <v>7.1478816304204624</v>
      </c>
      <c r="F13" s="75">
        <v>1408472.92194</v>
      </c>
      <c r="G13" s="75">
        <v>1214505.9452200001</v>
      </c>
      <c r="H13" s="64">
        <f t="shared" si="1"/>
        <v>-13.771438108503641</v>
      </c>
      <c r="I13" s="66">
        <f t="shared" si="2"/>
        <v>7.1478816304204624</v>
      </c>
      <c r="J13" s="75">
        <v>16722741.739669999</v>
      </c>
      <c r="K13" s="75">
        <v>19094328.201900002</v>
      </c>
      <c r="L13" s="64">
        <f t="shared" si="3"/>
        <v>14.18180403159657</v>
      </c>
      <c r="M13" s="77">
        <f t="shared" si="4"/>
        <v>8.4001344381055407</v>
      </c>
    </row>
    <row r="14" spans="1:13" ht="22.5" customHeight="1" x14ac:dyDescent="0.35">
      <c r="A14" s="52" t="s">
        <v>203</v>
      </c>
      <c r="B14" s="75">
        <v>1369703.0062500001</v>
      </c>
      <c r="C14" s="75">
        <v>1433970.8447199999</v>
      </c>
      <c r="D14" s="64">
        <f t="shared" si="5"/>
        <v>4.6921002711349518</v>
      </c>
      <c r="E14" s="77">
        <f t="shared" si="0"/>
        <v>8.4395254711378982</v>
      </c>
      <c r="F14" s="75">
        <v>1369703.0062500001</v>
      </c>
      <c r="G14" s="75">
        <v>1433970.8447199999</v>
      </c>
      <c r="H14" s="64">
        <f t="shared" si="1"/>
        <v>4.6921002711349518</v>
      </c>
      <c r="I14" s="66">
        <f t="shared" si="2"/>
        <v>8.4395254711378982</v>
      </c>
      <c r="J14" s="75">
        <v>16611355.21383</v>
      </c>
      <c r="K14" s="75">
        <v>18340188.147999998</v>
      </c>
      <c r="L14" s="64">
        <f t="shared" si="3"/>
        <v>10.407536964417185</v>
      </c>
      <c r="M14" s="77">
        <f t="shared" si="4"/>
        <v>8.0683669220695577</v>
      </c>
    </row>
    <row r="15" spans="1:13" ht="22.5" customHeight="1" x14ac:dyDescent="0.35">
      <c r="A15" s="52" t="s">
        <v>204</v>
      </c>
      <c r="B15" s="75">
        <v>842939.08227999997</v>
      </c>
      <c r="C15" s="75">
        <v>942746.23118999996</v>
      </c>
      <c r="D15" s="64">
        <f t="shared" si="5"/>
        <v>11.840375064831427</v>
      </c>
      <c r="E15" s="77">
        <f t="shared" si="0"/>
        <v>5.5484606679718311</v>
      </c>
      <c r="F15" s="75">
        <v>842939.08227999997</v>
      </c>
      <c r="G15" s="75">
        <v>942746.23118999996</v>
      </c>
      <c r="H15" s="64">
        <f t="shared" si="1"/>
        <v>11.840375064831427</v>
      </c>
      <c r="I15" s="66">
        <f t="shared" si="2"/>
        <v>5.5484606679718311</v>
      </c>
      <c r="J15" s="75">
        <v>11758189.773229999</v>
      </c>
      <c r="K15" s="75">
        <v>12442691.44575</v>
      </c>
      <c r="L15" s="64">
        <f t="shared" si="3"/>
        <v>5.8214885600708115</v>
      </c>
      <c r="M15" s="77">
        <f t="shared" si="4"/>
        <v>5.4738915038532436</v>
      </c>
    </row>
    <row r="16" spans="1:13" ht="22.5" customHeight="1" x14ac:dyDescent="0.35">
      <c r="A16" s="52" t="s">
        <v>205</v>
      </c>
      <c r="B16" s="75">
        <v>805704.10970999999</v>
      </c>
      <c r="C16" s="75">
        <v>821660.51543000003</v>
      </c>
      <c r="D16" s="64">
        <f t="shared" si="5"/>
        <v>1.9804299776680159</v>
      </c>
      <c r="E16" s="77">
        <f t="shared" si="0"/>
        <v>4.8358199709100846</v>
      </c>
      <c r="F16" s="75">
        <v>805704.10970999999</v>
      </c>
      <c r="G16" s="75">
        <v>821660.51543000003</v>
      </c>
      <c r="H16" s="64">
        <f t="shared" si="1"/>
        <v>1.9804299776680159</v>
      </c>
      <c r="I16" s="66">
        <f t="shared" si="2"/>
        <v>4.8358199709100846</v>
      </c>
      <c r="J16" s="75">
        <v>10041776.798699999</v>
      </c>
      <c r="K16" s="75">
        <v>11511025.39938</v>
      </c>
      <c r="L16" s="64">
        <f t="shared" si="3"/>
        <v>14.631360865043414</v>
      </c>
      <c r="M16" s="77">
        <f t="shared" si="4"/>
        <v>5.0640252881804901</v>
      </c>
    </row>
    <row r="17" spans="1:13" ht="22.5" customHeight="1" x14ac:dyDescent="0.35">
      <c r="A17" s="52" t="s">
        <v>206</v>
      </c>
      <c r="B17" s="75">
        <v>266442.15357000002</v>
      </c>
      <c r="C17" s="75">
        <v>256283.93234999999</v>
      </c>
      <c r="D17" s="64">
        <f t="shared" si="5"/>
        <v>-3.8125428292378873</v>
      </c>
      <c r="E17" s="77">
        <f t="shared" si="0"/>
        <v>1.5083394358227289</v>
      </c>
      <c r="F17" s="75">
        <v>266442.15357000002</v>
      </c>
      <c r="G17" s="75">
        <v>256283.93234999999</v>
      </c>
      <c r="H17" s="64">
        <f t="shared" si="1"/>
        <v>-3.8125428292378873</v>
      </c>
      <c r="I17" s="66">
        <f t="shared" si="2"/>
        <v>1.5083394358227289</v>
      </c>
      <c r="J17" s="75">
        <v>3451508.4748499999</v>
      </c>
      <c r="K17" s="75">
        <v>3492810.3870199998</v>
      </c>
      <c r="L17" s="64">
        <f t="shared" si="3"/>
        <v>1.1966336594840568</v>
      </c>
      <c r="M17" s="77">
        <f t="shared" si="4"/>
        <v>1.5365859697991326</v>
      </c>
    </row>
    <row r="18" spans="1:13" ht="22.5" customHeight="1" x14ac:dyDescent="0.35">
      <c r="A18" s="52" t="s">
        <v>207</v>
      </c>
      <c r="B18" s="75">
        <v>200575.73827</v>
      </c>
      <c r="C18" s="75">
        <v>214844.99080999999</v>
      </c>
      <c r="D18" s="64">
        <f t="shared" si="5"/>
        <v>7.114146837037584</v>
      </c>
      <c r="E18" s="77">
        <f t="shared" si="0"/>
        <v>1.2644537223080221</v>
      </c>
      <c r="F18" s="75">
        <v>200575.73827</v>
      </c>
      <c r="G18" s="75">
        <v>214844.99080999999</v>
      </c>
      <c r="H18" s="64">
        <f t="shared" si="1"/>
        <v>7.114146837037584</v>
      </c>
      <c r="I18" s="66">
        <f t="shared" si="2"/>
        <v>1.2644537223080221</v>
      </c>
      <c r="J18" s="75">
        <v>2541633.1036299998</v>
      </c>
      <c r="K18" s="75">
        <v>2575671.0013600001</v>
      </c>
      <c r="L18" s="64">
        <f t="shared" si="3"/>
        <v>1.339213660751698</v>
      </c>
      <c r="M18" s="77">
        <f t="shared" si="4"/>
        <v>1.133110442586873</v>
      </c>
    </row>
    <row r="19" spans="1:13" ht="22.5" customHeight="1" x14ac:dyDescent="0.35">
      <c r="A19" s="52" t="s">
        <v>208</v>
      </c>
      <c r="B19" s="75">
        <v>168143.49700999999</v>
      </c>
      <c r="C19" s="75">
        <v>178533.85954999999</v>
      </c>
      <c r="D19" s="64">
        <f t="shared" si="5"/>
        <v>6.179461427153532</v>
      </c>
      <c r="E19" s="77">
        <f t="shared" si="0"/>
        <v>1.0507473430723693</v>
      </c>
      <c r="F19" s="75">
        <v>168143.49700999999</v>
      </c>
      <c r="G19" s="75">
        <v>178533.85954999999</v>
      </c>
      <c r="H19" s="64">
        <f t="shared" si="1"/>
        <v>6.179461427153532</v>
      </c>
      <c r="I19" s="66">
        <f t="shared" si="2"/>
        <v>1.0507473430723693</v>
      </c>
      <c r="J19" s="75">
        <v>2519443.9944000002</v>
      </c>
      <c r="K19" s="75">
        <v>2468643.00532</v>
      </c>
      <c r="L19" s="64">
        <f t="shared" si="3"/>
        <v>-2.0163571483595666</v>
      </c>
      <c r="M19" s="77">
        <f t="shared" si="4"/>
        <v>1.0860258033227606</v>
      </c>
    </row>
    <row r="20" spans="1:13" ht="22.5" customHeight="1" x14ac:dyDescent="0.35">
      <c r="A20" s="52" t="s">
        <v>209</v>
      </c>
      <c r="B20" s="75">
        <v>126012.01798</v>
      </c>
      <c r="C20" s="75">
        <v>121239.39148000001</v>
      </c>
      <c r="D20" s="64">
        <f t="shared" si="5"/>
        <v>-3.7874375607233635</v>
      </c>
      <c r="E20" s="77">
        <f t="shared" si="0"/>
        <v>0.71354514373024913</v>
      </c>
      <c r="F20" s="75">
        <v>126012.01798</v>
      </c>
      <c r="G20" s="75">
        <v>121239.39148000001</v>
      </c>
      <c r="H20" s="64">
        <f t="shared" si="1"/>
        <v>-3.7874375607233635</v>
      </c>
      <c r="I20" s="66">
        <f t="shared" si="2"/>
        <v>0.71354514373024913</v>
      </c>
      <c r="J20" s="75">
        <v>1659103.1038800001</v>
      </c>
      <c r="K20" s="75">
        <v>1596553.73706</v>
      </c>
      <c r="L20" s="64">
        <f t="shared" si="3"/>
        <v>-3.7700711109346576</v>
      </c>
      <c r="M20" s="77">
        <f t="shared" si="4"/>
        <v>0.70236909553221683</v>
      </c>
    </row>
    <row r="21" spans="1:13" ht="22.5" customHeight="1" x14ac:dyDescent="0.35">
      <c r="A21" s="52" t="s">
        <v>210</v>
      </c>
      <c r="B21" s="75">
        <v>105636.03718</v>
      </c>
      <c r="C21" s="75">
        <v>99926.288339999999</v>
      </c>
      <c r="D21" s="64">
        <f t="shared" si="5"/>
        <v>-5.405114573041768</v>
      </c>
      <c r="E21" s="77">
        <f t="shared" si="0"/>
        <v>0.58810850917012214</v>
      </c>
      <c r="F21" s="75">
        <v>105636.03718</v>
      </c>
      <c r="G21" s="75">
        <v>99926.288339999999</v>
      </c>
      <c r="H21" s="64">
        <f t="shared" si="1"/>
        <v>-5.405114573041768</v>
      </c>
      <c r="I21" s="66">
        <f t="shared" si="2"/>
        <v>0.58810850917012214</v>
      </c>
      <c r="J21" s="75">
        <v>1426502.0967000001</v>
      </c>
      <c r="K21" s="75">
        <v>1425558.2151200001</v>
      </c>
      <c r="L21" s="64">
        <f t="shared" si="3"/>
        <v>-6.6167556443385123E-2</v>
      </c>
      <c r="M21" s="77">
        <f t="shared" si="4"/>
        <v>0.62714333438356873</v>
      </c>
    </row>
    <row r="22" spans="1:13" ht="22.5" customHeight="1" x14ac:dyDescent="0.35">
      <c r="A22" s="52" t="s">
        <v>211</v>
      </c>
      <c r="B22" s="75">
        <v>12.824450000000001</v>
      </c>
      <c r="C22" s="75">
        <v>2383.9801900000002</v>
      </c>
      <c r="D22" s="64">
        <f t="shared" si="5"/>
        <v>18489.336696700444</v>
      </c>
      <c r="E22" s="77">
        <f t="shared" si="0"/>
        <v>1.4030732640259346E-2</v>
      </c>
      <c r="F22" s="75">
        <v>12.824450000000001</v>
      </c>
      <c r="G22" s="75">
        <v>2383.9801900000002</v>
      </c>
      <c r="H22" s="64">
        <f t="shared" si="1"/>
        <v>18489.336696700444</v>
      </c>
      <c r="I22" s="66">
        <f t="shared" si="2"/>
        <v>1.4030732640259346E-2</v>
      </c>
      <c r="J22" s="75">
        <v>21393.641749999999</v>
      </c>
      <c r="K22" s="75">
        <v>71070.172579999999</v>
      </c>
      <c r="L22" s="64">
        <f t="shared" si="3"/>
        <v>232.20231230617858</v>
      </c>
      <c r="M22" s="77">
        <f t="shared" si="4"/>
        <v>3.1265776826437761E-2</v>
      </c>
    </row>
    <row r="23" spans="1:13" ht="24" customHeight="1" x14ac:dyDescent="0.25">
      <c r="A23" s="68" t="s">
        <v>42</v>
      </c>
      <c r="B23" s="76">
        <f>SUM(B9:B22)</f>
        <v>16134292.124360001</v>
      </c>
      <c r="C23" s="76">
        <f>SUM(C9:C22)</f>
        <v>16991131.19125</v>
      </c>
      <c r="D23" s="74">
        <f t="shared" si="5"/>
        <v>5.3106703429295177</v>
      </c>
      <c r="E23" s="78">
        <f t="shared" si="0"/>
        <v>100</v>
      </c>
      <c r="F23" s="67">
        <f>SUM(F9:F22)</f>
        <v>16134292.124360001</v>
      </c>
      <c r="G23" s="67">
        <f>SUM(G9:G22)</f>
        <v>16991131.19125</v>
      </c>
      <c r="H23" s="74">
        <f>(G23-F23)/F23*100</f>
        <v>5.3106703429295177</v>
      </c>
      <c r="I23" s="70">
        <f t="shared" si="2"/>
        <v>100</v>
      </c>
      <c r="J23" s="76">
        <f>SUM(J9:J22)</f>
        <v>209070581.27373999</v>
      </c>
      <c r="K23" s="76">
        <f>SUM(K9:K22)</f>
        <v>227309792.98715001</v>
      </c>
      <c r="L23" s="74">
        <f t="shared" si="3"/>
        <v>8.7239493965576536</v>
      </c>
      <c r="M23" s="78">
        <f t="shared" si="4"/>
        <v>100</v>
      </c>
    </row>
  </sheetData>
  <mergeCells count="5">
    <mergeCell ref="B7:E7"/>
    <mergeCell ref="F7:I7"/>
    <mergeCell ref="J7:M7"/>
    <mergeCell ref="A6:M6"/>
    <mergeCell ref="C2:K2"/>
  </mergeCells>
  <pageMargins left="0.4" right="0.23622047244094491" top="0.7" bottom="0.35433070866141736" header="0.54" footer="0.51181102362204722"/>
  <pageSetup paperSize="9" scale="7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7:N60"/>
  <sheetViews>
    <sheetView showGridLines="0" topLeftCell="C1" workbookViewId="0">
      <selection activeCell="F1" sqref="F1"/>
    </sheetView>
  </sheetViews>
  <sheetFormatPr defaultColWidth="9.08984375" defaultRowHeight="12.5" x14ac:dyDescent="0.25"/>
  <cols>
    <col min="1" max="2" width="0" hidden="1" customWidth="1"/>
    <col min="10" max="10" width="11.54296875" bestFit="1" customWidth="1"/>
    <col min="11" max="11" width="12.08984375" customWidth="1"/>
  </cols>
  <sheetData>
    <row r="7" spans="9:9" ht="13" x14ac:dyDescent="0.3">
      <c r="I7" s="29"/>
    </row>
    <row r="8" spans="9:9" ht="13" x14ac:dyDescent="0.3">
      <c r="I8" s="29"/>
    </row>
    <row r="9" spans="9:9" ht="13" x14ac:dyDescent="0.3">
      <c r="I9" s="29"/>
    </row>
    <row r="10" spans="9:9" ht="13" x14ac:dyDescent="0.3">
      <c r="I10" s="29"/>
    </row>
    <row r="17" spans="3:14" ht="12.75" customHeight="1" x14ac:dyDescent="0.25"/>
    <row r="21" spans="3:14" x14ac:dyDescent="0.25">
      <c r="C21" s="1"/>
    </row>
    <row r="22" spans="3:14" ht="13" x14ac:dyDescent="0.3">
      <c r="C22" s="65"/>
    </row>
    <row r="24" spans="3:14" ht="13" x14ac:dyDescent="0.3">
      <c r="H24" s="29"/>
      <c r="I24" s="29"/>
    </row>
    <row r="25" spans="3:14" ht="13" x14ac:dyDescent="0.3">
      <c r="H25" s="29"/>
      <c r="I25" s="29"/>
    </row>
    <row r="26" spans="3:14" x14ac:dyDescent="0.25">
      <c r="H26" s="161"/>
      <c r="I26" s="161"/>
      <c r="N26" t="s">
        <v>43</v>
      </c>
    </row>
    <row r="27" spans="3:14" x14ac:dyDescent="0.25">
      <c r="H27" s="161"/>
      <c r="I27" s="161"/>
    </row>
    <row r="28" spans="3:14" ht="12.75" customHeight="1" x14ac:dyDescent="0.25"/>
    <row r="29" spans="3:14" ht="12.75" customHeight="1" x14ac:dyDescent="0.25"/>
    <row r="30" spans="3:14" ht="9.75" customHeight="1" x14ac:dyDescent="0.25"/>
    <row r="37" spans="8:9" ht="13" x14ac:dyDescent="0.3">
      <c r="H37" s="29"/>
      <c r="I37" s="29"/>
    </row>
    <row r="38" spans="8:9" ht="13" x14ac:dyDescent="0.3">
      <c r="H38" s="29"/>
      <c r="I38" s="29"/>
    </row>
    <row r="39" spans="8:9" x14ac:dyDescent="0.25">
      <c r="H39" s="161"/>
      <c r="I39" s="161"/>
    </row>
    <row r="40" spans="8:9" x14ac:dyDescent="0.25">
      <c r="H40" s="161"/>
      <c r="I40" s="161"/>
    </row>
    <row r="41" spans="8:9" ht="12.75" customHeight="1" x14ac:dyDescent="0.25"/>
    <row r="42" spans="8:9" ht="13.5" customHeight="1" x14ac:dyDescent="0.25"/>
    <row r="43" spans="8:9" ht="12.75" customHeight="1" x14ac:dyDescent="0.25"/>
    <row r="49" spans="3:9" ht="13" x14ac:dyDescent="0.3">
      <c r="H49" s="29"/>
      <c r="I49" s="29"/>
    </row>
    <row r="50" spans="3:9" ht="13" x14ac:dyDescent="0.3">
      <c r="H50" s="29"/>
      <c r="I50" s="29"/>
    </row>
    <row r="51" spans="3:9" x14ac:dyDescent="0.25">
      <c r="H51" s="161"/>
      <c r="I51" s="161"/>
    </row>
    <row r="52" spans="3:9" x14ac:dyDescent="0.25">
      <c r="H52" s="161"/>
      <c r="I52" s="161"/>
    </row>
    <row r="55" spans="3:9" ht="15.75" customHeight="1" x14ac:dyDescent="0.25"/>
    <row r="56" spans="3:9" ht="12.75" customHeight="1" x14ac:dyDescent="0.25"/>
    <row r="57" spans="3:9" ht="12.75" customHeight="1" x14ac:dyDescent="0.25"/>
    <row r="58" spans="3:9" ht="12.75" customHeight="1" x14ac:dyDescent="0.25"/>
    <row r="60" spans="3:9" x14ac:dyDescent="0.25">
      <c r="C60" s="30"/>
    </row>
  </sheetData>
  <mergeCells count="3">
    <mergeCell ref="H26:I27"/>
    <mergeCell ref="H39:I40"/>
    <mergeCell ref="H51:I52"/>
  </mergeCells>
  <pageMargins left="0.74803149606299213" right="0.74803149606299213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showGridLines="0" zoomScale="90" zoomScaleNormal="90" workbookViewId="0"/>
  </sheetViews>
  <sheetFormatPr defaultColWidth="9.08984375" defaultRowHeight="12.5" x14ac:dyDescent="0.25"/>
  <cols>
    <col min="1" max="1" width="3.08984375" bestFit="1" customWidth="1"/>
    <col min="2" max="2" width="28" customWidth="1"/>
    <col min="3" max="3" width="11.6328125" customWidth="1"/>
    <col min="4" max="9" width="11.6328125" bestFit="1" customWidth="1"/>
    <col min="10" max="10" width="10.08984375" bestFit="1" customWidth="1"/>
    <col min="11" max="14" width="11.6328125" bestFit="1" customWidth="1"/>
    <col min="15" max="15" width="12.6328125" bestFit="1" customWidth="1"/>
    <col min="16" max="16" width="6.6328125" bestFit="1" customWidth="1"/>
  </cols>
  <sheetData>
    <row r="1" spans="1:16" ht="13" x14ac:dyDescent="0.3"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3" spans="1:16" ht="15.5" x14ac:dyDescent="0.35">
      <c r="A3" s="37"/>
      <c r="B3" s="73" t="s">
        <v>122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</row>
    <row r="4" spans="1:16" s="39" customFormat="1" ht="13" x14ac:dyDescent="0.3">
      <c r="A4" s="49"/>
      <c r="B4" s="62" t="s">
        <v>103</v>
      </c>
      <c r="C4" s="62" t="s">
        <v>44</v>
      </c>
      <c r="D4" s="62" t="s">
        <v>45</v>
      </c>
      <c r="E4" s="62" t="s">
        <v>46</v>
      </c>
      <c r="F4" s="62" t="s">
        <v>47</v>
      </c>
      <c r="G4" s="62" t="s">
        <v>48</v>
      </c>
      <c r="H4" s="62" t="s">
        <v>49</v>
      </c>
      <c r="I4" s="62" t="s">
        <v>0</v>
      </c>
      <c r="J4" s="62" t="s">
        <v>102</v>
      </c>
      <c r="K4" s="62" t="s">
        <v>50</v>
      </c>
      <c r="L4" s="62" t="s">
        <v>51</v>
      </c>
      <c r="M4" s="62" t="s">
        <v>52</v>
      </c>
      <c r="N4" s="62" t="s">
        <v>53</v>
      </c>
      <c r="O4" s="63" t="s">
        <v>101</v>
      </c>
      <c r="P4" s="63" t="s">
        <v>100</v>
      </c>
    </row>
    <row r="5" spans="1:16" x14ac:dyDescent="0.25">
      <c r="A5" s="54" t="s">
        <v>99</v>
      </c>
      <c r="B5" s="55" t="s">
        <v>168</v>
      </c>
      <c r="C5" s="79">
        <v>1594722.2876299999</v>
      </c>
      <c r="D5" s="79">
        <v>0</v>
      </c>
      <c r="E5" s="79">
        <v>0</v>
      </c>
      <c r="F5" s="79">
        <v>0</v>
      </c>
      <c r="G5" s="79">
        <v>0</v>
      </c>
      <c r="H5" s="79">
        <v>0</v>
      </c>
      <c r="I5" s="56">
        <v>0</v>
      </c>
      <c r="J5" s="56">
        <v>0</v>
      </c>
      <c r="K5" s="56">
        <v>0</v>
      </c>
      <c r="L5" s="56">
        <v>0</v>
      </c>
      <c r="M5" s="56">
        <v>0</v>
      </c>
      <c r="N5" s="56">
        <v>0</v>
      </c>
      <c r="O5" s="79">
        <v>1594722.2876299999</v>
      </c>
      <c r="P5" s="57">
        <f t="shared" ref="P5:P24" si="0">O5/O$26*100</f>
        <v>9.385615764365598</v>
      </c>
    </row>
    <row r="6" spans="1:16" x14ac:dyDescent="0.25">
      <c r="A6" s="54" t="s">
        <v>98</v>
      </c>
      <c r="B6" s="55" t="s">
        <v>169</v>
      </c>
      <c r="C6" s="79">
        <v>1004881.73354</v>
      </c>
      <c r="D6" s="79">
        <v>0</v>
      </c>
      <c r="E6" s="79">
        <v>0</v>
      </c>
      <c r="F6" s="79">
        <v>0</v>
      </c>
      <c r="G6" s="79">
        <v>0</v>
      </c>
      <c r="H6" s="79">
        <v>0</v>
      </c>
      <c r="I6" s="56">
        <v>0</v>
      </c>
      <c r="J6" s="56">
        <v>0</v>
      </c>
      <c r="K6" s="56">
        <v>0</v>
      </c>
      <c r="L6" s="56">
        <v>0</v>
      </c>
      <c r="M6" s="56">
        <v>0</v>
      </c>
      <c r="N6" s="56">
        <v>0</v>
      </c>
      <c r="O6" s="79">
        <v>1004881.73354</v>
      </c>
      <c r="P6" s="57">
        <f t="shared" si="0"/>
        <v>5.9141544034307074</v>
      </c>
    </row>
    <row r="7" spans="1:16" x14ac:dyDescent="0.25">
      <c r="A7" s="54" t="s">
        <v>97</v>
      </c>
      <c r="B7" s="55" t="s">
        <v>170</v>
      </c>
      <c r="C7" s="79">
        <v>890934.84566999995</v>
      </c>
      <c r="D7" s="79">
        <v>0</v>
      </c>
      <c r="E7" s="79">
        <v>0</v>
      </c>
      <c r="F7" s="79">
        <v>0</v>
      </c>
      <c r="G7" s="79">
        <v>0</v>
      </c>
      <c r="H7" s="79">
        <v>0</v>
      </c>
      <c r="I7" s="56">
        <v>0</v>
      </c>
      <c r="J7" s="56">
        <v>0</v>
      </c>
      <c r="K7" s="56">
        <v>0</v>
      </c>
      <c r="L7" s="56">
        <v>0</v>
      </c>
      <c r="M7" s="56">
        <v>0</v>
      </c>
      <c r="N7" s="56">
        <v>0</v>
      </c>
      <c r="O7" s="79">
        <v>890934.84566999995</v>
      </c>
      <c r="P7" s="57">
        <f t="shared" si="0"/>
        <v>5.2435287306168821</v>
      </c>
    </row>
    <row r="8" spans="1:16" x14ac:dyDescent="0.25">
      <c r="A8" s="54" t="s">
        <v>96</v>
      </c>
      <c r="B8" s="55" t="s">
        <v>171</v>
      </c>
      <c r="C8" s="79">
        <v>804437.71704999998</v>
      </c>
      <c r="D8" s="79">
        <v>0</v>
      </c>
      <c r="E8" s="79">
        <v>0</v>
      </c>
      <c r="F8" s="79">
        <v>0</v>
      </c>
      <c r="G8" s="79">
        <v>0</v>
      </c>
      <c r="H8" s="79">
        <v>0</v>
      </c>
      <c r="I8" s="56">
        <v>0</v>
      </c>
      <c r="J8" s="56">
        <v>0</v>
      </c>
      <c r="K8" s="56">
        <v>0</v>
      </c>
      <c r="L8" s="56">
        <v>0</v>
      </c>
      <c r="M8" s="56">
        <v>0</v>
      </c>
      <c r="N8" s="56">
        <v>0</v>
      </c>
      <c r="O8" s="79">
        <v>804437.71704999998</v>
      </c>
      <c r="P8" s="57">
        <f t="shared" si="0"/>
        <v>4.7344565114314756</v>
      </c>
    </row>
    <row r="9" spans="1:16" x14ac:dyDescent="0.25">
      <c r="A9" s="54" t="s">
        <v>95</v>
      </c>
      <c r="B9" s="55" t="s">
        <v>172</v>
      </c>
      <c r="C9" s="79">
        <v>797350.05730999995</v>
      </c>
      <c r="D9" s="79">
        <v>0</v>
      </c>
      <c r="E9" s="79">
        <v>0</v>
      </c>
      <c r="F9" s="79">
        <v>0</v>
      </c>
      <c r="G9" s="79">
        <v>0</v>
      </c>
      <c r="H9" s="79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6">
        <v>0</v>
      </c>
      <c r="O9" s="79">
        <v>797350.05730999995</v>
      </c>
      <c r="P9" s="57">
        <f t="shared" si="0"/>
        <v>4.692742633407569</v>
      </c>
    </row>
    <row r="10" spans="1:16" x14ac:dyDescent="0.25">
      <c r="A10" s="54" t="s">
        <v>94</v>
      </c>
      <c r="B10" s="55" t="s">
        <v>173</v>
      </c>
      <c r="C10" s="79">
        <v>766076.19842999999</v>
      </c>
      <c r="D10" s="79">
        <v>0</v>
      </c>
      <c r="E10" s="79">
        <v>0</v>
      </c>
      <c r="F10" s="79">
        <v>0</v>
      </c>
      <c r="G10" s="79">
        <v>0</v>
      </c>
      <c r="H10" s="79">
        <v>0</v>
      </c>
      <c r="I10" s="56">
        <v>0</v>
      </c>
      <c r="J10" s="56">
        <v>0</v>
      </c>
      <c r="K10" s="56">
        <v>0</v>
      </c>
      <c r="L10" s="56">
        <v>0</v>
      </c>
      <c r="M10" s="56">
        <v>0</v>
      </c>
      <c r="N10" s="56">
        <v>0</v>
      </c>
      <c r="O10" s="79">
        <v>766076.19842999999</v>
      </c>
      <c r="P10" s="57">
        <f t="shared" si="0"/>
        <v>4.5086827345816145</v>
      </c>
    </row>
    <row r="11" spans="1:16" x14ac:dyDescent="0.25">
      <c r="A11" s="54" t="s">
        <v>93</v>
      </c>
      <c r="B11" s="55" t="s">
        <v>174</v>
      </c>
      <c r="C11" s="79">
        <v>729168.07339999999</v>
      </c>
      <c r="D11" s="79">
        <v>0</v>
      </c>
      <c r="E11" s="79">
        <v>0</v>
      </c>
      <c r="F11" s="79">
        <v>0</v>
      </c>
      <c r="G11" s="79">
        <v>0</v>
      </c>
      <c r="H11" s="79">
        <v>0</v>
      </c>
      <c r="I11" s="56">
        <v>0</v>
      </c>
      <c r="J11" s="56">
        <v>0</v>
      </c>
      <c r="K11" s="56">
        <v>0</v>
      </c>
      <c r="L11" s="56">
        <v>0</v>
      </c>
      <c r="M11" s="56">
        <v>0</v>
      </c>
      <c r="N11" s="56">
        <v>0</v>
      </c>
      <c r="O11" s="79">
        <v>729168.07339999999</v>
      </c>
      <c r="P11" s="57">
        <f t="shared" si="0"/>
        <v>4.2914627942811903</v>
      </c>
    </row>
    <row r="12" spans="1:16" x14ac:dyDescent="0.25">
      <c r="A12" s="54" t="s">
        <v>92</v>
      </c>
      <c r="B12" s="55" t="s">
        <v>175</v>
      </c>
      <c r="C12" s="79">
        <v>671201.25049999997</v>
      </c>
      <c r="D12" s="79">
        <v>0</v>
      </c>
      <c r="E12" s="79">
        <v>0</v>
      </c>
      <c r="F12" s="79">
        <v>0</v>
      </c>
      <c r="G12" s="79">
        <v>0</v>
      </c>
      <c r="H12" s="79">
        <v>0</v>
      </c>
      <c r="I12" s="56">
        <v>0</v>
      </c>
      <c r="J12" s="56">
        <v>0</v>
      </c>
      <c r="K12" s="56">
        <v>0</v>
      </c>
      <c r="L12" s="56">
        <v>0</v>
      </c>
      <c r="M12" s="56">
        <v>0</v>
      </c>
      <c r="N12" s="56">
        <v>0</v>
      </c>
      <c r="O12" s="79">
        <v>671201.25049999997</v>
      </c>
      <c r="P12" s="57">
        <f t="shared" si="0"/>
        <v>3.9503035021332291</v>
      </c>
    </row>
    <row r="13" spans="1:16" x14ac:dyDescent="0.25">
      <c r="A13" s="54" t="s">
        <v>91</v>
      </c>
      <c r="B13" s="55" t="s">
        <v>176</v>
      </c>
      <c r="C13" s="79">
        <v>529446.70394000004</v>
      </c>
      <c r="D13" s="79">
        <v>0</v>
      </c>
      <c r="E13" s="79">
        <v>0</v>
      </c>
      <c r="F13" s="79">
        <v>0</v>
      </c>
      <c r="G13" s="79">
        <v>0</v>
      </c>
      <c r="H13" s="79">
        <v>0</v>
      </c>
      <c r="I13" s="56">
        <v>0</v>
      </c>
      <c r="J13" s="56">
        <v>0</v>
      </c>
      <c r="K13" s="56">
        <v>0</v>
      </c>
      <c r="L13" s="56">
        <v>0</v>
      </c>
      <c r="M13" s="56">
        <v>0</v>
      </c>
      <c r="N13" s="56">
        <v>0</v>
      </c>
      <c r="O13" s="79">
        <v>529446.70394000004</v>
      </c>
      <c r="P13" s="57">
        <f t="shared" si="0"/>
        <v>3.1160179859752462</v>
      </c>
    </row>
    <row r="14" spans="1:16" x14ac:dyDescent="0.25">
      <c r="A14" s="54" t="s">
        <v>90</v>
      </c>
      <c r="B14" s="55" t="s">
        <v>177</v>
      </c>
      <c r="C14" s="79">
        <v>456704.01272</v>
      </c>
      <c r="D14" s="79">
        <v>0</v>
      </c>
      <c r="E14" s="79">
        <v>0</v>
      </c>
      <c r="F14" s="79">
        <v>0</v>
      </c>
      <c r="G14" s="79">
        <v>0</v>
      </c>
      <c r="H14" s="79">
        <v>0</v>
      </c>
      <c r="I14" s="56">
        <v>0</v>
      </c>
      <c r="J14" s="56">
        <v>0</v>
      </c>
      <c r="K14" s="56">
        <v>0</v>
      </c>
      <c r="L14" s="56">
        <v>0</v>
      </c>
      <c r="M14" s="56">
        <v>0</v>
      </c>
      <c r="N14" s="56">
        <v>0</v>
      </c>
      <c r="O14" s="79">
        <v>456704.01272</v>
      </c>
      <c r="P14" s="57">
        <f t="shared" si="0"/>
        <v>2.6878964536227645</v>
      </c>
    </row>
    <row r="15" spans="1:16" x14ac:dyDescent="0.25">
      <c r="A15" s="54" t="s">
        <v>89</v>
      </c>
      <c r="B15" s="55" t="s">
        <v>212</v>
      </c>
      <c r="C15" s="79">
        <v>444404.77789999999</v>
      </c>
      <c r="D15" s="79">
        <v>0</v>
      </c>
      <c r="E15" s="79">
        <v>0</v>
      </c>
      <c r="F15" s="79">
        <v>0</v>
      </c>
      <c r="G15" s="79">
        <v>0</v>
      </c>
      <c r="H15" s="79">
        <v>0</v>
      </c>
      <c r="I15" s="56">
        <v>0</v>
      </c>
      <c r="J15" s="56">
        <v>0</v>
      </c>
      <c r="K15" s="56">
        <v>0</v>
      </c>
      <c r="L15" s="56">
        <v>0</v>
      </c>
      <c r="M15" s="56">
        <v>0</v>
      </c>
      <c r="N15" s="56">
        <v>0</v>
      </c>
      <c r="O15" s="79">
        <v>444404.77789999999</v>
      </c>
      <c r="P15" s="57">
        <f t="shared" si="0"/>
        <v>2.6155102500112366</v>
      </c>
    </row>
    <row r="16" spans="1:16" x14ac:dyDescent="0.25">
      <c r="A16" s="54" t="s">
        <v>88</v>
      </c>
      <c r="B16" s="55" t="s">
        <v>213</v>
      </c>
      <c r="C16" s="79">
        <v>438793.83672000002</v>
      </c>
      <c r="D16" s="79">
        <v>0</v>
      </c>
      <c r="E16" s="79">
        <v>0</v>
      </c>
      <c r="F16" s="79">
        <v>0</v>
      </c>
      <c r="G16" s="79">
        <v>0</v>
      </c>
      <c r="H16" s="79">
        <v>0</v>
      </c>
      <c r="I16" s="56">
        <v>0</v>
      </c>
      <c r="J16" s="56">
        <v>0</v>
      </c>
      <c r="K16" s="56">
        <v>0</v>
      </c>
      <c r="L16" s="56">
        <v>0</v>
      </c>
      <c r="M16" s="56">
        <v>0</v>
      </c>
      <c r="N16" s="56">
        <v>0</v>
      </c>
      <c r="O16" s="79">
        <v>438793.83672000002</v>
      </c>
      <c r="P16" s="57">
        <f t="shared" si="0"/>
        <v>2.5824874858594922</v>
      </c>
    </row>
    <row r="17" spans="1:16" x14ac:dyDescent="0.25">
      <c r="A17" s="54" t="s">
        <v>87</v>
      </c>
      <c r="B17" s="55" t="s">
        <v>214</v>
      </c>
      <c r="C17" s="79">
        <v>310386.61119000003</v>
      </c>
      <c r="D17" s="79">
        <v>0</v>
      </c>
      <c r="E17" s="79">
        <v>0</v>
      </c>
      <c r="F17" s="79">
        <v>0</v>
      </c>
      <c r="G17" s="79">
        <v>0</v>
      </c>
      <c r="H17" s="79">
        <v>0</v>
      </c>
      <c r="I17" s="56">
        <v>0</v>
      </c>
      <c r="J17" s="56">
        <v>0</v>
      </c>
      <c r="K17" s="56">
        <v>0</v>
      </c>
      <c r="L17" s="56">
        <v>0</v>
      </c>
      <c r="M17" s="56">
        <v>0</v>
      </c>
      <c r="N17" s="56">
        <v>0</v>
      </c>
      <c r="O17" s="79">
        <v>310386.61119000003</v>
      </c>
      <c r="P17" s="57">
        <f t="shared" si="0"/>
        <v>1.8267566043503995</v>
      </c>
    </row>
    <row r="18" spans="1:16" x14ac:dyDescent="0.25">
      <c r="A18" s="54" t="s">
        <v>86</v>
      </c>
      <c r="B18" s="55" t="s">
        <v>215</v>
      </c>
      <c r="C18" s="79">
        <v>306514.73482000001</v>
      </c>
      <c r="D18" s="79">
        <v>0</v>
      </c>
      <c r="E18" s="79">
        <v>0</v>
      </c>
      <c r="F18" s="79">
        <v>0</v>
      </c>
      <c r="G18" s="79">
        <v>0</v>
      </c>
      <c r="H18" s="79">
        <v>0</v>
      </c>
      <c r="I18" s="56">
        <v>0</v>
      </c>
      <c r="J18" s="56">
        <v>0</v>
      </c>
      <c r="K18" s="56">
        <v>0</v>
      </c>
      <c r="L18" s="56">
        <v>0</v>
      </c>
      <c r="M18" s="56">
        <v>0</v>
      </c>
      <c r="N18" s="56">
        <v>0</v>
      </c>
      <c r="O18" s="79">
        <v>306514.73482000001</v>
      </c>
      <c r="P18" s="57">
        <f t="shared" si="0"/>
        <v>1.8039689728124011</v>
      </c>
    </row>
    <row r="19" spans="1:16" x14ac:dyDescent="0.25">
      <c r="A19" s="54" t="s">
        <v>85</v>
      </c>
      <c r="B19" s="55" t="s">
        <v>216</v>
      </c>
      <c r="C19" s="79">
        <v>246391.50382000001</v>
      </c>
      <c r="D19" s="79">
        <v>0</v>
      </c>
      <c r="E19" s="79">
        <v>0</v>
      </c>
      <c r="F19" s="79">
        <v>0</v>
      </c>
      <c r="G19" s="79">
        <v>0</v>
      </c>
      <c r="H19" s="79">
        <v>0</v>
      </c>
      <c r="I19" s="56">
        <v>0</v>
      </c>
      <c r="J19" s="56">
        <v>0</v>
      </c>
      <c r="K19" s="56">
        <v>0</v>
      </c>
      <c r="L19" s="56">
        <v>0</v>
      </c>
      <c r="M19" s="56">
        <v>0</v>
      </c>
      <c r="N19" s="56">
        <v>0</v>
      </c>
      <c r="O19" s="79">
        <v>246391.50382000001</v>
      </c>
      <c r="P19" s="57">
        <f t="shared" si="0"/>
        <v>1.4501183061130469</v>
      </c>
    </row>
    <row r="20" spans="1:16" x14ac:dyDescent="0.25">
      <c r="A20" s="54" t="s">
        <v>84</v>
      </c>
      <c r="B20" s="55" t="s">
        <v>217</v>
      </c>
      <c r="C20" s="79">
        <v>223124.47659000001</v>
      </c>
      <c r="D20" s="79">
        <v>0</v>
      </c>
      <c r="E20" s="79">
        <v>0</v>
      </c>
      <c r="F20" s="79">
        <v>0</v>
      </c>
      <c r="G20" s="79">
        <v>0</v>
      </c>
      <c r="H20" s="79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6">
        <v>0</v>
      </c>
      <c r="O20" s="79">
        <v>223124.47659000001</v>
      </c>
      <c r="P20" s="57">
        <f t="shared" si="0"/>
        <v>1.3131820011189337</v>
      </c>
    </row>
    <row r="21" spans="1:16" x14ac:dyDescent="0.25">
      <c r="A21" s="54" t="s">
        <v>83</v>
      </c>
      <c r="B21" s="55" t="s">
        <v>218</v>
      </c>
      <c r="C21" s="79">
        <v>217945.26673</v>
      </c>
      <c r="D21" s="79">
        <v>0</v>
      </c>
      <c r="E21" s="79">
        <v>0</v>
      </c>
      <c r="F21" s="79">
        <v>0</v>
      </c>
      <c r="G21" s="79">
        <v>0</v>
      </c>
      <c r="H21" s="79">
        <v>0</v>
      </c>
      <c r="I21" s="56">
        <v>0</v>
      </c>
      <c r="J21" s="56">
        <v>0</v>
      </c>
      <c r="K21" s="56">
        <v>0</v>
      </c>
      <c r="L21" s="56">
        <v>0</v>
      </c>
      <c r="M21" s="56">
        <v>0</v>
      </c>
      <c r="N21" s="56">
        <v>0</v>
      </c>
      <c r="O21" s="79">
        <v>217945.26673</v>
      </c>
      <c r="P21" s="57">
        <f t="shared" si="0"/>
        <v>1.2827001585523412</v>
      </c>
    </row>
    <row r="22" spans="1:16" x14ac:dyDescent="0.25">
      <c r="A22" s="54" t="s">
        <v>82</v>
      </c>
      <c r="B22" s="55" t="s">
        <v>219</v>
      </c>
      <c r="C22" s="79">
        <v>216856.73185000001</v>
      </c>
      <c r="D22" s="79">
        <v>0</v>
      </c>
      <c r="E22" s="79">
        <v>0</v>
      </c>
      <c r="F22" s="79">
        <v>0</v>
      </c>
      <c r="G22" s="79">
        <v>0</v>
      </c>
      <c r="H22" s="79">
        <v>0</v>
      </c>
      <c r="I22" s="56">
        <v>0</v>
      </c>
      <c r="J22" s="56">
        <v>0</v>
      </c>
      <c r="K22" s="56">
        <v>0</v>
      </c>
      <c r="L22" s="56">
        <v>0</v>
      </c>
      <c r="M22" s="56">
        <v>0</v>
      </c>
      <c r="N22" s="56">
        <v>0</v>
      </c>
      <c r="O22" s="79">
        <v>216856.73185000001</v>
      </c>
      <c r="P22" s="57">
        <f t="shared" si="0"/>
        <v>1.2762936699686938</v>
      </c>
    </row>
    <row r="23" spans="1:16" x14ac:dyDescent="0.25">
      <c r="A23" s="54" t="s">
        <v>81</v>
      </c>
      <c r="B23" s="55" t="s">
        <v>159</v>
      </c>
      <c r="C23" s="79">
        <v>202877.1881</v>
      </c>
      <c r="D23" s="79">
        <v>0</v>
      </c>
      <c r="E23" s="79">
        <v>0</v>
      </c>
      <c r="F23" s="79">
        <v>0</v>
      </c>
      <c r="G23" s="79">
        <v>0</v>
      </c>
      <c r="H23" s="79">
        <v>0</v>
      </c>
      <c r="I23" s="56">
        <v>0</v>
      </c>
      <c r="J23" s="56">
        <v>0</v>
      </c>
      <c r="K23" s="56">
        <v>0</v>
      </c>
      <c r="L23" s="56">
        <v>0</v>
      </c>
      <c r="M23" s="56">
        <v>0</v>
      </c>
      <c r="N23" s="56">
        <v>0</v>
      </c>
      <c r="O23" s="79">
        <v>202877.1881</v>
      </c>
      <c r="P23" s="57">
        <f t="shared" si="0"/>
        <v>1.1940181369706369</v>
      </c>
    </row>
    <row r="24" spans="1:16" x14ac:dyDescent="0.25">
      <c r="A24" s="54" t="s">
        <v>80</v>
      </c>
      <c r="B24" s="55" t="s">
        <v>220</v>
      </c>
      <c r="C24" s="79">
        <v>191719.70503000001</v>
      </c>
      <c r="D24" s="79">
        <v>0</v>
      </c>
      <c r="E24" s="79">
        <v>0</v>
      </c>
      <c r="F24" s="79">
        <v>0</v>
      </c>
      <c r="G24" s="79">
        <v>0</v>
      </c>
      <c r="H24" s="79">
        <v>0</v>
      </c>
      <c r="I24" s="56">
        <v>0</v>
      </c>
      <c r="J24" s="56">
        <v>0</v>
      </c>
      <c r="K24" s="56">
        <v>0</v>
      </c>
      <c r="L24" s="56">
        <v>0</v>
      </c>
      <c r="M24" s="56">
        <v>0</v>
      </c>
      <c r="N24" s="56">
        <v>0</v>
      </c>
      <c r="O24" s="79">
        <v>191719.70503000001</v>
      </c>
      <c r="P24" s="57">
        <f t="shared" si="0"/>
        <v>1.1283516257512674</v>
      </c>
    </row>
    <row r="25" spans="1:16" ht="13" x14ac:dyDescent="0.3">
      <c r="A25" s="58"/>
      <c r="B25" s="162" t="s">
        <v>79</v>
      </c>
      <c r="C25" s="162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80">
        <f>SUM(O5:O24)</f>
        <v>11043937.712940002</v>
      </c>
      <c r="P25" s="60">
        <f>SUM(P5:P24)</f>
        <v>64.998248725354728</v>
      </c>
    </row>
    <row r="26" spans="1:16" ht="13.5" customHeight="1" x14ac:dyDescent="0.3">
      <c r="A26" s="58"/>
      <c r="B26" s="163" t="s">
        <v>78</v>
      </c>
      <c r="C26" s="163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80">
        <v>16991131.191249996</v>
      </c>
      <c r="P26" s="56">
        <f>O26/O$26*100</f>
        <v>100</v>
      </c>
    </row>
    <row r="27" spans="1:16" x14ac:dyDescent="0.25">
      <c r="B27" s="38"/>
    </row>
    <row r="28" spans="1:16" ht="13" x14ac:dyDescent="0.3">
      <c r="B28" s="29"/>
    </row>
  </sheetData>
  <mergeCells count="2">
    <mergeCell ref="B25:C25"/>
    <mergeCell ref="B26:C26"/>
  </mergeCells>
  <pageMargins left="0.31" right="0.36" top="0.98425196850393704" bottom="0.98425196850393704" header="0.51181102362204722" footer="0.51181102362204722"/>
  <pageSetup paperSize="9" scale="75" orientation="landscape" r:id="rId1"/>
  <headerFooter alignWithMargins="0"/>
  <ignoredErrors>
    <ignoredError sqref="P25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2"/>
  <sheetViews>
    <sheetView showGridLines="0" zoomScaleNormal="100" workbookViewId="0">
      <selection activeCell="N1" sqref="N1"/>
    </sheetView>
  </sheetViews>
  <sheetFormatPr defaultColWidth="9.08984375" defaultRowHeight="12.5" x14ac:dyDescent="0.25"/>
  <sheetData>
    <row r="22" spans="1:1" x14ac:dyDescent="0.25">
      <c r="A22" t="s">
        <v>108</v>
      </c>
    </row>
  </sheetData>
  <pageMargins left="0.75" right="0.75" top="1" bottom="1" header="0.5" footer="0.5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7"/>
  <sheetViews>
    <sheetView showGridLines="0" workbookViewId="0"/>
  </sheetViews>
  <sheetFormatPr defaultColWidth="9.08984375" defaultRowHeight="12.5" x14ac:dyDescent="0.25"/>
  <cols>
    <col min="5" max="5" width="10.54296875" customWidth="1"/>
  </cols>
  <sheetData>
    <row r="1" spans="2:2" ht="14" x14ac:dyDescent="0.3">
      <c r="B1" s="31" t="s">
        <v>2</v>
      </c>
    </row>
    <row r="2" spans="2:2" ht="14" x14ac:dyDescent="0.3">
      <c r="B2" s="31" t="s">
        <v>54</v>
      </c>
    </row>
    <row r="13" spans="2:2" ht="12.75" customHeight="1" x14ac:dyDescent="0.25"/>
    <row r="30" ht="12.75" customHeight="1" x14ac:dyDescent="0.25"/>
    <row r="46" ht="12.75" customHeight="1" x14ac:dyDescent="0.25"/>
    <row r="60" ht="12.75" customHeight="1" x14ac:dyDescent="0.25"/>
    <row r="80" ht="12.75" customHeight="1" x14ac:dyDescent="0.25"/>
    <row r="84" ht="3.75" customHeight="1" x14ac:dyDescent="0.25"/>
    <row r="95" ht="12.75" customHeight="1" x14ac:dyDescent="0.25"/>
    <row r="105" spans="1:1" ht="3.75" customHeight="1" x14ac:dyDescent="0.25"/>
    <row r="112" spans="1:1" x14ac:dyDescent="0.25">
      <c r="A112" s="30"/>
    </row>
    <row r="113" ht="12.75" customHeight="1" x14ac:dyDescent="0.25"/>
    <row r="127" ht="12.75" customHeight="1" x14ac:dyDescent="0.25"/>
  </sheetData>
  <pageMargins left="0.19685039370078741" right="0.19685039370078741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2:A76"/>
  <sheetViews>
    <sheetView showGridLines="0" workbookViewId="0"/>
  </sheetViews>
  <sheetFormatPr defaultColWidth="9.08984375" defaultRowHeight="12.5" x14ac:dyDescent="0.25"/>
  <cols>
    <col min="4" max="4" width="18.54296875" customWidth="1"/>
    <col min="7" max="7" width="8" customWidth="1"/>
    <col min="8" max="8" width="10.453125" bestFit="1" customWidth="1"/>
    <col min="11" max="11" width="9" customWidth="1"/>
    <col min="12" max="12" width="9.453125" customWidth="1"/>
  </cols>
  <sheetData>
    <row r="12" ht="12.75" customHeight="1" x14ac:dyDescent="0.25"/>
    <row r="14" ht="12.75" customHeight="1" x14ac:dyDescent="0.25"/>
    <row r="25" ht="12.75" customHeight="1" x14ac:dyDescent="0.25"/>
    <row r="29" ht="12.75" customHeight="1" x14ac:dyDescent="0.25"/>
    <row r="43" ht="12.75" customHeight="1" x14ac:dyDescent="0.25"/>
    <row r="45" ht="12.75" customHeight="1" x14ac:dyDescent="0.25"/>
    <row r="59" spans="1:1" ht="12.75" customHeight="1" x14ac:dyDescent="0.25"/>
    <row r="61" spans="1:1" ht="12.75" customHeight="1" x14ac:dyDescent="0.25">
      <c r="A61" s="30"/>
    </row>
    <row r="76" ht="12.75" customHeight="1" x14ac:dyDescent="0.25"/>
  </sheetData>
  <pageMargins left="0.15748031496062992" right="0.15748031496062992" top="0.19685039370078741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66"/>
  <sheetViews>
    <sheetView showGridLines="0" workbookViewId="0"/>
  </sheetViews>
  <sheetFormatPr defaultColWidth="9.08984375" defaultRowHeight="12.5" x14ac:dyDescent="0.25"/>
  <cols>
    <col min="1" max="1" width="2.453125" customWidth="1"/>
    <col min="5" max="5" width="20.54296875" customWidth="1"/>
    <col min="7" max="7" width="6.54296875" customWidth="1"/>
    <col min="8" max="8" width="8.54296875" customWidth="1"/>
    <col min="10" max="10" width="9" customWidth="1"/>
    <col min="11" max="11" width="9.453125" customWidth="1"/>
  </cols>
  <sheetData>
    <row r="2" spans="3:3" ht="14" x14ac:dyDescent="0.3">
      <c r="C2" s="31" t="s">
        <v>55</v>
      </c>
    </row>
    <row r="14" spans="3:3" ht="12.75" customHeight="1" x14ac:dyDescent="0.25"/>
    <row r="16" spans="3:3" ht="12.75" customHeight="1" x14ac:dyDescent="0.25"/>
    <row r="21" spans="3:3" ht="14" x14ac:dyDescent="0.3">
      <c r="C21" s="31" t="s">
        <v>56</v>
      </c>
    </row>
    <row r="34" ht="12.75" customHeight="1" x14ac:dyDescent="0.25"/>
    <row r="50" spans="2:2" ht="12.75" customHeight="1" x14ac:dyDescent="0.25"/>
    <row r="51" spans="2:2" x14ac:dyDescent="0.25">
      <c r="B51" s="30"/>
    </row>
    <row r="66" ht="12.75" customHeight="1" x14ac:dyDescent="0.25"/>
  </sheetData>
  <pageMargins left="0" right="0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2"/>
  <sheetViews>
    <sheetView showGridLines="0" workbookViewId="0"/>
  </sheetViews>
  <sheetFormatPr defaultColWidth="9.08984375" defaultRowHeight="12.5" x14ac:dyDescent="0.25"/>
  <cols>
    <col min="4" max="4" width="17.453125" customWidth="1"/>
  </cols>
  <sheetData>
    <row r="1" spans="2:2" ht="14" x14ac:dyDescent="0.3">
      <c r="B1" s="31" t="s">
        <v>14</v>
      </c>
    </row>
    <row r="2" spans="2:2" ht="14" x14ac:dyDescent="0.3">
      <c r="B2" s="31" t="s">
        <v>57</v>
      </c>
    </row>
    <row r="11" spans="2:2" ht="12.75" customHeight="1" x14ac:dyDescent="0.25"/>
    <row r="14" spans="2:2" ht="12.75" customHeight="1" x14ac:dyDescent="0.25"/>
    <row r="25" ht="12.75" customHeight="1" x14ac:dyDescent="0.25"/>
    <row r="31" ht="12.75" customHeight="1" x14ac:dyDescent="0.25"/>
    <row r="40" spans="1:1" ht="12.75" customHeight="1" x14ac:dyDescent="0.25"/>
    <row r="45" spans="1:1" x14ac:dyDescent="0.25">
      <c r="A45" s="30"/>
    </row>
    <row r="47" spans="1:1" ht="12.75" customHeight="1" x14ac:dyDescent="0.25"/>
    <row r="54" ht="12.75" customHeight="1" x14ac:dyDescent="0.25"/>
    <row r="69" ht="12.75" customHeight="1" x14ac:dyDescent="0.25"/>
    <row r="71" ht="12.75" customHeight="1" x14ac:dyDescent="0.25"/>
    <row r="82" ht="12.75" customHeight="1" x14ac:dyDescent="0.25"/>
  </sheetData>
  <pageMargins left="0" right="0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7"/>
  <sheetViews>
    <sheetView showGridLines="0" workbookViewId="0"/>
  </sheetViews>
  <sheetFormatPr defaultColWidth="9.08984375" defaultRowHeight="12.5" x14ac:dyDescent="0.25"/>
  <cols>
    <col min="4" max="4" width="22.36328125" customWidth="1"/>
    <col min="9" max="9" width="17.90625" customWidth="1"/>
  </cols>
  <sheetData>
    <row r="1" spans="2:2" ht="14" x14ac:dyDescent="0.3">
      <c r="B1" s="31" t="s">
        <v>58</v>
      </c>
    </row>
    <row r="10" spans="2:2" ht="12.75" customHeight="1" x14ac:dyDescent="0.25"/>
    <row r="13" spans="2:2" ht="12.75" customHeight="1" x14ac:dyDescent="0.25"/>
    <row r="18" spans="2:2" ht="14" x14ac:dyDescent="0.3">
      <c r="B18" s="31" t="s">
        <v>59</v>
      </c>
    </row>
    <row r="19" spans="2:2" ht="14" x14ac:dyDescent="0.3">
      <c r="B19" s="31"/>
    </row>
    <row r="20" spans="2:2" ht="14" x14ac:dyDescent="0.3">
      <c r="B20" s="31"/>
    </row>
    <row r="21" spans="2:2" ht="14" x14ac:dyDescent="0.3">
      <c r="B21" s="31"/>
    </row>
    <row r="26" spans="2:2" ht="12.75" customHeight="1" x14ac:dyDescent="0.25"/>
    <row r="29" spans="2:2" ht="12.75" customHeight="1" x14ac:dyDescent="0.25"/>
    <row r="40" ht="12.75" customHeight="1" x14ac:dyDescent="0.25"/>
    <row r="42" ht="12.75" customHeight="1" x14ac:dyDescent="0.25"/>
    <row r="44" ht="12.75" customHeight="1" x14ac:dyDescent="0.25"/>
    <row r="51" spans="1:1" x14ac:dyDescent="0.25">
      <c r="A51" s="30"/>
    </row>
    <row r="53" spans="1:1" ht="12.75" customHeight="1" x14ac:dyDescent="0.25"/>
    <row r="54" spans="1:1" ht="12.75" customHeight="1" x14ac:dyDescent="0.25"/>
    <row r="57" spans="1:1" ht="12.75" customHeight="1" x14ac:dyDescent="0.25"/>
    <row r="64" spans="1:1" ht="12.75" customHeight="1" x14ac:dyDescent="0.25"/>
    <row r="67" ht="12.75" customHeight="1" x14ac:dyDescent="0.25"/>
    <row r="69" ht="12.75" customHeight="1" x14ac:dyDescent="0.25"/>
    <row r="77" ht="12.75" customHeight="1" x14ac:dyDescent="0.25"/>
    <row r="96" ht="12.75" customHeight="1" x14ac:dyDescent="0.25"/>
    <row r="114" ht="12.75" customHeight="1" x14ac:dyDescent="0.25"/>
    <row r="127" ht="12.75" customHeight="1" x14ac:dyDescent="0.25"/>
    <row r="147" ht="12.75" customHeight="1" x14ac:dyDescent="0.25"/>
  </sheetData>
  <pageMargins left="0" right="0" top="0" bottom="0.19685039370078741" header="0.51181102362204722" footer="0.51181102362204722"/>
  <pageSetup paperSize="9" scale="95" orientation="portrait" horizontalDpi="4294967294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4"/>
  <sheetViews>
    <sheetView showGridLines="0" zoomScale="90" zoomScaleNormal="90" workbookViewId="0">
      <selection activeCell="B1" sqref="B1"/>
    </sheetView>
  </sheetViews>
  <sheetFormatPr defaultColWidth="9.08984375" defaultRowHeight="12.5" x14ac:dyDescent="0.25"/>
  <cols>
    <col min="1" max="1" width="7" customWidth="1"/>
    <col min="2" max="2" width="40.36328125" customWidth="1"/>
    <col min="3" max="4" width="11" style="33" bestFit="1" customWidth="1"/>
    <col min="5" max="5" width="12.36328125" style="34" bestFit="1" customWidth="1"/>
    <col min="6" max="6" width="11" style="34" bestFit="1" customWidth="1"/>
    <col min="7" max="7" width="12.36328125" style="34" bestFit="1" customWidth="1"/>
    <col min="8" max="8" width="11.453125" style="34" bestFit="1" customWidth="1"/>
    <col min="9" max="9" width="12.36328125" style="34" bestFit="1" customWidth="1"/>
    <col min="10" max="10" width="12.6328125" style="34" bestFit="1" customWidth="1"/>
    <col min="11" max="11" width="12.36328125" style="34" bestFit="1" customWidth="1"/>
    <col min="12" max="12" width="11" style="34" customWidth="1"/>
    <col min="13" max="13" width="12.36328125" style="34" bestFit="1" customWidth="1"/>
    <col min="14" max="14" width="11" style="34" bestFit="1" customWidth="1"/>
    <col min="15" max="15" width="13.54296875" style="33" bestFit="1" customWidth="1"/>
  </cols>
  <sheetData>
    <row r="1" spans="1:15" ht="16" thickBot="1" x14ac:dyDescent="0.4">
      <c r="A1" s="86"/>
      <c r="B1" s="110" t="s">
        <v>60</v>
      </c>
      <c r="C1" s="111" t="s">
        <v>44</v>
      </c>
      <c r="D1" s="111" t="s">
        <v>45</v>
      </c>
      <c r="E1" s="111" t="s">
        <v>46</v>
      </c>
      <c r="F1" s="111" t="s">
        <v>47</v>
      </c>
      <c r="G1" s="111" t="s">
        <v>48</v>
      </c>
      <c r="H1" s="111" t="s">
        <v>49</v>
      </c>
      <c r="I1" s="111" t="s">
        <v>0</v>
      </c>
      <c r="J1" s="111" t="s">
        <v>61</v>
      </c>
      <c r="K1" s="111" t="s">
        <v>50</v>
      </c>
      <c r="L1" s="111" t="s">
        <v>51</v>
      </c>
      <c r="M1" s="111" t="s">
        <v>52</v>
      </c>
      <c r="N1" s="111" t="s">
        <v>53</v>
      </c>
      <c r="O1" s="112" t="s">
        <v>42</v>
      </c>
    </row>
    <row r="2" spans="1:15" s="37" customFormat="1" ht="15" thickTop="1" thickBot="1" x14ac:dyDescent="0.35">
      <c r="A2" s="87">
        <v>2023</v>
      </c>
      <c r="B2" s="113" t="s">
        <v>2</v>
      </c>
      <c r="C2" s="114">
        <f>C4+C6+C8+C10+C12+C14+C16+C18+C20+C22</f>
        <v>2875570.6479600002</v>
      </c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>
        <f t="shared" ref="O2" si="0">O4+O6+O8+O10+O12+O14+O16+O18+O20+O22</f>
        <v>2875570.6479600002</v>
      </c>
    </row>
    <row r="3" spans="1:15" ht="14.5" thickTop="1" x14ac:dyDescent="0.3">
      <c r="A3" s="86">
        <v>2022</v>
      </c>
      <c r="B3" s="113" t="s">
        <v>2</v>
      </c>
      <c r="C3" s="114">
        <f>C5+C7+C9+C11+C13+C15+C17+C19+C21+C23</f>
        <v>2549930.7949399999</v>
      </c>
      <c r="D3" s="114">
        <f t="shared" ref="D3:O3" si="1">D5+D7+D9+D11+D13+D15+D17+D19+D21+D23</f>
        <v>2742426.2719200002</v>
      </c>
      <c r="E3" s="114">
        <f t="shared" si="1"/>
        <v>2964255.6098699998</v>
      </c>
      <c r="F3" s="114">
        <f t="shared" si="1"/>
        <v>2749071.7943600002</v>
      </c>
      <c r="G3" s="114">
        <f t="shared" si="1"/>
        <v>2408542.0611700001</v>
      </c>
      <c r="H3" s="114">
        <f t="shared" si="1"/>
        <v>2984763.8989500003</v>
      </c>
      <c r="I3" s="114">
        <f t="shared" si="1"/>
        <v>2311853.4873099998</v>
      </c>
      <c r="J3" s="114">
        <f t="shared" si="1"/>
        <v>2760400.2864800002</v>
      </c>
      <c r="K3" s="114">
        <f t="shared" si="1"/>
        <v>2983346.5857000002</v>
      </c>
      <c r="L3" s="114">
        <f t="shared" si="1"/>
        <v>3028936.5658999993</v>
      </c>
      <c r="M3" s="114">
        <f t="shared" si="1"/>
        <v>3322248.8327899994</v>
      </c>
      <c r="N3" s="114">
        <f t="shared" si="1"/>
        <v>3429045.3452399997</v>
      </c>
      <c r="O3" s="114">
        <f t="shared" si="1"/>
        <v>34234821.534630001</v>
      </c>
    </row>
    <row r="4" spans="1:15" s="37" customFormat="1" ht="14" x14ac:dyDescent="0.3">
      <c r="A4" s="87">
        <v>2023</v>
      </c>
      <c r="B4" s="115" t="s">
        <v>129</v>
      </c>
      <c r="C4" s="116">
        <v>989464.66679000005</v>
      </c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7">
        <v>989464.66679000005</v>
      </c>
    </row>
    <row r="5" spans="1:15" ht="14" x14ac:dyDescent="0.3">
      <c r="A5" s="86">
        <v>2022</v>
      </c>
      <c r="B5" s="115" t="s">
        <v>129</v>
      </c>
      <c r="C5" s="116">
        <v>829221.51020000002</v>
      </c>
      <c r="D5" s="116">
        <v>938161.19772000005</v>
      </c>
      <c r="E5" s="116">
        <v>960869.57848000003</v>
      </c>
      <c r="F5" s="116">
        <v>811694.10247000004</v>
      </c>
      <c r="G5" s="116">
        <v>865010.54304000002</v>
      </c>
      <c r="H5" s="116">
        <v>994788.24161000003</v>
      </c>
      <c r="I5" s="116">
        <v>826260.72427000001</v>
      </c>
      <c r="J5" s="116">
        <v>993120.15720000002</v>
      </c>
      <c r="K5" s="116">
        <v>1009533.4045600001</v>
      </c>
      <c r="L5" s="116">
        <v>1043251.95526</v>
      </c>
      <c r="M5" s="116">
        <v>1075811.20722</v>
      </c>
      <c r="N5" s="116">
        <v>1123181.3973300001</v>
      </c>
      <c r="O5" s="117">
        <v>11470904.01936</v>
      </c>
    </row>
    <row r="6" spans="1:15" s="37" customFormat="1" ht="14" x14ac:dyDescent="0.3">
      <c r="A6" s="87">
        <v>2023</v>
      </c>
      <c r="B6" s="115" t="s">
        <v>130</v>
      </c>
      <c r="C6" s="116">
        <v>325100.64347000001</v>
      </c>
      <c r="D6" s="116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7">
        <v>325100.64347000001</v>
      </c>
    </row>
    <row r="7" spans="1:15" ht="14" x14ac:dyDescent="0.3">
      <c r="A7" s="86">
        <v>2022</v>
      </c>
      <c r="B7" s="115" t="s">
        <v>130</v>
      </c>
      <c r="C7" s="116">
        <v>284427.62802</v>
      </c>
      <c r="D7" s="116">
        <v>253755.51634</v>
      </c>
      <c r="E7" s="116">
        <v>224880.32947</v>
      </c>
      <c r="F7" s="116">
        <v>209879.04910999999</v>
      </c>
      <c r="G7" s="116">
        <v>189527.81724</v>
      </c>
      <c r="H7" s="116">
        <v>293476.03868</v>
      </c>
      <c r="I7" s="116">
        <v>155047.71494000001</v>
      </c>
      <c r="J7" s="116">
        <v>154822.78200000001</v>
      </c>
      <c r="K7" s="116">
        <v>178508.83301</v>
      </c>
      <c r="L7" s="116">
        <v>238895.37641999999</v>
      </c>
      <c r="M7" s="116">
        <v>354051.85645999998</v>
      </c>
      <c r="N7" s="116">
        <v>415015.96049000003</v>
      </c>
      <c r="O7" s="117">
        <v>2952288.9021800002</v>
      </c>
    </row>
    <row r="8" spans="1:15" s="37" customFormat="1" ht="14" x14ac:dyDescent="0.3">
      <c r="A8" s="87">
        <v>2023</v>
      </c>
      <c r="B8" s="115" t="s">
        <v>131</v>
      </c>
      <c r="C8" s="116">
        <v>170739.8541</v>
      </c>
      <c r="D8" s="116"/>
      <c r="E8" s="116"/>
      <c r="F8" s="116"/>
      <c r="G8" s="116"/>
      <c r="H8" s="116"/>
      <c r="I8" s="116"/>
      <c r="J8" s="116"/>
      <c r="K8" s="116"/>
      <c r="L8" s="116"/>
      <c r="M8" s="116"/>
      <c r="N8" s="116"/>
      <c r="O8" s="117">
        <v>170739.8541</v>
      </c>
    </row>
    <row r="9" spans="1:15" ht="14" x14ac:dyDescent="0.3">
      <c r="A9" s="86">
        <v>2022</v>
      </c>
      <c r="B9" s="115" t="s">
        <v>131</v>
      </c>
      <c r="C9" s="116">
        <v>172966.68771</v>
      </c>
      <c r="D9" s="116">
        <v>202863.34534</v>
      </c>
      <c r="E9" s="116">
        <v>229835.91381</v>
      </c>
      <c r="F9" s="116">
        <v>206672.23843999999</v>
      </c>
      <c r="G9" s="116">
        <v>157721.86092000001</v>
      </c>
      <c r="H9" s="116">
        <v>182204.15208</v>
      </c>
      <c r="I9" s="116">
        <v>160742.92937999999</v>
      </c>
      <c r="J9" s="116">
        <v>235840.42480000001</v>
      </c>
      <c r="K9" s="116">
        <v>261677.54871999999</v>
      </c>
      <c r="L9" s="116">
        <v>246335.36655999999</v>
      </c>
      <c r="M9" s="116">
        <v>231129.649</v>
      </c>
      <c r="N9" s="116">
        <v>237179.11728999999</v>
      </c>
      <c r="O9" s="117">
        <v>2525169.2340500001</v>
      </c>
    </row>
    <row r="10" spans="1:15" s="37" customFormat="1" ht="14" x14ac:dyDescent="0.3">
      <c r="A10" s="87">
        <v>2023</v>
      </c>
      <c r="B10" s="115" t="s">
        <v>132</v>
      </c>
      <c r="C10" s="116">
        <v>128117.14168</v>
      </c>
      <c r="D10" s="116"/>
      <c r="E10" s="116"/>
      <c r="F10" s="116"/>
      <c r="G10" s="116"/>
      <c r="H10" s="116"/>
      <c r="I10" s="116"/>
      <c r="J10" s="116"/>
      <c r="K10" s="116"/>
      <c r="L10" s="116"/>
      <c r="M10" s="116"/>
      <c r="N10" s="116"/>
      <c r="O10" s="117">
        <v>128117.14168</v>
      </c>
    </row>
    <row r="11" spans="1:15" ht="14" x14ac:dyDescent="0.3">
      <c r="A11" s="86">
        <v>2022</v>
      </c>
      <c r="B11" s="115" t="s">
        <v>132</v>
      </c>
      <c r="C11" s="116">
        <v>119386.62277</v>
      </c>
      <c r="D11" s="116">
        <v>126481.11577</v>
      </c>
      <c r="E11" s="116">
        <v>155085.14507999999</v>
      </c>
      <c r="F11" s="116">
        <v>138429.82032999999</v>
      </c>
      <c r="G11" s="116">
        <v>95080.687220000007</v>
      </c>
      <c r="H11" s="116">
        <v>119344.37836</v>
      </c>
      <c r="I11" s="116">
        <v>74157.958230000004</v>
      </c>
      <c r="J11" s="116">
        <v>106003.37844</v>
      </c>
      <c r="K11" s="116">
        <v>146740.45514000001</v>
      </c>
      <c r="L11" s="116">
        <v>177248.45986999999</v>
      </c>
      <c r="M11" s="116">
        <v>168504.45168999999</v>
      </c>
      <c r="N11" s="116">
        <v>145873.00924000001</v>
      </c>
      <c r="O11" s="117">
        <v>1572335.48214</v>
      </c>
    </row>
    <row r="12" spans="1:15" s="37" customFormat="1" ht="14" x14ac:dyDescent="0.3">
      <c r="A12" s="87">
        <v>2023</v>
      </c>
      <c r="B12" s="115" t="s">
        <v>133</v>
      </c>
      <c r="C12" s="116">
        <v>143380.07011</v>
      </c>
      <c r="D12" s="116"/>
      <c r="E12" s="116"/>
      <c r="F12" s="116"/>
      <c r="G12" s="116"/>
      <c r="H12" s="116"/>
      <c r="I12" s="116"/>
      <c r="J12" s="116"/>
      <c r="K12" s="116"/>
      <c r="L12" s="116"/>
      <c r="M12" s="116"/>
      <c r="N12" s="116"/>
      <c r="O12" s="117">
        <v>143380.07011</v>
      </c>
    </row>
    <row r="13" spans="1:15" ht="14" x14ac:dyDescent="0.3">
      <c r="A13" s="86">
        <v>2022</v>
      </c>
      <c r="B13" s="115" t="s">
        <v>133</v>
      </c>
      <c r="C13" s="116">
        <v>181950.72448999999</v>
      </c>
      <c r="D13" s="116">
        <v>165835.78760000001</v>
      </c>
      <c r="E13" s="116">
        <v>147564.06748999999</v>
      </c>
      <c r="F13" s="116">
        <v>124825.16201</v>
      </c>
      <c r="G13" s="116">
        <v>99421.289829999994</v>
      </c>
      <c r="H13" s="116">
        <v>111705.48845999999</v>
      </c>
      <c r="I13" s="116">
        <v>86058.781050000005</v>
      </c>
      <c r="J13" s="116">
        <v>91009.194390000004</v>
      </c>
      <c r="K13" s="116">
        <v>135579.10144</v>
      </c>
      <c r="L13" s="116">
        <v>177683.17348</v>
      </c>
      <c r="M13" s="116">
        <v>224180.24567999999</v>
      </c>
      <c r="N13" s="116">
        <v>203740.94269</v>
      </c>
      <c r="O13" s="117">
        <v>1749553.9586100001</v>
      </c>
    </row>
    <row r="14" spans="1:15" s="37" customFormat="1" ht="14" x14ac:dyDescent="0.3">
      <c r="A14" s="87">
        <v>2023</v>
      </c>
      <c r="B14" s="115" t="s">
        <v>134</v>
      </c>
      <c r="C14" s="116">
        <v>119781.41794</v>
      </c>
      <c r="D14" s="116"/>
      <c r="E14" s="116"/>
      <c r="F14" s="116"/>
      <c r="G14" s="116"/>
      <c r="H14" s="116"/>
      <c r="I14" s="116"/>
      <c r="J14" s="116"/>
      <c r="K14" s="116"/>
      <c r="L14" s="116"/>
      <c r="M14" s="116"/>
      <c r="N14" s="116"/>
      <c r="O14" s="117">
        <v>119781.41794</v>
      </c>
    </row>
    <row r="15" spans="1:15" ht="14" x14ac:dyDescent="0.3">
      <c r="A15" s="86">
        <v>2022</v>
      </c>
      <c r="B15" s="115" t="s">
        <v>134</v>
      </c>
      <c r="C15" s="116">
        <v>37521.507830000002</v>
      </c>
      <c r="D15" s="116">
        <v>46265.332340000001</v>
      </c>
      <c r="E15" s="116">
        <v>31049.380369999999</v>
      </c>
      <c r="F15" s="116">
        <v>29631.197840000001</v>
      </c>
      <c r="G15" s="116">
        <v>21837.58901</v>
      </c>
      <c r="H15" s="116">
        <v>26370.037349999999</v>
      </c>
      <c r="I15" s="116">
        <v>24070.12631</v>
      </c>
      <c r="J15" s="116">
        <v>29110.841799999998</v>
      </c>
      <c r="K15" s="116">
        <v>44324.273529999999</v>
      </c>
      <c r="L15" s="116">
        <v>37818.71056</v>
      </c>
      <c r="M15" s="116">
        <v>64223.611640000003</v>
      </c>
      <c r="N15" s="116">
        <v>103405.87989</v>
      </c>
      <c r="O15" s="117">
        <v>495628.48846999998</v>
      </c>
    </row>
    <row r="16" spans="1:15" ht="14" x14ac:dyDescent="0.3">
      <c r="A16" s="87">
        <v>2023</v>
      </c>
      <c r="B16" s="115" t="s">
        <v>135</v>
      </c>
      <c r="C16" s="116">
        <v>86086.110459999996</v>
      </c>
      <c r="D16" s="116"/>
      <c r="E16" s="116"/>
      <c r="F16" s="116"/>
      <c r="G16" s="116"/>
      <c r="H16" s="116"/>
      <c r="I16" s="116"/>
      <c r="J16" s="116"/>
      <c r="K16" s="116"/>
      <c r="L16" s="116"/>
      <c r="M16" s="116"/>
      <c r="N16" s="116"/>
      <c r="O16" s="117">
        <v>86086.110459999996</v>
      </c>
    </row>
    <row r="17" spans="1:15" ht="14" x14ac:dyDescent="0.3">
      <c r="A17" s="86">
        <v>2022</v>
      </c>
      <c r="B17" s="115" t="s">
        <v>135</v>
      </c>
      <c r="C17" s="116">
        <v>54248.671849999999</v>
      </c>
      <c r="D17" s="116">
        <v>55002.358999999997</v>
      </c>
      <c r="E17" s="116">
        <v>64496.353640000001</v>
      </c>
      <c r="F17" s="116">
        <v>51947.963620000002</v>
      </c>
      <c r="G17" s="116">
        <v>53632.734109999998</v>
      </c>
      <c r="H17" s="116">
        <v>78845.419500000004</v>
      </c>
      <c r="I17" s="116">
        <v>56311.739930000003</v>
      </c>
      <c r="J17" s="116">
        <v>88413.106140000004</v>
      </c>
      <c r="K17" s="116">
        <v>83802.197409999993</v>
      </c>
      <c r="L17" s="116">
        <v>87581.333559999999</v>
      </c>
      <c r="M17" s="116">
        <v>75182.485799999995</v>
      </c>
      <c r="N17" s="116">
        <v>79447.835479999994</v>
      </c>
      <c r="O17" s="117">
        <v>828912.20004000003</v>
      </c>
    </row>
    <row r="18" spans="1:15" ht="14" x14ac:dyDescent="0.3">
      <c r="A18" s="87">
        <v>2023</v>
      </c>
      <c r="B18" s="115" t="s">
        <v>136</v>
      </c>
      <c r="C18" s="116">
        <v>13964.294620000001</v>
      </c>
      <c r="D18" s="116"/>
      <c r="E18" s="116"/>
      <c r="F18" s="116"/>
      <c r="G18" s="116"/>
      <c r="H18" s="116"/>
      <c r="I18" s="116"/>
      <c r="J18" s="116"/>
      <c r="K18" s="116"/>
      <c r="L18" s="116"/>
      <c r="M18" s="116"/>
      <c r="N18" s="116"/>
      <c r="O18" s="117">
        <v>13964.294620000001</v>
      </c>
    </row>
    <row r="19" spans="1:15" ht="14" x14ac:dyDescent="0.3">
      <c r="A19" s="86">
        <v>2022</v>
      </c>
      <c r="B19" s="115" t="s">
        <v>136</v>
      </c>
      <c r="C19" s="116">
        <v>12415.09123</v>
      </c>
      <c r="D19" s="116">
        <v>15693.36544</v>
      </c>
      <c r="E19" s="116">
        <v>17018.63062</v>
      </c>
      <c r="F19" s="116">
        <v>18025.69253</v>
      </c>
      <c r="G19" s="116">
        <v>12424.481959999999</v>
      </c>
      <c r="H19" s="116">
        <v>9079.7731199999998</v>
      </c>
      <c r="I19" s="116">
        <v>5411.4847600000003</v>
      </c>
      <c r="J19" s="116">
        <v>8150.7517200000002</v>
      </c>
      <c r="K19" s="116">
        <v>7678.1554299999998</v>
      </c>
      <c r="L19" s="116">
        <v>8254.6918999999998</v>
      </c>
      <c r="M19" s="116">
        <v>10095.649670000001</v>
      </c>
      <c r="N19" s="116">
        <v>12922.570610000001</v>
      </c>
      <c r="O19" s="117">
        <v>137170.33898999999</v>
      </c>
    </row>
    <row r="20" spans="1:15" ht="14" x14ac:dyDescent="0.3">
      <c r="A20" s="87">
        <v>2023</v>
      </c>
      <c r="B20" s="115" t="s">
        <v>137</v>
      </c>
      <c r="C20" s="118">
        <v>272220.71084000001</v>
      </c>
      <c r="D20" s="118"/>
      <c r="E20" s="118"/>
      <c r="F20" s="118"/>
      <c r="G20" s="118"/>
      <c r="H20" s="116"/>
      <c r="I20" s="116"/>
      <c r="J20" s="116"/>
      <c r="K20" s="116"/>
      <c r="L20" s="116"/>
      <c r="M20" s="116"/>
      <c r="N20" s="116"/>
      <c r="O20" s="117">
        <v>272220.71084000001</v>
      </c>
    </row>
    <row r="21" spans="1:15" ht="14" x14ac:dyDescent="0.3">
      <c r="A21" s="86">
        <v>2022</v>
      </c>
      <c r="B21" s="115" t="s">
        <v>137</v>
      </c>
      <c r="C21" s="116">
        <v>300295.32032</v>
      </c>
      <c r="D21" s="116">
        <v>316201.99005999998</v>
      </c>
      <c r="E21" s="116">
        <v>381564.50910000002</v>
      </c>
      <c r="F21" s="116">
        <v>382265.55797999998</v>
      </c>
      <c r="G21" s="116">
        <v>301401.84957000002</v>
      </c>
      <c r="H21" s="116">
        <v>369561.76286000002</v>
      </c>
      <c r="I21" s="116">
        <v>318336.14055000001</v>
      </c>
      <c r="J21" s="116">
        <v>323036.57241000002</v>
      </c>
      <c r="K21" s="116">
        <v>355787.51679000002</v>
      </c>
      <c r="L21" s="116">
        <v>308775.10398000001</v>
      </c>
      <c r="M21" s="116">
        <v>355465.01121999999</v>
      </c>
      <c r="N21" s="116">
        <v>352216.18831</v>
      </c>
      <c r="O21" s="117">
        <v>4064907.5231499998</v>
      </c>
    </row>
    <row r="22" spans="1:15" ht="14" x14ac:dyDescent="0.3">
      <c r="A22" s="87">
        <v>2023</v>
      </c>
      <c r="B22" s="115" t="s">
        <v>138</v>
      </c>
      <c r="C22" s="118">
        <v>626715.73794999998</v>
      </c>
      <c r="D22" s="118"/>
      <c r="E22" s="118"/>
      <c r="F22" s="118"/>
      <c r="G22" s="118"/>
      <c r="H22" s="116"/>
      <c r="I22" s="116"/>
      <c r="J22" s="116"/>
      <c r="K22" s="116"/>
      <c r="L22" s="116"/>
      <c r="M22" s="116"/>
      <c r="N22" s="116"/>
      <c r="O22" s="117">
        <v>626715.73794999998</v>
      </c>
    </row>
    <row r="23" spans="1:15" ht="14" x14ac:dyDescent="0.3">
      <c r="A23" s="86">
        <v>2022</v>
      </c>
      <c r="B23" s="115" t="s">
        <v>138</v>
      </c>
      <c r="C23" s="116">
        <v>557497.03052000003</v>
      </c>
      <c r="D23" s="118">
        <v>622166.26231000002</v>
      </c>
      <c r="E23" s="116">
        <v>751891.70181</v>
      </c>
      <c r="F23" s="116">
        <v>775701.01003</v>
      </c>
      <c r="G23" s="116">
        <v>612483.20826999994</v>
      </c>
      <c r="H23" s="116">
        <v>799388.60693000001</v>
      </c>
      <c r="I23" s="116">
        <v>605455.88789000001</v>
      </c>
      <c r="J23" s="116">
        <v>730893.07758000004</v>
      </c>
      <c r="K23" s="116">
        <v>759715.09967000003</v>
      </c>
      <c r="L23" s="116">
        <v>703092.39431</v>
      </c>
      <c r="M23" s="116">
        <v>763604.66440999997</v>
      </c>
      <c r="N23" s="116">
        <v>756062.44391000003</v>
      </c>
      <c r="O23" s="117">
        <v>8437951.3876399994</v>
      </c>
    </row>
    <row r="24" spans="1:15" ht="14" x14ac:dyDescent="0.3">
      <c r="A24" s="87">
        <v>2023</v>
      </c>
      <c r="B24" s="113" t="s">
        <v>14</v>
      </c>
      <c r="C24" s="119">
        <f>C26+C28+C30+C32+C34+C36+C38+C40+C42+C44+C46+C48+C50+C52+C54+C56</f>
        <v>13674372.703699999</v>
      </c>
      <c r="D24" s="119"/>
      <c r="E24" s="119"/>
      <c r="F24" s="119"/>
      <c r="G24" s="119"/>
      <c r="H24" s="119"/>
      <c r="I24" s="119"/>
      <c r="J24" s="119"/>
      <c r="K24" s="119"/>
      <c r="L24" s="119"/>
      <c r="M24" s="119"/>
      <c r="N24" s="119"/>
      <c r="O24" s="119">
        <f t="shared" ref="O24" si="2">O26+O28+O30+O32+O34+O36+O38+O40+O42+O44+O46+O48+O50+O52+O54+O56</f>
        <v>13674372.703699999</v>
      </c>
    </row>
    <row r="25" spans="1:15" ht="14" x14ac:dyDescent="0.3">
      <c r="A25" s="86">
        <v>2022</v>
      </c>
      <c r="B25" s="113" t="s">
        <v>14</v>
      </c>
      <c r="C25" s="119">
        <f>C27+C29+C31+C33+C35+C37+C39+C41+C43+C45+C47+C49+C51+C53+C55+C57</f>
        <v>13086511.433890002</v>
      </c>
      <c r="D25" s="119">
        <f t="shared" ref="D25:O25" si="3">D27+D29+D31+D33+D35+D37+D39+D41+D43+D45+D47+D49+D51+D53+D55+D57</f>
        <v>14951346.48866</v>
      </c>
      <c r="E25" s="119">
        <f t="shared" si="3"/>
        <v>17129698.55257</v>
      </c>
      <c r="F25" s="119">
        <f t="shared" si="3"/>
        <v>17698452.184039999</v>
      </c>
      <c r="G25" s="119">
        <f t="shared" si="3"/>
        <v>14046533.19176</v>
      </c>
      <c r="H25" s="119">
        <f t="shared" si="3"/>
        <v>17244413.010979995</v>
      </c>
      <c r="I25" s="119">
        <f t="shared" si="3"/>
        <v>13509873.497939998</v>
      </c>
      <c r="J25" s="119">
        <f t="shared" si="3"/>
        <v>15252945.799640002</v>
      </c>
      <c r="K25" s="119">
        <f t="shared" si="3"/>
        <v>16217347.961259998</v>
      </c>
      <c r="L25" s="119">
        <f t="shared" si="3"/>
        <v>15002207.561970001</v>
      </c>
      <c r="M25" s="119">
        <f t="shared" si="3"/>
        <v>15473977.56546</v>
      </c>
      <c r="N25" s="119">
        <f t="shared" si="3"/>
        <v>16145985.20707</v>
      </c>
      <c r="O25" s="119">
        <f t="shared" si="3"/>
        <v>185759292.45524001</v>
      </c>
    </row>
    <row r="26" spans="1:15" ht="14" x14ac:dyDescent="0.3">
      <c r="A26" s="87">
        <v>2023</v>
      </c>
      <c r="B26" s="115" t="s">
        <v>139</v>
      </c>
      <c r="C26" s="116">
        <v>818844.41035999998</v>
      </c>
      <c r="D26" s="116"/>
      <c r="E26" s="116"/>
      <c r="F26" s="116"/>
      <c r="G26" s="116"/>
      <c r="H26" s="116"/>
      <c r="I26" s="116"/>
      <c r="J26" s="116"/>
      <c r="K26" s="116"/>
      <c r="L26" s="116"/>
      <c r="M26" s="116"/>
      <c r="N26" s="116"/>
      <c r="O26" s="117">
        <v>818844.41035999998</v>
      </c>
    </row>
    <row r="27" spans="1:15" ht="14" x14ac:dyDescent="0.3">
      <c r="A27" s="86">
        <v>2022</v>
      </c>
      <c r="B27" s="115" t="s">
        <v>139</v>
      </c>
      <c r="C27" s="116">
        <v>814849.09288000001</v>
      </c>
      <c r="D27" s="116">
        <v>879852.99762000004</v>
      </c>
      <c r="E27" s="116">
        <v>950831.65110999998</v>
      </c>
      <c r="F27" s="116">
        <v>993023.02806000004</v>
      </c>
      <c r="G27" s="116">
        <v>766312.74545000005</v>
      </c>
      <c r="H27" s="116">
        <v>981321.17888999998</v>
      </c>
      <c r="I27" s="116">
        <v>726692.88011999999</v>
      </c>
      <c r="J27" s="116">
        <v>834803.68868999998</v>
      </c>
      <c r="K27" s="116">
        <v>933987.89688999997</v>
      </c>
      <c r="L27" s="116">
        <v>833418.71823999996</v>
      </c>
      <c r="M27" s="116">
        <v>843700.19992000004</v>
      </c>
      <c r="N27" s="116">
        <v>797929.22268000001</v>
      </c>
      <c r="O27" s="117">
        <v>10356723.300550001</v>
      </c>
    </row>
    <row r="28" spans="1:15" ht="14" x14ac:dyDescent="0.3">
      <c r="A28" s="87">
        <v>2023</v>
      </c>
      <c r="B28" s="115" t="s">
        <v>140</v>
      </c>
      <c r="C28" s="116">
        <v>178765.28078999999</v>
      </c>
      <c r="D28" s="116"/>
      <c r="E28" s="116"/>
      <c r="F28" s="116"/>
      <c r="G28" s="116"/>
      <c r="H28" s="116"/>
      <c r="I28" s="116"/>
      <c r="J28" s="116"/>
      <c r="K28" s="116"/>
      <c r="L28" s="116"/>
      <c r="M28" s="116"/>
      <c r="N28" s="116"/>
      <c r="O28" s="117">
        <v>178765.28078999999</v>
      </c>
    </row>
    <row r="29" spans="1:15" ht="14" x14ac:dyDescent="0.3">
      <c r="A29" s="86">
        <v>2022</v>
      </c>
      <c r="B29" s="115" t="s">
        <v>140</v>
      </c>
      <c r="C29" s="116">
        <v>132688.50438</v>
      </c>
      <c r="D29" s="116">
        <v>177391.11674</v>
      </c>
      <c r="E29" s="116">
        <v>191688.26595</v>
      </c>
      <c r="F29" s="116">
        <v>187035.60385000001</v>
      </c>
      <c r="G29" s="116">
        <v>116468.30718</v>
      </c>
      <c r="H29" s="116">
        <v>171948.24174</v>
      </c>
      <c r="I29" s="116">
        <v>155381.46864000001</v>
      </c>
      <c r="J29" s="116">
        <v>190918.48850000001</v>
      </c>
      <c r="K29" s="116">
        <v>209891.81539999999</v>
      </c>
      <c r="L29" s="116">
        <v>168450.18599999999</v>
      </c>
      <c r="M29" s="116">
        <v>173204.92809</v>
      </c>
      <c r="N29" s="116">
        <v>182188.81114000001</v>
      </c>
      <c r="O29" s="117">
        <v>2057255.73761</v>
      </c>
    </row>
    <row r="30" spans="1:15" s="37" customFormat="1" ht="14" x14ac:dyDescent="0.3">
      <c r="A30" s="87">
        <v>2023</v>
      </c>
      <c r="B30" s="115" t="s">
        <v>141</v>
      </c>
      <c r="C30" s="116">
        <v>211588.22725</v>
      </c>
      <c r="D30" s="116"/>
      <c r="E30" s="116"/>
      <c r="F30" s="116"/>
      <c r="G30" s="116"/>
      <c r="H30" s="116"/>
      <c r="I30" s="116"/>
      <c r="J30" s="116"/>
      <c r="K30" s="116"/>
      <c r="L30" s="116"/>
      <c r="M30" s="116"/>
      <c r="N30" s="116"/>
      <c r="O30" s="117">
        <v>211588.22725</v>
      </c>
    </row>
    <row r="31" spans="1:15" ht="14" x14ac:dyDescent="0.3">
      <c r="A31" s="86">
        <v>2022</v>
      </c>
      <c r="B31" s="115" t="s">
        <v>141</v>
      </c>
      <c r="C31" s="116">
        <v>198477.64064999999</v>
      </c>
      <c r="D31" s="116">
        <v>251000.23457</v>
      </c>
      <c r="E31" s="116">
        <v>259806.35934</v>
      </c>
      <c r="F31" s="116">
        <v>262164.34668000002</v>
      </c>
      <c r="G31" s="116">
        <v>157792.49171</v>
      </c>
      <c r="H31" s="116">
        <v>225209.31993999999</v>
      </c>
      <c r="I31" s="116">
        <v>156147.20764000001</v>
      </c>
      <c r="J31" s="116">
        <v>224283.58918000001</v>
      </c>
      <c r="K31" s="116">
        <v>245560.21207000001</v>
      </c>
      <c r="L31" s="116">
        <v>256688.17389999999</v>
      </c>
      <c r="M31" s="116">
        <v>256505.15161</v>
      </c>
      <c r="N31" s="116">
        <v>260573.89637999999</v>
      </c>
      <c r="O31" s="117">
        <v>2754208.6236700001</v>
      </c>
    </row>
    <row r="32" spans="1:15" ht="14" x14ac:dyDescent="0.3">
      <c r="A32" s="87">
        <v>2023</v>
      </c>
      <c r="B32" s="115" t="s">
        <v>142</v>
      </c>
      <c r="C32" s="118">
        <v>2304656.6137399999</v>
      </c>
      <c r="D32" s="118"/>
      <c r="E32" s="118"/>
      <c r="F32" s="118"/>
      <c r="G32" s="118"/>
      <c r="H32" s="118"/>
      <c r="I32" s="118"/>
      <c r="J32" s="118"/>
      <c r="K32" s="118"/>
      <c r="L32" s="118"/>
      <c r="M32" s="118"/>
      <c r="N32" s="118"/>
      <c r="O32" s="117">
        <v>2304656.6137399999</v>
      </c>
    </row>
    <row r="33" spans="1:15" ht="14" x14ac:dyDescent="0.3">
      <c r="A33" s="86">
        <v>2022</v>
      </c>
      <c r="B33" s="115" t="s">
        <v>142</v>
      </c>
      <c r="C33" s="116">
        <v>2140818.1069399999</v>
      </c>
      <c r="D33" s="116">
        <v>2432142.45628</v>
      </c>
      <c r="E33" s="116">
        <v>3019349.6324700001</v>
      </c>
      <c r="F33" s="118">
        <v>3329944.5374699999</v>
      </c>
      <c r="G33" s="118">
        <v>2789449.3668499999</v>
      </c>
      <c r="H33" s="118">
        <v>3166894.1696700002</v>
      </c>
      <c r="I33" s="118">
        <v>2890617.6830600002</v>
      </c>
      <c r="J33" s="118">
        <v>2921520.1910999999</v>
      </c>
      <c r="K33" s="118">
        <v>2915273.07932</v>
      </c>
      <c r="L33" s="118">
        <v>2602922.8490900001</v>
      </c>
      <c r="M33" s="118">
        <v>2596672.32779</v>
      </c>
      <c r="N33" s="118">
        <v>2697310.6537500001</v>
      </c>
      <c r="O33" s="117">
        <v>33502915.053789999</v>
      </c>
    </row>
    <row r="34" spans="1:15" ht="14" x14ac:dyDescent="0.3">
      <c r="A34" s="87">
        <v>2023</v>
      </c>
      <c r="B34" s="115" t="s">
        <v>143</v>
      </c>
      <c r="C34" s="116">
        <v>1633774.4841799999</v>
      </c>
      <c r="D34" s="116"/>
      <c r="E34" s="116"/>
      <c r="F34" s="116"/>
      <c r="G34" s="116"/>
      <c r="H34" s="116"/>
      <c r="I34" s="116"/>
      <c r="J34" s="116"/>
      <c r="K34" s="116"/>
      <c r="L34" s="116"/>
      <c r="M34" s="116"/>
      <c r="N34" s="116"/>
      <c r="O34" s="117">
        <v>1633774.4841799999</v>
      </c>
    </row>
    <row r="35" spans="1:15" ht="14" x14ac:dyDescent="0.3">
      <c r="A35" s="86">
        <v>2022</v>
      </c>
      <c r="B35" s="115" t="s">
        <v>143</v>
      </c>
      <c r="C35" s="116">
        <v>1591577.56587</v>
      </c>
      <c r="D35" s="116">
        <v>1840385.6207999999</v>
      </c>
      <c r="E35" s="116">
        <v>2014112.0729700001</v>
      </c>
      <c r="F35" s="116">
        <v>2035761.3961</v>
      </c>
      <c r="G35" s="116">
        <v>1335940.6166399999</v>
      </c>
      <c r="H35" s="116">
        <v>1965761.827</v>
      </c>
      <c r="I35" s="116">
        <v>1617670.7281500001</v>
      </c>
      <c r="J35" s="116">
        <v>1837165.3706799999</v>
      </c>
      <c r="K35" s="116">
        <v>1921237.99272</v>
      </c>
      <c r="L35" s="116">
        <v>1703024.5623000001</v>
      </c>
      <c r="M35" s="116">
        <v>1632528.42138</v>
      </c>
      <c r="N35" s="116">
        <v>1705964.6519299999</v>
      </c>
      <c r="O35" s="117">
        <v>21201130.826540001</v>
      </c>
    </row>
    <row r="36" spans="1:15" ht="14" x14ac:dyDescent="0.3">
      <c r="A36" s="87">
        <v>2023</v>
      </c>
      <c r="B36" s="115" t="s">
        <v>144</v>
      </c>
      <c r="C36" s="116">
        <v>2715993.1433799998</v>
      </c>
      <c r="D36" s="116"/>
      <c r="E36" s="116"/>
      <c r="F36" s="116"/>
      <c r="G36" s="116"/>
      <c r="H36" s="116"/>
      <c r="I36" s="116"/>
      <c r="J36" s="116"/>
      <c r="K36" s="116"/>
      <c r="L36" s="116"/>
      <c r="M36" s="116"/>
      <c r="N36" s="116"/>
      <c r="O36" s="117">
        <v>2715993.1433799998</v>
      </c>
    </row>
    <row r="37" spans="1:15" ht="14" x14ac:dyDescent="0.3">
      <c r="A37" s="86">
        <v>2022</v>
      </c>
      <c r="B37" s="115" t="s">
        <v>144</v>
      </c>
      <c r="C37" s="116">
        <v>2227605.1015499998</v>
      </c>
      <c r="D37" s="116">
        <v>2538713.4399899999</v>
      </c>
      <c r="E37" s="116">
        <v>2679518.6510700001</v>
      </c>
      <c r="F37" s="116">
        <v>2742252.9052900001</v>
      </c>
      <c r="G37" s="116">
        <v>2295113.42447</v>
      </c>
      <c r="H37" s="116">
        <v>2768865.08421</v>
      </c>
      <c r="I37" s="116">
        <v>2048286.8811699999</v>
      </c>
      <c r="J37" s="116">
        <v>2264676.2521700002</v>
      </c>
      <c r="K37" s="116">
        <v>2751432.2712699999</v>
      </c>
      <c r="L37" s="116">
        <v>2648017.0054100002</v>
      </c>
      <c r="M37" s="116">
        <v>2872680.5989600001</v>
      </c>
      <c r="N37" s="116">
        <v>3143690.4763099998</v>
      </c>
      <c r="O37" s="117">
        <v>30980852.091869999</v>
      </c>
    </row>
    <row r="38" spans="1:15" ht="14" x14ac:dyDescent="0.3">
      <c r="A38" s="87">
        <v>2023</v>
      </c>
      <c r="B38" s="115" t="s">
        <v>145</v>
      </c>
      <c r="C38" s="116">
        <v>20520.979780000001</v>
      </c>
      <c r="D38" s="116"/>
      <c r="E38" s="116"/>
      <c r="F38" s="116"/>
      <c r="G38" s="116"/>
      <c r="H38" s="116"/>
      <c r="I38" s="116"/>
      <c r="J38" s="116"/>
      <c r="K38" s="116"/>
      <c r="L38" s="116"/>
      <c r="M38" s="116"/>
      <c r="N38" s="116"/>
      <c r="O38" s="117">
        <v>20520.979780000001</v>
      </c>
    </row>
    <row r="39" spans="1:15" ht="14" x14ac:dyDescent="0.3">
      <c r="A39" s="86">
        <v>2022</v>
      </c>
      <c r="B39" s="115" t="s">
        <v>145</v>
      </c>
      <c r="C39" s="116">
        <v>70779.795960000003</v>
      </c>
      <c r="D39" s="116">
        <v>67064.578930000003</v>
      </c>
      <c r="E39" s="116">
        <v>140227.68844</v>
      </c>
      <c r="F39" s="116">
        <v>198881.65714</v>
      </c>
      <c r="G39" s="116">
        <v>100124.42561000001</v>
      </c>
      <c r="H39" s="116">
        <v>101131.22425</v>
      </c>
      <c r="I39" s="116">
        <v>44156.116430000002</v>
      </c>
      <c r="J39" s="116">
        <v>77395.488570000001</v>
      </c>
      <c r="K39" s="116">
        <v>199348.73256</v>
      </c>
      <c r="L39" s="116">
        <v>209571.99903000001</v>
      </c>
      <c r="M39" s="116">
        <v>55079.846700000002</v>
      </c>
      <c r="N39" s="116">
        <v>189404.33997</v>
      </c>
      <c r="O39" s="117">
        <v>1453165.89359</v>
      </c>
    </row>
    <row r="40" spans="1:15" ht="14" x14ac:dyDescent="0.3">
      <c r="A40" s="87">
        <v>2023</v>
      </c>
      <c r="B40" s="115" t="s">
        <v>146</v>
      </c>
      <c r="C40" s="116">
        <v>1181220.0105300001</v>
      </c>
      <c r="D40" s="116"/>
      <c r="E40" s="116"/>
      <c r="F40" s="116"/>
      <c r="G40" s="116"/>
      <c r="H40" s="116"/>
      <c r="I40" s="116"/>
      <c r="J40" s="116"/>
      <c r="K40" s="116"/>
      <c r="L40" s="116"/>
      <c r="M40" s="116"/>
      <c r="N40" s="116"/>
      <c r="O40" s="117">
        <v>1181220.0105300001</v>
      </c>
    </row>
    <row r="41" spans="1:15" ht="14" x14ac:dyDescent="0.3">
      <c r="A41" s="86">
        <v>2022</v>
      </c>
      <c r="B41" s="115" t="s">
        <v>146</v>
      </c>
      <c r="C41" s="116">
        <v>980376.86144999997</v>
      </c>
      <c r="D41" s="116">
        <v>1173479.1423599999</v>
      </c>
      <c r="E41" s="116">
        <v>1365461.9220199999</v>
      </c>
      <c r="F41" s="116">
        <v>1395662.5628</v>
      </c>
      <c r="G41" s="116">
        <v>1064462.9976600001</v>
      </c>
      <c r="H41" s="116">
        <v>1356755.5385100001</v>
      </c>
      <c r="I41" s="116">
        <v>1024780.52143</v>
      </c>
      <c r="J41" s="116">
        <v>1254222.15787</v>
      </c>
      <c r="K41" s="116">
        <v>1335867.60467</v>
      </c>
      <c r="L41" s="116">
        <v>1322071.98336</v>
      </c>
      <c r="M41" s="116">
        <v>1424860.3137399999</v>
      </c>
      <c r="N41" s="116">
        <v>1475968.2724899999</v>
      </c>
      <c r="O41" s="117">
        <v>15173969.87836</v>
      </c>
    </row>
    <row r="42" spans="1:15" ht="14" x14ac:dyDescent="0.3">
      <c r="A42" s="87">
        <v>2023</v>
      </c>
      <c r="B42" s="115" t="s">
        <v>147</v>
      </c>
      <c r="C42" s="116">
        <v>845229.70395999996</v>
      </c>
      <c r="D42" s="116"/>
      <c r="E42" s="116"/>
      <c r="F42" s="116"/>
      <c r="G42" s="116"/>
      <c r="H42" s="116"/>
      <c r="I42" s="116"/>
      <c r="J42" s="116"/>
      <c r="K42" s="116"/>
      <c r="L42" s="116"/>
      <c r="M42" s="116"/>
      <c r="N42" s="116"/>
      <c r="O42" s="117">
        <v>845229.70395999996</v>
      </c>
    </row>
    <row r="43" spans="1:15" ht="14" x14ac:dyDescent="0.3">
      <c r="A43" s="86">
        <v>2022</v>
      </c>
      <c r="B43" s="115" t="s">
        <v>147</v>
      </c>
      <c r="C43" s="116">
        <v>711437.15801999997</v>
      </c>
      <c r="D43" s="116">
        <v>812974.17383999994</v>
      </c>
      <c r="E43" s="116">
        <v>908590.07807000005</v>
      </c>
      <c r="F43" s="116">
        <v>906174.47777</v>
      </c>
      <c r="G43" s="116">
        <v>719501.70007000002</v>
      </c>
      <c r="H43" s="116">
        <v>903231.11878999998</v>
      </c>
      <c r="I43" s="116">
        <v>720374.21255000005</v>
      </c>
      <c r="J43" s="116">
        <v>848168.67052000004</v>
      </c>
      <c r="K43" s="116">
        <v>947254.02254000003</v>
      </c>
      <c r="L43" s="116">
        <v>851893.18825999997</v>
      </c>
      <c r="M43" s="116">
        <v>1010457.56155</v>
      </c>
      <c r="N43" s="116">
        <v>1026359.93086</v>
      </c>
      <c r="O43" s="117">
        <v>10366416.29284</v>
      </c>
    </row>
    <row r="44" spans="1:15" ht="14" x14ac:dyDescent="0.3">
      <c r="A44" s="87">
        <v>2023</v>
      </c>
      <c r="B44" s="115" t="s">
        <v>148</v>
      </c>
      <c r="C44" s="116">
        <v>1051191.2639299999</v>
      </c>
      <c r="D44" s="116"/>
      <c r="E44" s="116"/>
      <c r="F44" s="116"/>
      <c r="G44" s="116"/>
      <c r="H44" s="116"/>
      <c r="I44" s="116"/>
      <c r="J44" s="116"/>
      <c r="K44" s="116"/>
      <c r="L44" s="116"/>
      <c r="M44" s="116"/>
      <c r="N44" s="116"/>
      <c r="O44" s="117">
        <v>1051191.2639299999</v>
      </c>
    </row>
    <row r="45" spans="1:15" ht="14" x14ac:dyDescent="0.3">
      <c r="A45" s="86">
        <v>2022</v>
      </c>
      <c r="B45" s="115" t="s">
        <v>148</v>
      </c>
      <c r="C45" s="116">
        <v>1119856.9291300001</v>
      </c>
      <c r="D45" s="116">
        <v>1241133.5713299999</v>
      </c>
      <c r="E45" s="116">
        <v>1443509.0598299999</v>
      </c>
      <c r="F45" s="116">
        <v>1497011.76575</v>
      </c>
      <c r="G45" s="116">
        <v>1165895.8104399999</v>
      </c>
      <c r="H45" s="116">
        <v>1343626.07287</v>
      </c>
      <c r="I45" s="116">
        <v>978615.20582000003</v>
      </c>
      <c r="J45" s="116">
        <v>1131847.1642400001</v>
      </c>
      <c r="K45" s="116">
        <v>1187821.43139</v>
      </c>
      <c r="L45" s="116">
        <v>1048289.67213</v>
      </c>
      <c r="M45" s="116">
        <v>1128501.0979899999</v>
      </c>
      <c r="N45" s="116">
        <v>1096959.9160500001</v>
      </c>
      <c r="O45" s="117">
        <v>14383067.696970001</v>
      </c>
    </row>
    <row r="46" spans="1:15" ht="14" x14ac:dyDescent="0.3">
      <c r="A46" s="87">
        <v>2023</v>
      </c>
      <c r="B46" s="115" t="s">
        <v>149</v>
      </c>
      <c r="C46" s="116">
        <v>1115232.23125</v>
      </c>
      <c r="D46" s="116"/>
      <c r="E46" s="116"/>
      <c r="F46" s="116"/>
      <c r="G46" s="116"/>
      <c r="H46" s="116"/>
      <c r="I46" s="116"/>
      <c r="J46" s="116"/>
      <c r="K46" s="116"/>
      <c r="L46" s="116"/>
      <c r="M46" s="116"/>
      <c r="N46" s="116"/>
      <c r="O46" s="117">
        <v>1115232.23125</v>
      </c>
    </row>
    <row r="47" spans="1:15" ht="14" x14ac:dyDescent="0.3">
      <c r="A47" s="86">
        <v>2022</v>
      </c>
      <c r="B47" s="115" t="s">
        <v>149</v>
      </c>
      <c r="C47" s="116">
        <v>1623915.4354699999</v>
      </c>
      <c r="D47" s="116">
        <v>1746728.13481</v>
      </c>
      <c r="E47" s="116">
        <v>2254353.9685900002</v>
      </c>
      <c r="F47" s="116">
        <v>2016311.52859</v>
      </c>
      <c r="G47" s="116">
        <v>1903123.4676699999</v>
      </c>
      <c r="H47" s="116">
        <v>2283539.7187399999</v>
      </c>
      <c r="I47" s="116">
        <v>1597247.1047799999</v>
      </c>
      <c r="J47" s="116">
        <v>1804336.65756</v>
      </c>
      <c r="K47" s="116">
        <v>1755216.7901399999</v>
      </c>
      <c r="L47" s="116">
        <v>1380156.5170799999</v>
      </c>
      <c r="M47" s="116">
        <v>1345713.64586</v>
      </c>
      <c r="N47" s="116">
        <v>1336687.4783000001</v>
      </c>
      <c r="O47" s="117">
        <v>21047330.447590001</v>
      </c>
    </row>
    <row r="48" spans="1:15" ht="14" x14ac:dyDescent="0.3">
      <c r="A48" s="87">
        <v>2023</v>
      </c>
      <c r="B48" s="115" t="s">
        <v>150</v>
      </c>
      <c r="C48" s="116">
        <v>361385.00406000001</v>
      </c>
      <c r="D48" s="116"/>
      <c r="E48" s="116"/>
      <c r="F48" s="116"/>
      <c r="G48" s="116"/>
      <c r="H48" s="116"/>
      <c r="I48" s="116"/>
      <c r="J48" s="116"/>
      <c r="K48" s="116"/>
      <c r="L48" s="116"/>
      <c r="M48" s="116"/>
      <c r="N48" s="116"/>
      <c r="O48" s="117">
        <v>361385.00406000001</v>
      </c>
    </row>
    <row r="49" spans="1:15" ht="14" x14ac:dyDescent="0.3">
      <c r="A49" s="86">
        <v>2022</v>
      </c>
      <c r="B49" s="115" t="s">
        <v>150</v>
      </c>
      <c r="C49" s="116">
        <v>353650.46789000003</v>
      </c>
      <c r="D49" s="116">
        <v>428053.20218999998</v>
      </c>
      <c r="E49" s="116">
        <v>513024.81352999998</v>
      </c>
      <c r="F49" s="116">
        <v>565859.13638000004</v>
      </c>
      <c r="G49" s="116">
        <v>444259.99423000001</v>
      </c>
      <c r="H49" s="116">
        <v>522799.37628999999</v>
      </c>
      <c r="I49" s="116">
        <v>416828.85447000002</v>
      </c>
      <c r="J49" s="116">
        <v>473865.71408000001</v>
      </c>
      <c r="K49" s="116">
        <v>458865.90658000001</v>
      </c>
      <c r="L49" s="116">
        <v>413971.79278000002</v>
      </c>
      <c r="M49" s="116">
        <v>416878.57192999998</v>
      </c>
      <c r="N49" s="116">
        <v>440330.60742000001</v>
      </c>
      <c r="O49" s="117">
        <v>5448388.4377699997</v>
      </c>
    </row>
    <row r="50" spans="1:15" ht="14" x14ac:dyDescent="0.3">
      <c r="A50" s="87">
        <v>2023</v>
      </c>
      <c r="B50" s="115" t="s">
        <v>151</v>
      </c>
      <c r="C50" s="116">
        <v>419909.45636000001</v>
      </c>
      <c r="D50" s="116"/>
      <c r="E50" s="116"/>
      <c r="F50" s="116"/>
      <c r="G50" s="116"/>
      <c r="H50" s="116"/>
      <c r="I50" s="116"/>
      <c r="J50" s="116"/>
      <c r="K50" s="116"/>
      <c r="L50" s="116"/>
      <c r="M50" s="116"/>
      <c r="N50" s="116"/>
      <c r="O50" s="117">
        <v>419909.45636000001</v>
      </c>
    </row>
    <row r="51" spans="1:15" ht="14" x14ac:dyDescent="0.3">
      <c r="A51" s="86">
        <v>2022</v>
      </c>
      <c r="B51" s="115" t="s">
        <v>151</v>
      </c>
      <c r="C51" s="116">
        <v>358948.23914999998</v>
      </c>
      <c r="D51" s="116">
        <v>490433.21701000002</v>
      </c>
      <c r="E51" s="116">
        <v>434701.79544999998</v>
      </c>
      <c r="F51" s="116">
        <v>528541.51058999996</v>
      </c>
      <c r="G51" s="116">
        <v>352291.01225999999</v>
      </c>
      <c r="H51" s="116">
        <v>532308.12436999998</v>
      </c>
      <c r="I51" s="116">
        <v>370703.57504000003</v>
      </c>
      <c r="J51" s="116">
        <v>500922.78922999999</v>
      </c>
      <c r="K51" s="116">
        <v>600788.17457999999</v>
      </c>
      <c r="L51" s="116">
        <v>535739.17507999996</v>
      </c>
      <c r="M51" s="116">
        <v>602687.60698000004</v>
      </c>
      <c r="N51" s="116">
        <v>545911.53295000002</v>
      </c>
      <c r="O51" s="117">
        <v>5853976.7526900005</v>
      </c>
    </row>
    <row r="52" spans="1:15" ht="14" x14ac:dyDescent="0.3">
      <c r="A52" s="87">
        <v>2023</v>
      </c>
      <c r="B52" s="115" t="s">
        <v>152</v>
      </c>
      <c r="C52" s="116">
        <v>281475.74774000002</v>
      </c>
      <c r="D52" s="116"/>
      <c r="E52" s="116"/>
      <c r="F52" s="116"/>
      <c r="G52" s="116"/>
      <c r="H52" s="116"/>
      <c r="I52" s="116"/>
      <c r="J52" s="116"/>
      <c r="K52" s="116"/>
      <c r="L52" s="116"/>
      <c r="M52" s="116"/>
      <c r="N52" s="116"/>
      <c r="O52" s="117">
        <v>281475.74774000002</v>
      </c>
    </row>
    <row r="53" spans="1:15" ht="14" x14ac:dyDescent="0.3">
      <c r="A53" s="86">
        <v>2022</v>
      </c>
      <c r="B53" s="115" t="s">
        <v>152</v>
      </c>
      <c r="C53" s="116">
        <v>295374.95462999999</v>
      </c>
      <c r="D53" s="116">
        <v>325086.20932999998</v>
      </c>
      <c r="E53" s="116">
        <v>326942.17726000003</v>
      </c>
      <c r="F53" s="116">
        <v>390536.09840999998</v>
      </c>
      <c r="G53" s="116">
        <v>330387.68416</v>
      </c>
      <c r="H53" s="116">
        <v>286912.79222</v>
      </c>
      <c r="I53" s="116">
        <v>294368.00948000001</v>
      </c>
      <c r="J53" s="116">
        <v>333540.52403999999</v>
      </c>
      <c r="K53" s="116">
        <v>166231.57717999999</v>
      </c>
      <c r="L53" s="116">
        <v>464526.74857</v>
      </c>
      <c r="M53" s="116">
        <v>503261.41817000002</v>
      </c>
      <c r="N53" s="116">
        <v>647456.32842999999</v>
      </c>
      <c r="O53" s="117">
        <v>4364624.5218799999</v>
      </c>
    </row>
    <row r="54" spans="1:15" ht="14" x14ac:dyDescent="0.3">
      <c r="A54" s="87">
        <v>2023</v>
      </c>
      <c r="B54" s="115" t="s">
        <v>153</v>
      </c>
      <c r="C54" s="116">
        <v>525475.29835000006</v>
      </c>
      <c r="D54" s="116"/>
      <c r="E54" s="116"/>
      <c r="F54" s="116"/>
      <c r="G54" s="116"/>
      <c r="H54" s="116"/>
      <c r="I54" s="116"/>
      <c r="J54" s="116"/>
      <c r="K54" s="116"/>
      <c r="L54" s="116"/>
      <c r="M54" s="116"/>
      <c r="N54" s="116"/>
      <c r="O54" s="117">
        <v>525475.29835000006</v>
      </c>
    </row>
    <row r="55" spans="1:15" ht="14" x14ac:dyDescent="0.3">
      <c r="A55" s="86">
        <v>2022</v>
      </c>
      <c r="B55" s="115" t="s">
        <v>153</v>
      </c>
      <c r="C55" s="116">
        <v>457957.73116999998</v>
      </c>
      <c r="D55" s="116">
        <v>536899.12800999999</v>
      </c>
      <c r="E55" s="116">
        <v>616162.07577</v>
      </c>
      <c r="F55" s="116">
        <v>635002.06160999998</v>
      </c>
      <c r="G55" s="116">
        <v>494775.11898999999</v>
      </c>
      <c r="H55" s="116">
        <v>620020.02442000003</v>
      </c>
      <c r="I55" s="116">
        <v>458452.47336</v>
      </c>
      <c r="J55" s="116">
        <v>545058.45654000004</v>
      </c>
      <c r="K55" s="116">
        <v>577135.14075999998</v>
      </c>
      <c r="L55" s="116">
        <v>551390.01911999995</v>
      </c>
      <c r="M55" s="116">
        <v>599070.64202000003</v>
      </c>
      <c r="N55" s="116">
        <v>587720.72021000006</v>
      </c>
      <c r="O55" s="117">
        <v>6679643.59198</v>
      </c>
    </row>
    <row r="56" spans="1:15" ht="14" x14ac:dyDescent="0.3">
      <c r="A56" s="87">
        <v>2023</v>
      </c>
      <c r="B56" s="115" t="s">
        <v>154</v>
      </c>
      <c r="C56" s="116">
        <v>9110.8480400000008</v>
      </c>
      <c r="D56" s="116"/>
      <c r="E56" s="116"/>
      <c r="F56" s="116"/>
      <c r="G56" s="116"/>
      <c r="H56" s="116"/>
      <c r="I56" s="116"/>
      <c r="J56" s="116"/>
      <c r="K56" s="116"/>
      <c r="L56" s="116"/>
      <c r="M56" s="116"/>
      <c r="N56" s="116"/>
      <c r="O56" s="117">
        <v>9110.8480400000008</v>
      </c>
    </row>
    <row r="57" spans="1:15" ht="14" x14ac:dyDescent="0.3">
      <c r="A57" s="86">
        <v>2022</v>
      </c>
      <c r="B57" s="115" t="s">
        <v>154</v>
      </c>
      <c r="C57" s="116">
        <v>8197.8487499999992</v>
      </c>
      <c r="D57" s="116">
        <v>10009.26485</v>
      </c>
      <c r="E57" s="116">
        <v>11418.340700000001</v>
      </c>
      <c r="F57" s="116">
        <v>14289.56755</v>
      </c>
      <c r="G57" s="116">
        <v>10634.02837</v>
      </c>
      <c r="H57" s="116">
        <v>14089.199070000001</v>
      </c>
      <c r="I57" s="116">
        <v>9550.5758000000005</v>
      </c>
      <c r="J57" s="116">
        <v>10220.596670000001</v>
      </c>
      <c r="K57" s="116">
        <v>11435.313190000001</v>
      </c>
      <c r="L57" s="116">
        <v>12074.97162</v>
      </c>
      <c r="M57" s="116">
        <v>12175.232770000001</v>
      </c>
      <c r="N57" s="116">
        <v>11528.368200000001</v>
      </c>
      <c r="O57" s="117">
        <v>135623.30754000001</v>
      </c>
    </row>
    <row r="58" spans="1:15" ht="14" x14ac:dyDescent="0.3">
      <c r="A58" s="87">
        <v>2023</v>
      </c>
      <c r="B58" s="113" t="s">
        <v>31</v>
      </c>
      <c r="C58" s="119">
        <f>C60</f>
        <v>441187.83958999999</v>
      </c>
      <c r="D58" s="119"/>
      <c r="E58" s="119"/>
      <c r="F58" s="119"/>
      <c r="G58" s="119"/>
      <c r="H58" s="119"/>
      <c r="I58" s="119"/>
      <c r="J58" s="119"/>
      <c r="K58" s="119"/>
      <c r="L58" s="119"/>
      <c r="M58" s="119"/>
      <c r="N58" s="119"/>
      <c r="O58" s="119">
        <f t="shared" ref="O58" si="4">O60</f>
        <v>441187.83958999999</v>
      </c>
    </row>
    <row r="59" spans="1:15" ht="14" x14ac:dyDescent="0.3">
      <c r="A59" s="86">
        <v>2022</v>
      </c>
      <c r="B59" s="113" t="s">
        <v>31</v>
      </c>
      <c r="C59" s="119">
        <f>C61</f>
        <v>497849.89552999998</v>
      </c>
      <c r="D59" s="119">
        <f t="shared" ref="D59:O59" si="5">D61</f>
        <v>471704.26270999998</v>
      </c>
      <c r="E59" s="119">
        <f t="shared" si="5"/>
        <v>554613.88928</v>
      </c>
      <c r="F59" s="119">
        <f t="shared" si="5"/>
        <v>704145.15989999997</v>
      </c>
      <c r="G59" s="119">
        <f t="shared" si="5"/>
        <v>533041.87158000004</v>
      </c>
      <c r="H59" s="119">
        <f t="shared" si="5"/>
        <v>594051.50404999999</v>
      </c>
      <c r="I59" s="119">
        <f t="shared" si="5"/>
        <v>487990.84642999998</v>
      </c>
      <c r="J59" s="119">
        <f t="shared" si="5"/>
        <v>593089.54356999998</v>
      </c>
      <c r="K59" s="119">
        <f t="shared" si="5"/>
        <v>537920.48459999997</v>
      </c>
      <c r="L59" s="119">
        <f t="shared" si="5"/>
        <v>462086.31361000001</v>
      </c>
      <c r="M59" s="119">
        <f t="shared" si="5"/>
        <v>506969.26679000002</v>
      </c>
      <c r="N59" s="119">
        <f t="shared" si="5"/>
        <v>515376.89234000002</v>
      </c>
      <c r="O59" s="119">
        <f t="shared" si="5"/>
        <v>6458839.9303900003</v>
      </c>
    </row>
    <row r="60" spans="1:15" ht="14" x14ac:dyDescent="0.3">
      <c r="A60" s="87">
        <v>2023</v>
      </c>
      <c r="B60" s="115" t="s">
        <v>155</v>
      </c>
      <c r="C60" s="116">
        <v>441187.83958999999</v>
      </c>
      <c r="D60" s="116"/>
      <c r="E60" s="116"/>
      <c r="F60" s="116"/>
      <c r="G60" s="116"/>
      <c r="H60" s="116"/>
      <c r="I60" s="116"/>
      <c r="J60" s="116"/>
      <c r="K60" s="116"/>
      <c r="L60" s="116"/>
      <c r="M60" s="116"/>
      <c r="N60" s="116"/>
      <c r="O60" s="117">
        <v>441187.83958999999</v>
      </c>
    </row>
    <row r="61" spans="1:15" ht="14.5" thickBot="1" x14ac:dyDescent="0.35">
      <c r="A61" s="86">
        <v>2022</v>
      </c>
      <c r="B61" s="115" t="s">
        <v>155</v>
      </c>
      <c r="C61" s="116">
        <v>497849.89552999998</v>
      </c>
      <c r="D61" s="116">
        <v>471704.26270999998</v>
      </c>
      <c r="E61" s="116">
        <v>554613.88928</v>
      </c>
      <c r="F61" s="116">
        <v>704145.15989999997</v>
      </c>
      <c r="G61" s="116">
        <v>533041.87158000004</v>
      </c>
      <c r="H61" s="116">
        <v>594051.50404999999</v>
      </c>
      <c r="I61" s="116">
        <v>487990.84642999998</v>
      </c>
      <c r="J61" s="116">
        <v>593089.54356999998</v>
      </c>
      <c r="K61" s="116">
        <v>537920.48459999997</v>
      </c>
      <c r="L61" s="116">
        <v>462086.31361000001</v>
      </c>
      <c r="M61" s="116">
        <v>506969.26679000002</v>
      </c>
      <c r="N61" s="116">
        <v>515376.89234000002</v>
      </c>
      <c r="O61" s="117">
        <v>6458839.9303900003</v>
      </c>
    </row>
    <row r="62" spans="1:15" s="32" customFormat="1" ht="15" customHeight="1" thickBot="1" x14ac:dyDescent="0.3">
      <c r="A62" s="120">
        <v>2002</v>
      </c>
      <c r="B62" s="121" t="s">
        <v>40</v>
      </c>
      <c r="C62" s="122">
        <v>2607319.6609999998</v>
      </c>
      <c r="D62" s="122">
        <v>2383772.9539999999</v>
      </c>
      <c r="E62" s="122">
        <v>2918943.5210000002</v>
      </c>
      <c r="F62" s="122">
        <v>2742857.9219999998</v>
      </c>
      <c r="G62" s="122">
        <v>3000325.2429999998</v>
      </c>
      <c r="H62" s="122">
        <v>2770693.8810000001</v>
      </c>
      <c r="I62" s="122">
        <v>3103851.8620000002</v>
      </c>
      <c r="J62" s="122">
        <v>2975888.9739999999</v>
      </c>
      <c r="K62" s="122">
        <v>3218206.861</v>
      </c>
      <c r="L62" s="122">
        <v>3501128.02</v>
      </c>
      <c r="M62" s="122">
        <v>3593604.8960000002</v>
      </c>
      <c r="N62" s="122">
        <v>3242495.2340000002</v>
      </c>
      <c r="O62" s="123">
        <f>SUM(C62:N62)</f>
        <v>36059089.028999999</v>
      </c>
    </row>
    <row r="63" spans="1:15" s="32" customFormat="1" ht="15" customHeight="1" thickBot="1" x14ac:dyDescent="0.3">
      <c r="A63" s="120">
        <v>2003</v>
      </c>
      <c r="B63" s="121" t="s">
        <v>40</v>
      </c>
      <c r="C63" s="122">
        <v>3533705.5819999999</v>
      </c>
      <c r="D63" s="122">
        <v>2923460.39</v>
      </c>
      <c r="E63" s="122">
        <v>3908255.9909999999</v>
      </c>
      <c r="F63" s="122">
        <v>3662183.449</v>
      </c>
      <c r="G63" s="122">
        <v>3860471.3</v>
      </c>
      <c r="H63" s="122">
        <v>3796113.5219999999</v>
      </c>
      <c r="I63" s="122">
        <v>4236114.2640000004</v>
      </c>
      <c r="J63" s="122">
        <v>3828726.17</v>
      </c>
      <c r="K63" s="122">
        <v>4114677.523</v>
      </c>
      <c r="L63" s="122">
        <v>4824388.2589999996</v>
      </c>
      <c r="M63" s="122">
        <v>3969697.4580000001</v>
      </c>
      <c r="N63" s="122">
        <v>4595042.3940000003</v>
      </c>
      <c r="O63" s="123">
        <f t="shared" ref="O63:O81" si="6">SUM(C63:N63)</f>
        <v>47252836.302000001</v>
      </c>
    </row>
    <row r="64" spans="1:15" s="32" customFormat="1" ht="15" customHeight="1" thickBot="1" x14ac:dyDescent="0.3">
      <c r="A64" s="120">
        <v>2004</v>
      </c>
      <c r="B64" s="121" t="s">
        <v>40</v>
      </c>
      <c r="C64" s="122">
        <v>4619660.84</v>
      </c>
      <c r="D64" s="122">
        <v>3664503.0430000001</v>
      </c>
      <c r="E64" s="122">
        <v>5218042.1770000001</v>
      </c>
      <c r="F64" s="122">
        <v>5072462.9939999999</v>
      </c>
      <c r="G64" s="122">
        <v>5170061.6050000004</v>
      </c>
      <c r="H64" s="122">
        <v>5284383.2860000003</v>
      </c>
      <c r="I64" s="122">
        <v>5632138.7980000004</v>
      </c>
      <c r="J64" s="122">
        <v>4707491.284</v>
      </c>
      <c r="K64" s="122">
        <v>5656283.5209999997</v>
      </c>
      <c r="L64" s="122">
        <v>5867342.1210000003</v>
      </c>
      <c r="M64" s="122">
        <v>5733908.9759999998</v>
      </c>
      <c r="N64" s="122">
        <v>6540874.1749999998</v>
      </c>
      <c r="O64" s="123">
        <f t="shared" si="6"/>
        <v>63167152.819999993</v>
      </c>
    </row>
    <row r="65" spans="1:15" s="32" customFormat="1" ht="15" customHeight="1" thickBot="1" x14ac:dyDescent="0.3">
      <c r="A65" s="120">
        <v>2005</v>
      </c>
      <c r="B65" s="121" t="s">
        <v>40</v>
      </c>
      <c r="C65" s="122">
        <v>4997279.7240000004</v>
      </c>
      <c r="D65" s="122">
        <v>5651741.2520000003</v>
      </c>
      <c r="E65" s="122">
        <v>6591859.2180000003</v>
      </c>
      <c r="F65" s="122">
        <v>6128131.8779999996</v>
      </c>
      <c r="G65" s="122">
        <v>5977226.2170000002</v>
      </c>
      <c r="H65" s="122">
        <v>6038534.3669999996</v>
      </c>
      <c r="I65" s="122">
        <v>5763466.3530000001</v>
      </c>
      <c r="J65" s="122">
        <v>5552867.2120000003</v>
      </c>
      <c r="K65" s="122">
        <v>6814268.9409999996</v>
      </c>
      <c r="L65" s="122">
        <v>6772178.5690000001</v>
      </c>
      <c r="M65" s="122">
        <v>5942575.7819999997</v>
      </c>
      <c r="N65" s="122">
        <v>7246278.6299999999</v>
      </c>
      <c r="O65" s="123">
        <f t="shared" si="6"/>
        <v>73476408.142999992</v>
      </c>
    </row>
    <row r="66" spans="1:15" s="32" customFormat="1" ht="15" customHeight="1" thickBot="1" x14ac:dyDescent="0.3">
      <c r="A66" s="120">
        <v>2006</v>
      </c>
      <c r="B66" s="121" t="s">
        <v>40</v>
      </c>
      <c r="C66" s="122">
        <v>5133048.8810000001</v>
      </c>
      <c r="D66" s="122">
        <v>6058251.2790000001</v>
      </c>
      <c r="E66" s="122">
        <v>7411101.659</v>
      </c>
      <c r="F66" s="122">
        <v>6456090.2609999999</v>
      </c>
      <c r="G66" s="122">
        <v>7041543.2470000004</v>
      </c>
      <c r="H66" s="122">
        <v>7815434.6220000004</v>
      </c>
      <c r="I66" s="122">
        <v>7067411.4790000003</v>
      </c>
      <c r="J66" s="122">
        <v>6811202.4100000001</v>
      </c>
      <c r="K66" s="122">
        <v>7606551.0949999997</v>
      </c>
      <c r="L66" s="122">
        <v>6888812.5489999996</v>
      </c>
      <c r="M66" s="122">
        <v>8641474.5559999999</v>
      </c>
      <c r="N66" s="122">
        <v>8603753.4800000004</v>
      </c>
      <c r="O66" s="123">
        <f t="shared" si="6"/>
        <v>85534675.517999992</v>
      </c>
    </row>
    <row r="67" spans="1:15" s="32" customFormat="1" ht="15" customHeight="1" thickBot="1" x14ac:dyDescent="0.3">
      <c r="A67" s="120">
        <v>2007</v>
      </c>
      <c r="B67" s="121" t="s">
        <v>40</v>
      </c>
      <c r="C67" s="122">
        <v>6564559.7929999996</v>
      </c>
      <c r="D67" s="122">
        <v>7656951.608</v>
      </c>
      <c r="E67" s="122">
        <v>8957851.6209999993</v>
      </c>
      <c r="F67" s="122">
        <v>8313312.0049999999</v>
      </c>
      <c r="G67" s="122">
        <v>9147620.0419999994</v>
      </c>
      <c r="H67" s="122">
        <v>8980247.4370000008</v>
      </c>
      <c r="I67" s="122">
        <v>8937741.591</v>
      </c>
      <c r="J67" s="122">
        <v>8736689.0920000002</v>
      </c>
      <c r="K67" s="122">
        <v>9038743.8959999997</v>
      </c>
      <c r="L67" s="122">
        <v>9895216.6219999995</v>
      </c>
      <c r="M67" s="122">
        <v>11318798.220000001</v>
      </c>
      <c r="N67" s="122">
        <v>9724017.977</v>
      </c>
      <c r="O67" s="123">
        <f t="shared" si="6"/>
        <v>107271749.90399998</v>
      </c>
    </row>
    <row r="68" spans="1:15" s="32" customFormat="1" ht="15" customHeight="1" thickBot="1" x14ac:dyDescent="0.3">
      <c r="A68" s="120">
        <v>2008</v>
      </c>
      <c r="B68" s="121" t="s">
        <v>40</v>
      </c>
      <c r="C68" s="122">
        <v>10632207.040999999</v>
      </c>
      <c r="D68" s="122">
        <v>11077899.119999999</v>
      </c>
      <c r="E68" s="122">
        <v>11428587.233999999</v>
      </c>
      <c r="F68" s="122">
        <v>11363963.503</v>
      </c>
      <c r="G68" s="122">
        <v>12477968.699999999</v>
      </c>
      <c r="H68" s="122">
        <v>11770634.384</v>
      </c>
      <c r="I68" s="122">
        <v>12595426.863</v>
      </c>
      <c r="J68" s="122">
        <v>11046830.085999999</v>
      </c>
      <c r="K68" s="122">
        <v>12793148.034</v>
      </c>
      <c r="L68" s="122">
        <v>9722708.7899999991</v>
      </c>
      <c r="M68" s="122">
        <v>9395872.8969999999</v>
      </c>
      <c r="N68" s="122">
        <v>7721948.9740000004</v>
      </c>
      <c r="O68" s="123">
        <f t="shared" si="6"/>
        <v>132027195.626</v>
      </c>
    </row>
    <row r="69" spans="1:15" s="32" customFormat="1" ht="15" customHeight="1" thickBot="1" x14ac:dyDescent="0.3">
      <c r="A69" s="120">
        <v>2009</v>
      </c>
      <c r="B69" s="121" t="s">
        <v>40</v>
      </c>
      <c r="C69" s="122">
        <v>7884493.5240000002</v>
      </c>
      <c r="D69" s="122">
        <v>8435115.8340000007</v>
      </c>
      <c r="E69" s="122">
        <v>8155485.0810000002</v>
      </c>
      <c r="F69" s="122">
        <v>7561696.2829999998</v>
      </c>
      <c r="G69" s="122">
        <v>7346407.5279999999</v>
      </c>
      <c r="H69" s="122">
        <v>8329692.7829999998</v>
      </c>
      <c r="I69" s="122">
        <v>9055733.6710000001</v>
      </c>
      <c r="J69" s="122">
        <v>7839908.8420000002</v>
      </c>
      <c r="K69" s="122">
        <v>8480708.3870000001</v>
      </c>
      <c r="L69" s="122">
        <v>10095768.029999999</v>
      </c>
      <c r="M69" s="122">
        <v>8903010.773</v>
      </c>
      <c r="N69" s="122">
        <v>10054591.867000001</v>
      </c>
      <c r="O69" s="123">
        <f t="shared" si="6"/>
        <v>102142612.603</v>
      </c>
    </row>
    <row r="70" spans="1:15" s="32" customFormat="1" ht="15" customHeight="1" thickBot="1" x14ac:dyDescent="0.3">
      <c r="A70" s="120">
        <v>2010</v>
      </c>
      <c r="B70" s="121" t="s">
        <v>40</v>
      </c>
      <c r="C70" s="122">
        <v>7828748.0580000002</v>
      </c>
      <c r="D70" s="122">
        <v>8263237.8140000002</v>
      </c>
      <c r="E70" s="122">
        <v>9886488.1710000001</v>
      </c>
      <c r="F70" s="122">
        <v>9396006.6539999992</v>
      </c>
      <c r="G70" s="122">
        <v>9799958.1170000006</v>
      </c>
      <c r="H70" s="122">
        <v>9542907.6439999994</v>
      </c>
      <c r="I70" s="122">
        <v>9564682.5449999999</v>
      </c>
      <c r="J70" s="122">
        <v>8523451.9729999993</v>
      </c>
      <c r="K70" s="122">
        <v>8909230.5209999997</v>
      </c>
      <c r="L70" s="122">
        <v>10963586.27</v>
      </c>
      <c r="M70" s="122">
        <v>9382369.7180000003</v>
      </c>
      <c r="N70" s="122">
        <v>11822551.698999999</v>
      </c>
      <c r="O70" s="123">
        <f t="shared" si="6"/>
        <v>113883219.18399999</v>
      </c>
    </row>
    <row r="71" spans="1:15" s="32" customFormat="1" ht="15" customHeight="1" thickBot="1" x14ac:dyDescent="0.3">
      <c r="A71" s="120">
        <v>2011</v>
      </c>
      <c r="B71" s="121" t="s">
        <v>40</v>
      </c>
      <c r="C71" s="122">
        <v>9551084.6390000004</v>
      </c>
      <c r="D71" s="122">
        <v>10059126.307</v>
      </c>
      <c r="E71" s="122">
        <v>11811085.16</v>
      </c>
      <c r="F71" s="122">
        <v>11873269.447000001</v>
      </c>
      <c r="G71" s="122">
        <v>10943364.372</v>
      </c>
      <c r="H71" s="122">
        <v>11349953.558</v>
      </c>
      <c r="I71" s="122">
        <v>11860004.271</v>
      </c>
      <c r="J71" s="122">
        <v>11245124.657</v>
      </c>
      <c r="K71" s="122">
        <v>10750626.098999999</v>
      </c>
      <c r="L71" s="122">
        <v>11907219.297</v>
      </c>
      <c r="M71" s="122">
        <v>11078524.743000001</v>
      </c>
      <c r="N71" s="122">
        <v>12477486.279999999</v>
      </c>
      <c r="O71" s="123">
        <f t="shared" si="6"/>
        <v>134906868.83000001</v>
      </c>
    </row>
    <row r="72" spans="1:15" ht="13" thickBot="1" x14ac:dyDescent="0.3">
      <c r="A72" s="120">
        <v>2012</v>
      </c>
      <c r="B72" s="121" t="s">
        <v>40</v>
      </c>
      <c r="C72" s="122">
        <v>10348187.165999999</v>
      </c>
      <c r="D72" s="122">
        <v>11748000.124</v>
      </c>
      <c r="E72" s="122">
        <v>13208572.977</v>
      </c>
      <c r="F72" s="122">
        <v>12630226.718</v>
      </c>
      <c r="G72" s="122">
        <v>13131530.960999999</v>
      </c>
      <c r="H72" s="122">
        <v>13231198.687999999</v>
      </c>
      <c r="I72" s="122">
        <v>12830675.307</v>
      </c>
      <c r="J72" s="122">
        <v>12831394.572000001</v>
      </c>
      <c r="K72" s="122">
        <v>12952651.721999999</v>
      </c>
      <c r="L72" s="122">
        <v>13190769.654999999</v>
      </c>
      <c r="M72" s="122">
        <v>13753052.493000001</v>
      </c>
      <c r="N72" s="122">
        <v>12605476.173</v>
      </c>
      <c r="O72" s="123">
        <f t="shared" si="6"/>
        <v>152461736.55599999</v>
      </c>
    </row>
    <row r="73" spans="1:15" ht="13" thickBot="1" x14ac:dyDescent="0.3">
      <c r="A73" s="120">
        <v>2013</v>
      </c>
      <c r="B73" s="121" t="s">
        <v>40</v>
      </c>
      <c r="C73" s="122">
        <v>11481521.079</v>
      </c>
      <c r="D73" s="122">
        <v>12385690.909</v>
      </c>
      <c r="E73" s="122">
        <v>13122058.141000001</v>
      </c>
      <c r="F73" s="122">
        <v>12468202.903000001</v>
      </c>
      <c r="G73" s="122">
        <v>13277209.017000001</v>
      </c>
      <c r="H73" s="122">
        <v>12399973.961999999</v>
      </c>
      <c r="I73" s="122">
        <v>13059519.685000001</v>
      </c>
      <c r="J73" s="122">
        <v>11118300.903000001</v>
      </c>
      <c r="K73" s="122">
        <v>13060371.039000001</v>
      </c>
      <c r="L73" s="122">
        <v>12053704.638</v>
      </c>
      <c r="M73" s="122">
        <v>14201227.351</v>
      </c>
      <c r="N73" s="122">
        <v>13174857.460000001</v>
      </c>
      <c r="O73" s="123">
        <f t="shared" si="6"/>
        <v>151802637.08700001</v>
      </c>
    </row>
    <row r="74" spans="1:15" ht="13" thickBot="1" x14ac:dyDescent="0.3">
      <c r="A74" s="120">
        <v>2014</v>
      </c>
      <c r="B74" s="121" t="s">
        <v>40</v>
      </c>
      <c r="C74" s="122">
        <v>12399761.948000001</v>
      </c>
      <c r="D74" s="122">
        <v>13053292.493000001</v>
      </c>
      <c r="E74" s="122">
        <v>14680110.779999999</v>
      </c>
      <c r="F74" s="122">
        <v>13371185.664000001</v>
      </c>
      <c r="G74" s="122">
        <v>13681906.159</v>
      </c>
      <c r="H74" s="122">
        <v>12880924.245999999</v>
      </c>
      <c r="I74" s="122">
        <v>13344776.958000001</v>
      </c>
      <c r="J74" s="122">
        <v>11386828.925000001</v>
      </c>
      <c r="K74" s="122">
        <v>13583120.905999999</v>
      </c>
      <c r="L74" s="122">
        <v>12891630.102</v>
      </c>
      <c r="M74" s="122">
        <v>13067348.107000001</v>
      </c>
      <c r="N74" s="122">
        <v>13269271.402000001</v>
      </c>
      <c r="O74" s="123">
        <f t="shared" si="6"/>
        <v>157610157.69</v>
      </c>
    </row>
    <row r="75" spans="1:15" ht="13" thickBot="1" x14ac:dyDescent="0.3">
      <c r="A75" s="120">
        <v>2015</v>
      </c>
      <c r="B75" s="121" t="s">
        <v>40</v>
      </c>
      <c r="C75" s="122">
        <v>12301766.75</v>
      </c>
      <c r="D75" s="122">
        <v>12231860.140000001</v>
      </c>
      <c r="E75" s="122">
        <v>12519910.437999999</v>
      </c>
      <c r="F75" s="122">
        <v>13349346.866</v>
      </c>
      <c r="G75" s="122">
        <v>11080385.127</v>
      </c>
      <c r="H75" s="122">
        <v>11949647.085999999</v>
      </c>
      <c r="I75" s="122">
        <v>11129358.973999999</v>
      </c>
      <c r="J75" s="122">
        <v>11022045.344000001</v>
      </c>
      <c r="K75" s="122">
        <v>11581703.842</v>
      </c>
      <c r="L75" s="122">
        <v>13240039.088</v>
      </c>
      <c r="M75" s="122">
        <v>11681989.013</v>
      </c>
      <c r="N75" s="122">
        <v>11750818.76</v>
      </c>
      <c r="O75" s="123">
        <f t="shared" si="6"/>
        <v>143838871.428</v>
      </c>
    </row>
    <row r="76" spans="1:15" ht="13" thickBot="1" x14ac:dyDescent="0.3">
      <c r="A76" s="120">
        <v>2016</v>
      </c>
      <c r="B76" s="121" t="s">
        <v>40</v>
      </c>
      <c r="C76" s="122">
        <v>9546115.4000000004</v>
      </c>
      <c r="D76" s="122">
        <v>12366388.057</v>
      </c>
      <c r="E76" s="122">
        <v>12757672.093</v>
      </c>
      <c r="F76" s="122">
        <v>11950497.685000001</v>
      </c>
      <c r="G76" s="122">
        <v>12098611.067</v>
      </c>
      <c r="H76" s="122">
        <v>12864154.060000001</v>
      </c>
      <c r="I76" s="122">
        <v>9850124.8719999995</v>
      </c>
      <c r="J76" s="122">
        <v>11830762.82</v>
      </c>
      <c r="K76" s="122">
        <v>10901638.452</v>
      </c>
      <c r="L76" s="122">
        <v>12796159.91</v>
      </c>
      <c r="M76" s="122">
        <v>12786936.247</v>
      </c>
      <c r="N76" s="122">
        <v>12780523.145</v>
      </c>
      <c r="O76" s="123">
        <f t="shared" si="6"/>
        <v>142529583.80799997</v>
      </c>
    </row>
    <row r="77" spans="1:15" ht="13" thickBot="1" x14ac:dyDescent="0.3">
      <c r="A77" s="120">
        <v>2017</v>
      </c>
      <c r="B77" s="121" t="s">
        <v>40</v>
      </c>
      <c r="C77" s="122">
        <v>11247585.677000133</v>
      </c>
      <c r="D77" s="122">
        <v>12089908.933999483</v>
      </c>
      <c r="E77" s="122">
        <v>14470814.05899963</v>
      </c>
      <c r="F77" s="122">
        <v>12859938.790999187</v>
      </c>
      <c r="G77" s="122">
        <v>13582079.73099998</v>
      </c>
      <c r="H77" s="122">
        <v>13125306.943999315</v>
      </c>
      <c r="I77" s="122">
        <v>12612074.05599888</v>
      </c>
      <c r="J77" s="122">
        <v>13248462.990000026</v>
      </c>
      <c r="K77" s="122">
        <v>11810080.804999635</v>
      </c>
      <c r="L77" s="122">
        <v>13912699.49399944</v>
      </c>
      <c r="M77" s="122">
        <v>14188323.115998682</v>
      </c>
      <c r="N77" s="122">
        <v>13845665.816998869</v>
      </c>
      <c r="O77" s="123">
        <f t="shared" si="6"/>
        <v>156992940.41399324</v>
      </c>
    </row>
    <row r="78" spans="1:15" ht="13" thickBot="1" x14ac:dyDescent="0.3">
      <c r="A78" s="120">
        <v>2018</v>
      </c>
      <c r="B78" s="121" t="s">
        <v>40</v>
      </c>
      <c r="C78" s="122">
        <v>13080096.762</v>
      </c>
      <c r="D78" s="122">
        <v>13827132.654999999</v>
      </c>
      <c r="E78" s="122">
        <v>16338253.918</v>
      </c>
      <c r="F78" s="122">
        <v>14530822.873</v>
      </c>
      <c r="G78" s="122">
        <v>15166648.044</v>
      </c>
      <c r="H78" s="122">
        <v>13657091.159</v>
      </c>
      <c r="I78" s="122">
        <v>14771360.698000001</v>
      </c>
      <c r="J78" s="122">
        <v>12926754.198999999</v>
      </c>
      <c r="K78" s="122">
        <v>15247368.846000001</v>
      </c>
      <c r="L78" s="122">
        <v>16590652.49</v>
      </c>
      <c r="M78" s="122">
        <v>16386878.392999999</v>
      </c>
      <c r="N78" s="122">
        <v>14645696.251</v>
      </c>
      <c r="O78" s="123">
        <f t="shared" si="6"/>
        <v>177168756.28799999</v>
      </c>
    </row>
    <row r="79" spans="1:15" ht="13" thickBot="1" x14ac:dyDescent="0.3">
      <c r="A79" s="120">
        <v>2019</v>
      </c>
      <c r="B79" s="121" t="s">
        <v>40</v>
      </c>
      <c r="C79" s="122">
        <v>13874826.012</v>
      </c>
      <c r="D79" s="122">
        <v>14323043.041999999</v>
      </c>
      <c r="E79" s="122">
        <v>16335862.397</v>
      </c>
      <c r="F79" s="122">
        <v>15340619.824999999</v>
      </c>
      <c r="G79" s="122">
        <v>16855105.096999999</v>
      </c>
      <c r="H79" s="122">
        <v>11634653.880999999</v>
      </c>
      <c r="I79" s="122">
        <v>15932004.723999999</v>
      </c>
      <c r="J79" s="122">
        <v>13222876.222999999</v>
      </c>
      <c r="K79" s="122">
        <v>15273579.960999999</v>
      </c>
      <c r="L79" s="122">
        <v>16410781.68</v>
      </c>
      <c r="M79" s="122">
        <v>16242650.391000001</v>
      </c>
      <c r="N79" s="122">
        <v>15386718.469000001</v>
      </c>
      <c r="O79" s="122">
        <f t="shared" si="6"/>
        <v>180832721.70199999</v>
      </c>
    </row>
    <row r="80" spans="1:15" ht="13" thickBot="1" x14ac:dyDescent="0.3">
      <c r="A80" s="120">
        <v>2020</v>
      </c>
      <c r="B80" s="121" t="s">
        <v>40</v>
      </c>
      <c r="C80" s="122">
        <v>14701346.982000001</v>
      </c>
      <c r="D80" s="122">
        <v>14608289.785</v>
      </c>
      <c r="E80" s="122">
        <v>13353075.963</v>
      </c>
      <c r="F80" s="122">
        <v>8978290.7589999996</v>
      </c>
      <c r="G80" s="122">
        <v>9957512.1809999999</v>
      </c>
      <c r="H80" s="122">
        <v>13460251.822000001</v>
      </c>
      <c r="I80" s="122">
        <v>14890653.468</v>
      </c>
      <c r="J80" s="122">
        <v>12456453.472999999</v>
      </c>
      <c r="K80" s="122">
        <v>15990797.705</v>
      </c>
      <c r="L80" s="122">
        <v>17315266.203000002</v>
      </c>
      <c r="M80" s="122">
        <v>16088682.231000001</v>
      </c>
      <c r="N80" s="122">
        <v>17837134.738000002</v>
      </c>
      <c r="O80" s="122">
        <f t="shared" si="6"/>
        <v>169637755.31000003</v>
      </c>
    </row>
    <row r="81" spans="1:15" ht="13" thickBot="1" x14ac:dyDescent="0.3">
      <c r="A81" s="120">
        <v>2021</v>
      </c>
      <c r="B81" s="121" t="s">
        <v>40</v>
      </c>
      <c r="C81" s="122">
        <v>15306487.643915899</v>
      </c>
      <c r="D81" s="122">
        <v>15777151.373676499</v>
      </c>
      <c r="E81" s="122">
        <v>18125533.345878098</v>
      </c>
      <c r="F81" s="122">
        <v>18106582.520971801</v>
      </c>
      <c r="G81" s="122">
        <v>18587253.5966384</v>
      </c>
      <c r="H81" s="122">
        <v>19036800.670268498</v>
      </c>
      <c r="I81" s="122">
        <v>19020902.292177301</v>
      </c>
      <c r="J81" s="122">
        <v>18681996.8976386</v>
      </c>
      <c r="K81" s="122">
        <v>19984264.497713201</v>
      </c>
      <c r="L81" s="122">
        <v>21100833.1277362</v>
      </c>
      <c r="M81" s="122">
        <v>20749365.9948617</v>
      </c>
      <c r="N81" s="122">
        <v>21316881.481321499</v>
      </c>
      <c r="O81" s="122">
        <f t="shared" si="6"/>
        <v>225794053.44279772</v>
      </c>
    </row>
    <row r="82" spans="1:15" ht="13" thickBot="1" x14ac:dyDescent="0.3">
      <c r="A82" s="120">
        <v>2022</v>
      </c>
      <c r="B82" s="121" t="s">
        <v>40</v>
      </c>
      <c r="C82" s="122">
        <v>17553879.908</v>
      </c>
      <c r="D82" s="122">
        <v>19904524.796999998</v>
      </c>
      <c r="E82" s="122">
        <v>22609679.313999999</v>
      </c>
      <c r="F82" s="122">
        <v>23331781.055</v>
      </c>
      <c r="G82" s="122">
        <v>18935010.199999999</v>
      </c>
      <c r="H82" s="122">
        <v>23360517.27</v>
      </c>
      <c r="I82" s="122">
        <v>18489138.460999999</v>
      </c>
      <c r="J82" s="122">
        <v>21278049.202</v>
      </c>
      <c r="K82" s="122">
        <v>22590911.390999999</v>
      </c>
      <c r="L82" s="122">
        <v>21317990.923999999</v>
      </c>
      <c r="M82" s="122">
        <v>21890105.41</v>
      </c>
      <c r="N82" s="122">
        <v>22910311.534000002</v>
      </c>
      <c r="O82" s="122">
        <f t="shared" ref="O82" si="7">SUM(C82:N82)</f>
        <v>254171899.46599999</v>
      </c>
    </row>
    <row r="83" spans="1:15" ht="13" thickBot="1" x14ac:dyDescent="0.3">
      <c r="A83" s="120">
        <v>2023</v>
      </c>
      <c r="B83" s="121" t="s">
        <v>40</v>
      </c>
      <c r="C83" s="145">
        <v>19375952.506000001</v>
      </c>
      <c r="D83" s="122"/>
      <c r="E83" s="122"/>
      <c r="F83" s="122"/>
      <c r="G83" s="122"/>
      <c r="H83" s="122"/>
      <c r="I83" s="122"/>
      <c r="J83" s="122"/>
      <c r="K83" s="122"/>
      <c r="L83" s="122"/>
      <c r="M83" s="122"/>
      <c r="N83" s="122"/>
      <c r="O83" s="145">
        <f t="shared" ref="O83" si="8">SUM(C83:N83)</f>
        <v>19375952.506000001</v>
      </c>
    </row>
    <row r="84" spans="1:15" x14ac:dyDescent="0.25">
      <c r="C84" s="35"/>
    </row>
  </sheetData>
  <autoFilter ref="A1:O83"/>
  <pageMargins left="0.59055118110236227" right="0.35433070866141736" top="0.23622047244094491" bottom="0.19685039370078741" header="0" footer="0"/>
  <pageSetup paperSize="9" scale="6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14</vt:i4>
      </vt:variant>
    </vt:vector>
  </HeadingPairs>
  <TitlesOfParts>
    <vt:vector size="14" baseType="lpstr">
      <vt:lpstr>SEKTOR_USD</vt:lpstr>
      <vt:lpstr>SECILMIS_ISTATISTIK</vt:lpstr>
      <vt:lpstr>SEKTOR_TL</vt:lpstr>
      <vt:lpstr>USDvsTL</vt:lpstr>
      <vt:lpstr>GEN_SEK</vt:lpstr>
      <vt:lpstr>Toplam İhracat  bar gra</vt:lpstr>
      <vt:lpstr>ULKE</vt:lpstr>
      <vt:lpstr>KARŞL.</vt:lpstr>
      <vt:lpstr>SEKT1</vt:lpstr>
      <vt:lpstr>SEKT2 </vt:lpstr>
      <vt:lpstr>SEKT3 </vt:lpstr>
      <vt:lpstr>SEKT4 </vt:lpstr>
      <vt:lpstr>SEKT5 </vt:lpstr>
      <vt:lpstr>2002_2023_AYLIK_IHR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Kübra  Ulutaş</dc:creator>
  <cp:lastModifiedBy>Fahrettin İNCE</cp:lastModifiedBy>
  <cp:lastPrinted>2016-02-26T09:44:09Z</cp:lastPrinted>
  <dcterms:created xsi:type="dcterms:W3CDTF">2013-08-01T04:41:02Z</dcterms:created>
  <dcterms:modified xsi:type="dcterms:W3CDTF">2023-03-05T19:37:32Z</dcterms:modified>
</cp:coreProperties>
</file>