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5\202501- Ocak\dağıtım\tam\"/>
    </mc:Choice>
  </mc:AlternateContent>
  <xr:revisionPtr revIDLastSave="0" documentId="13_ncr:1_{C0AC1E46-4888-4A01-AC3B-6A30812A5F04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'2002_2024_AYLIK_IHR'!$A$1:$O$85</definedName>
  </definedNames>
  <calcPr calcId="191029"/>
</workbook>
</file>

<file path=xl/calcChain.xml><?xml version="1.0" encoding="utf-8"?>
<calcChain xmlns="http://schemas.openxmlformats.org/spreadsheetml/2006/main">
  <c r="O85" i="22" l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8" i="1"/>
  <c r="L45" i="1"/>
  <c r="H45" i="1"/>
  <c r="D45" i="1"/>
  <c r="K44" i="1"/>
  <c r="L44" i="1" s="1"/>
  <c r="J44" i="1"/>
  <c r="G44" i="1"/>
  <c r="F44" i="1"/>
  <c r="C44" i="1"/>
  <c r="B44" i="1"/>
  <c r="K29" i="1"/>
  <c r="J29" i="1"/>
  <c r="G29" i="1"/>
  <c r="F29" i="1"/>
  <c r="C29" i="1"/>
  <c r="B29" i="1"/>
  <c r="H44" i="1" l="1"/>
  <c r="D44" i="1"/>
  <c r="O84" i="22" l="1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J45" i="2"/>
  <c r="D59" i="22"/>
  <c r="E59" i="22"/>
  <c r="F59" i="22"/>
  <c r="G59" i="22"/>
  <c r="H59" i="22"/>
  <c r="I59" i="22"/>
  <c r="J59" i="22"/>
  <c r="K59" i="22"/>
  <c r="L59" i="22"/>
  <c r="M59" i="22"/>
  <c r="N59" i="22"/>
  <c r="C59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L26" i="2" s="1"/>
  <c r="G26" i="3" s="1"/>
  <c r="J25" i="2"/>
  <c r="J24" i="2"/>
  <c r="L24" i="2" s="1"/>
  <c r="G24" i="3" s="1"/>
  <c r="J21" i="2"/>
  <c r="L21" i="2" s="1"/>
  <c r="G21" i="3" s="1"/>
  <c r="J19" i="2"/>
  <c r="J17" i="2"/>
  <c r="J16" i="2"/>
  <c r="J15" i="2"/>
  <c r="J14" i="2"/>
  <c r="L14" i="2" s="1"/>
  <c r="G14" i="3" s="1"/>
  <c r="J13" i="2"/>
  <c r="J12" i="2"/>
  <c r="L12" i="2" s="1"/>
  <c r="G12" i="3" s="1"/>
  <c r="J11" i="2"/>
  <c r="L11" i="2" s="1"/>
  <c r="G11" i="3" s="1"/>
  <c r="J10" i="2"/>
  <c r="G42" i="2"/>
  <c r="G40" i="2"/>
  <c r="G39" i="2"/>
  <c r="G38" i="2"/>
  <c r="G37" i="2"/>
  <c r="G36" i="2"/>
  <c r="H36" i="2" s="1"/>
  <c r="E36" i="3" s="1"/>
  <c r="G35" i="2"/>
  <c r="H35" i="2" s="1"/>
  <c r="E35" i="3" s="1"/>
  <c r="G34" i="2"/>
  <c r="G33" i="2"/>
  <c r="G32" i="2"/>
  <c r="G31" i="2"/>
  <c r="G30" i="2"/>
  <c r="G28" i="2"/>
  <c r="G26" i="2"/>
  <c r="H26" i="2" s="1"/>
  <c r="E26" i="3" s="1"/>
  <c r="G25" i="2"/>
  <c r="G24" i="2"/>
  <c r="G21" i="2"/>
  <c r="G19" i="2"/>
  <c r="G17" i="2"/>
  <c r="G16" i="2"/>
  <c r="G15" i="2"/>
  <c r="G14" i="2"/>
  <c r="G13" i="2"/>
  <c r="H13" i="2" s="1"/>
  <c r="E13" i="3" s="1"/>
  <c r="G12" i="2"/>
  <c r="G11" i="2"/>
  <c r="G10" i="2"/>
  <c r="F42" i="2"/>
  <c r="H42" i="2" s="1"/>
  <c r="E42" i="3" s="1"/>
  <c r="F40" i="2"/>
  <c r="H40" i="2" s="1"/>
  <c r="E40" i="3" s="1"/>
  <c r="F39" i="2"/>
  <c r="F38" i="2"/>
  <c r="F37" i="2"/>
  <c r="F36" i="2"/>
  <c r="F35" i="2"/>
  <c r="F34" i="2"/>
  <c r="F33" i="2"/>
  <c r="F32" i="2"/>
  <c r="H32" i="2" s="1"/>
  <c r="E32" i="3" s="1"/>
  <c r="F31" i="2"/>
  <c r="F30" i="2"/>
  <c r="F28" i="2"/>
  <c r="F26" i="2"/>
  <c r="F25" i="2"/>
  <c r="F24" i="2"/>
  <c r="F21" i="2"/>
  <c r="F19" i="2"/>
  <c r="H19" i="2" s="1"/>
  <c r="E19" i="3" s="1"/>
  <c r="F17" i="2"/>
  <c r="F16" i="2"/>
  <c r="F15" i="2"/>
  <c r="F14" i="2"/>
  <c r="F13" i="2"/>
  <c r="F12" i="2"/>
  <c r="F11" i="2"/>
  <c r="F10" i="2"/>
  <c r="H10" i="2" s="1"/>
  <c r="E10" i="3" s="1"/>
  <c r="C42" i="2"/>
  <c r="C40" i="2"/>
  <c r="C39" i="2"/>
  <c r="C38" i="2"/>
  <c r="C37" i="2"/>
  <c r="C36" i="2"/>
  <c r="C35" i="2"/>
  <c r="C34" i="2"/>
  <c r="C33" i="2"/>
  <c r="C32" i="2"/>
  <c r="C31" i="2"/>
  <c r="D31" i="2" s="1"/>
  <c r="C31" i="3" s="1"/>
  <c r="C30" i="2"/>
  <c r="C28" i="2"/>
  <c r="C26" i="2"/>
  <c r="C25" i="2"/>
  <c r="C24" i="2"/>
  <c r="C21" i="2"/>
  <c r="C19" i="2"/>
  <c r="C17" i="2"/>
  <c r="C16" i="2"/>
  <c r="C15" i="2"/>
  <c r="C14" i="2"/>
  <c r="C13" i="2"/>
  <c r="D13" i="2" s="1"/>
  <c r="C13" i="3" s="1"/>
  <c r="C12" i="2"/>
  <c r="C11" i="2"/>
  <c r="C10" i="2"/>
  <c r="B42" i="2"/>
  <c r="B40" i="2"/>
  <c r="B39" i="2"/>
  <c r="B38" i="2"/>
  <c r="D38" i="2" s="1"/>
  <c r="C38" i="3" s="1"/>
  <c r="B37" i="2"/>
  <c r="B36" i="2"/>
  <c r="B35" i="2"/>
  <c r="B34" i="2"/>
  <c r="B33" i="2"/>
  <c r="B32" i="2"/>
  <c r="B31" i="2"/>
  <c r="B30" i="2"/>
  <c r="D30" i="2" s="1"/>
  <c r="C30" i="3" s="1"/>
  <c r="B28" i="2"/>
  <c r="B26" i="2"/>
  <c r="B25" i="2"/>
  <c r="B24" i="2"/>
  <c r="B21" i="2"/>
  <c r="B19" i="2"/>
  <c r="B17" i="2"/>
  <c r="B16" i="2"/>
  <c r="D16" i="2" s="1"/>
  <c r="C16" i="3" s="1"/>
  <c r="B15" i="2"/>
  <c r="B14" i="2"/>
  <c r="B13" i="2"/>
  <c r="B12" i="2"/>
  <c r="B11" i="2"/>
  <c r="B10" i="2"/>
  <c r="C7" i="2"/>
  <c r="B7" i="2"/>
  <c r="F6" i="2"/>
  <c r="B6" i="2"/>
  <c r="K41" i="1"/>
  <c r="J41" i="1"/>
  <c r="J41" i="2" s="1"/>
  <c r="G41" i="1"/>
  <c r="G41" i="2" s="1"/>
  <c r="F41" i="1"/>
  <c r="H41" i="1" s="1"/>
  <c r="D41" i="3" s="1"/>
  <c r="C41" i="1"/>
  <c r="C41" i="2" s="1"/>
  <c r="B41" i="1"/>
  <c r="B41" i="2" s="1"/>
  <c r="K29" i="2"/>
  <c r="J29" i="2"/>
  <c r="G29" i="2"/>
  <c r="C29" i="2"/>
  <c r="B29" i="2"/>
  <c r="K27" i="1"/>
  <c r="J27" i="1"/>
  <c r="J22" i="1" s="1"/>
  <c r="J22" i="2" s="1"/>
  <c r="G27" i="1"/>
  <c r="G27" i="2" s="1"/>
  <c r="F27" i="1"/>
  <c r="F27" i="2" s="1"/>
  <c r="C27" i="1"/>
  <c r="B27" i="1"/>
  <c r="B27" i="2" s="1"/>
  <c r="K23" i="1"/>
  <c r="J23" i="1"/>
  <c r="J23" i="2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L18" i="1" s="1"/>
  <c r="F18" i="3" s="1"/>
  <c r="J18" i="1"/>
  <c r="J18" i="2" s="1"/>
  <c r="G18" i="1"/>
  <c r="F18" i="1"/>
  <c r="F18" i="2" s="1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K41" i="2"/>
  <c r="F45" i="2"/>
  <c r="C45" i="2"/>
  <c r="E45" i="2" s="1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3" i="1"/>
  <c r="F23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24" i="22" s="1"/>
  <c r="O57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/>
  <c r="D35" i="1"/>
  <c r="B35" i="3" s="1"/>
  <c r="H34" i="1"/>
  <c r="D34" i="3" s="1"/>
  <c r="D34" i="1"/>
  <c r="B34" i="3" s="1"/>
  <c r="H33" i="1"/>
  <c r="D33" i="3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4" i="2"/>
  <c r="E34" i="3" s="1"/>
  <c r="D44" i="3"/>
  <c r="H12" i="2"/>
  <c r="E12" i="3" s="1"/>
  <c r="H24" i="2"/>
  <c r="E24" i="3" s="1"/>
  <c r="F45" i="3"/>
  <c r="F44" i="3"/>
  <c r="H21" i="2" l="1"/>
  <c r="E21" i="3" s="1"/>
  <c r="L42" i="2"/>
  <c r="G42" i="3" s="1"/>
  <c r="H17" i="2"/>
  <c r="E17" i="3" s="1"/>
  <c r="H31" i="2"/>
  <c r="E31" i="3" s="1"/>
  <c r="H39" i="2"/>
  <c r="E39" i="3" s="1"/>
  <c r="L36" i="2"/>
  <c r="G36" i="3" s="1"/>
  <c r="D10" i="2"/>
  <c r="C10" i="3" s="1"/>
  <c r="D19" i="2"/>
  <c r="C19" i="3" s="1"/>
  <c r="D32" i="2"/>
  <c r="C32" i="3" s="1"/>
  <c r="D40" i="2"/>
  <c r="C40" i="3" s="1"/>
  <c r="L16" i="2"/>
  <c r="G16" i="3" s="1"/>
  <c r="D11" i="2"/>
  <c r="C11" i="3" s="1"/>
  <c r="D21" i="2"/>
  <c r="C21" i="3" s="1"/>
  <c r="H15" i="2"/>
  <c r="E15" i="3" s="1"/>
  <c r="H28" i="2"/>
  <c r="E28" i="3" s="1"/>
  <c r="H37" i="2"/>
  <c r="E37" i="3" s="1"/>
  <c r="D12" i="2"/>
  <c r="C12" i="3" s="1"/>
  <c r="D24" i="2"/>
  <c r="C24" i="3" s="1"/>
  <c r="D34" i="2"/>
  <c r="C34" i="3" s="1"/>
  <c r="D15" i="2"/>
  <c r="C15" i="3" s="1"/>
  <c r="D28" i="2"/>
  <c r="C28" i="3" s="1"/>
  <c r="D37" i="2"/>
  <c r="C37" i="3" s="1"/>
  <c r="D35" i="2"/>
  <c r="C35" i="3" s="1"/>
  <c r="H27" i="2"/>
  <c r="E27" i="3" s="1"/>
  <c r="L28" i="2"/>
  <c r="G28" i="3" s="1"/>
  <c r="K18" i="2"/>
  <c r="L18" i="2" s="1"/>
  <c r="G18" i="3" s="1"/>
  <c r="L17" i="2"/>
  <c r="G17" i="3" s="1"/>
  <c r="D17" i="2"/>
  <c r="C17" i="3" s="1"/>
  <c r="D39" i="2"/>
  <c r="C39" i="3" s="1"/>
  <c r="H11" i="2"/>
  <c r="E11" i="3" s="1"/>
  <c r="L13" i="2"/>
  <c r="G13" i="3" s="1"/>
  <c r="L35" i="2"/>
  <c r="G35" i="3" s="1"/>
  <c r="L31" i="2"/>
  <c r="G31" i="3" s="1"/>
  <c r="H18" i="1"/>
  <c r="D18" i="3" s="1"/>
  <c r="H20" i="2"/>
  <c r="E20" i="3" s="1"/>
  <c r="F41" i="2"/>
  <c r="H41" i="2" s="1"/>
  <c r="E41" i="3" s="1"/>
  <c r="D14" i="2"/>
  <c r="C14" i="3" s="1"/>
  <c r="D26" i="2"/>
  <c r="C26" i="3" s="1"/>
  <c r="H16" i="2"/>
  <c r="E16" i="3" s="1"/>
  <c r="H30" i="2"/>
  <c r="E30" i="3" s="1"/>
  <c r="H38" i="2"/>
  <c r="E38" i="3" s="1"/>
  <c r="L10" i="2"/>
  <c r="G10" i="3" s="1"/>
  <c r="L32" i="2"/>
  <c r="G32" i="3" s="1"/>
  <c r="L40" i="2"/>
  <c r="G40" i="3" s="1"/>
  <c r="L37" i="2"/>
  <c r="G37" i="3" s="1"/>
  <c r="P25" i="23"/>
  <c r="G22" i="1"/>
  <c r="G22" i="2" s="1"/>
  <c r="D45" i="2"/>
  <c r="C45" i="3" s="1"/>
  <c r="O2" i="22"/>
  <c r="O25" i="23"/>
  <c r="L41" i="2"/>
  <c r="G41" i="3" s="1"/>
  <c r="L38" i="2"/>
  <c r="G38" i="3" s="1"/>
  <c r="L34" i="2"/>
  <c r="G34" i="3" s="1"/>
  <c r="D33" i="2"/>
  <c r="C33" i="3" s="1"/>
  <c r="L29" i="1"/>
  <c r="F29" i="3" s="1"/>
  <c r="L29" i="2"/>
  <c r="G29" i="3" s="1"/>
  <c r="D29" i="2"/>
  <c r="C29" i="3" s="1"/>
  <c r="K22" i="1"/>
  <c r="L22" i="1" s="1"/>
  <c r="F22" i="3" s="1"/>
  <c r="H25" i="2"/>
  <c r="E25" i="3" s="1"/>
  <c r="G23" i="2"/>
  <c r="H23" i="2" s="1"/>
  <c r="E23" i="3" s="1"/>
  <c r="H23" i="1"/>
  <c r="D23" i="3" s="1"/>
  <c r="H20" i="1"/>
  <c r="D20" i="3" s="1"/>
  <c r="F8" i="1"/>
  <c r="F8" i="2" s="1"/>
  <c r="D18" i="2"/>
  <c r="C18" i="3" s="1"/>
  <c r="H14" i="2"/>
  <c r="E14" i="3" s="1"/>
  <c r="D9" i="1"/>
  <c r="B9" i="3" s="1"/>
  <c r="D9" i="2"/>
  <c r="C9" i="3" s="1"/>
  <c r="L9" i="1"/>
  <c r="F9" i="3" s="1"/>
  <c r="F9" i="2"/>
  <c r="H9" i="2" s="1"/>
  <c r="E9" i="3" s="1"/>
  <c r="H9" i="1"/>
  <c r="D9" i="3" s="1"/>
  <c r="D20" i="1"/>
  <c r="B20" i="3" s="1"/>
  <c r="D18" i="1"/>
  <c r="B18" i="3" s="1"/>
  <c r="H27" i="1"/>
  <c r="D27" i="3" s="1"/>
  <c r="J8" i="1"/>
  <c r="J43" i="1" s="1"/>
  <c r="J43" i="2" s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K22" i="2" l="1"/>
  <c r="L22" i="2" s="1"/>
  <c r="G22" i="3" s="1"/>
  <c r="K43" i="1"/>
  <c r="K8" i="2"/>
  <c r="J8" i="2"/>
  <c r="L8" i="1"/>
  <c r="F8" i="3" s="1"/>
  <c r="D8" i="1"/>
  <c r="B8" i="3" s="1"/>
  <c r="C8" i="2"/>
  <c r="D8" i="2" s="1"/>
  <c r="C8" i="3" s="1"/>
  <c r="G8" i="2"/>
  <c r="G43" i="1"/>
  <c r="H8" i="1"/>
  <c r="D8" i="3" s="1"/>
  <c r="D27" i="2"/>
  <c r="C27" i="3" s="1"/>
  <c r="F43" i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22" i="2"/>
  <c r="J44" i="2"/>
  <c r="K43" i="2"/>
  <c r="M27" i="2" s="1"/>
  <c r="C43" i="1"/>
  <c r="L8" i="2" l="1"/>
  <c r="G8" i="3" s="1"/>
  <c r="L43" i="1"/>
  <c r="F43" i="3" s="1"/>
  <c r="H43" i="1"/>
  <c r="D43" i="3" s="1"/>
  <c r="G43" i="2"/>
  <c r="B44" i="2"/>
  <c r="B43" i="2"/>
  <c r="D22" i="2"/>
  <c r="C22" i="3" s="1"/>
  <c r="F44" i="2"/>
  <c r="F43" i="2"/>
  <c r="H8" i="2"/>
  <c r="E8" i="3" s="1"/>
  <c r="M8" i="2"/>
  <c r="D43" i="1"/>
  <c r="B43" i="3" s="1"/>
  <c r="C43" i="2"/>
  <c r="M43" i="2"/>
  <c r="M11" i="2"/>
  <c r="M24" i="2"/>
  <c r="M42" i="2"/>
  <c r="M41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L43" i="2"/>
  <c r="G43" i="3" s="1"/>
  <c r="M37" i="2"/>
  <c r="M33" i="2"/>
  <c r="M18" i="2"/>
  <c r="M15" i="2"/>
  <c r="M23" i="2"/>
  <c r="M39" i="2"/>
  <c r="M25" i="2"/>
  <c r="M22" i="2"/>
  <c r="I14" i="2" l="1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<sst xmlns="http://schemas.openxmlformats.org/spreadsheetml/2006/main" count="420" uniqueCount="223">
  <si>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</si>
  <si>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</si>
  <si>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</si>
  <si>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</si>
  <si>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</si>
  <si>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</si>
  <si>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</si>
  <si>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</si>
  <si>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</si>
  <si>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</si>
  <si>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</si>
  <si>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</si>
  <si>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</si>
  <si>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</si>
  <si>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</si>
  <si>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</si>
  <si>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</si>
  <si>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</si>
  <si>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</si>
  <si>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</si>
  <si>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</si>
  <si>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</si>
  <si>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</si>
  <si>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</si>
  <si>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</si>
  <si>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</si>
  <si>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</si>
  <si>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</si>
  <si>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</si>
  <si>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</si>
  <si>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</si>
  <si>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</si>
  <si>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</si>
  <si>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</si>
  <si>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</si>
  <si>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</si>
  <si>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</si>
  <si>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</si>
  <si>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</si>
  <si>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</si>
  <si>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</si>
  <si>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</si>
  <si>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</si>
  <si>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</si>
  <si>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</si>
  <si>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</si>
  <si>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</si>
  <si>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</si>
  <si>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</si>
  <si>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</si>
  <si>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</si>
  <si>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</si>
  <si>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</si>
  <si>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</si>
  <si>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</si>
  <si>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</si>
  <si>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</si>
  <si>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</si>
  <si>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</si>
  <si>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</si>
  <si>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</si>
  <si>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</si>
  <si>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</si>
  <si>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</si>
  <si>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</si>
  <si>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</si>
  <si>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</si>
  <si>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</si>
  <si>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</si>
  <si>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</si>
  <si>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</si>
  <si>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</si>
  <si>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</si>
  <si>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</si>
  <si>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</si>
  <si>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</si>
  <si>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</si>
  <si>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</si>
  <si>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</si>
  <si>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</si>
  <si>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</si>
  <si>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</si>
  <si>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</si>
  <si>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</si>
  <si>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</si>
  <si>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</si>
  <si>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</si>
  <si>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</si>
  <si>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</si>
  <si>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</si>
  <si>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</si>
  <si>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</si>
  <si>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</si>
  <si>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</si>
  <si>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</si>
  <si>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</si>
  <si>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</si>
  <si>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</si>
  <si>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</si>
  <si>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</si>
  <si>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</si>
  <si>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</si>
  <si>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</si>
  <si>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</si>
  <si>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</si>
  <si>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</si>
  <si>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</si>
  <si>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</si>
  <si>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</si>
  <si>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</si>
  <si>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</si>
  <si>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</si>
  <si>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</si>
  <si>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</si>
  <si>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</si>
  <si>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</si>
  <si>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2024 YILI İHRACATIMIZDA İLK 20 ÜLKE (1.000 $)</t>
  </si>
  <si>
    <t>Değişim    ('25/'24)</t>
  </si>
  <si>
    <t xml:space="preserve"> Pay(25)  (%)</t>
  </si>
  <si>
    <t>OCAK  (2025/2024)</t>
  </si>
  <si>
    <t>SON 12 AYLIK
(2025/2024)</t>
  </si>
  <si>
    <t>1 - 31 OCAK İHRACAT RAKAMLARI</t>
  </si>
  <si>
    <t xml:space="preserve">SEKTÖREL BAZDA İHRACAT RAKAMLARI -1.000 $ </t>
  </si>
  <si>
    <t>1 - 31 OCAK</t>
  </si>
  <si>
    <t>1 OCAK  -  31 OCAK</t>
  </si>
  <si>
    <t>2023 - 2024</t>
  </si>
  <si>
    <t>2024 - 2025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</si>
  <si>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</si>
  <si>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</si>
  <si>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</si>
  <si>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</si>
  <si>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</si>
  <si>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</si>
  <si>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</si>
  <si>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</si>
  <si>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</si>
  <si>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</si>
  <si>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</si>
  <si>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</si>
  <si>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</si>
  <si>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</si>
  <si>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</si>
  <si>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</si>
  <si>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</si>
  <si>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</si>
  <si>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</si>
  <si>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</si>
  <si>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</si>
  <si>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</si>
  <si>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</si>
  <si>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</si>
  <si>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</si>
  <si>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</si>
  <si>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2024  1 - 31 OCAK</t>
  </si>
  <si>
    <t>2025  1 - 31 OCAK</t>
  </si>
  <si>
    <t>ERİTRE</t>
  </si>
  <si>
    <t>ERMENİSTAN</t>
  </si>
  <si>
    <t>GÜNEY KIBRIS RUM YÖNETİMİ</t>
  </si>
  <si>
    <t>ARUBA</t>
  </si>
  <si>
    <t>BELİRLENEMEYEN ÜLKE VE BÖLGELER</t>
  </si>
  <si>
    <t>MARŞAL ADALARI</t>
  </si>
  <si>
    <t>ANDORRA</t>
  </si>
  <si>
    <t>SUDAN</t>
  </si>
  <si>
    <t>CABO VERDE</t>
  </si>
  <si>
    <t>FİLİSTİN DEVLETİ</t>
  </si>
  <si>
    <t>ALMANYA</t>
  </si>
  <si>
    <t>BİRLEŞİK KRALLIK</t>
  </si>
  <si>
    <t>ABD</t>
  </si>
  <si>
    <t>İTALYA</t>
  </si>
  <si>
    <t>BAE</t>
  </si>
  <si>
    <t>IRAK</t>
  </si>
  <si>
    <t>FRANSA</t>
  </si>
  <si>
    <t>İSPANYA</t>
  </si>
  <si>
    <t>ROMANYA</t>
  </si>
  <si>
    <t>HOLLANDA</t>
  </si>
  <si>
    <t>İSTANBUL</t>
  </si>
  <si>
    <t>KOCAELI</t>
  </si>
  <si>
    <t>BURSA</t>
  </si>
  <si>
    <t>İZMIR</t>
  </si>
  <si>
    <t>ANKARA</t>
  </si>
  <si>
    <t>GAZIANTEP</t>
  </si>
  <si>
    <t>SAKARYA</t>
  </si>
  <si>
    <t>DENIZLI</t>
  </si>
  <si>
    <t>MANISA</t>
  </si>
  <si>
    <t>ÇORUM</t>
  </si>
  <si>
    <t>KARS</t>
  </si>
  <si>
    <t>KIRIKKALE</t>
  </si>
  <si>
    <t>SIIRT</t>
  </si>
  <si>
    <t>TUNCELI</t>
  </si>
  <si>
    <t>OSMANIYE</t>
  </si>
  <si>
    <t>NEVŞEHIR</t>
  </si>
  <si>
    <t>AKSARAY</t>
  </si>
  <si>
    <t>GÜMÜŞHANE</t>
  </si>
  <si>
    <t>DIYARBAKIR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</si>
  <si>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</si>
  <si>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</si>
  <si>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</si>
  <si>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</si>
  <si>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</si>
  <si>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</si>
  <si>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</si>
  <si>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</si>
  <si>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</si>
  <si>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BAİB</t>
  </si>
  <si>
    <t>DAİB</t>
  </si>
  <si>
    <t>KİB</t>
  </si>
  <si>
    <t>DKİB</t>
  </si>
  <si>
    <t>HİZMET</t>
  </si>
  <si>
    <t>RUSYA FEDERASYONU</t>
  </si>
  <si>
    <t>POLONYA</t>
  </si>
  <si>
    <t>SLOVENYA</t>
  </si>
  <si>
    <t>BULGARİSTAN</t>
  </si>
  <si>
    <t>BELÇİKA</t>
  </si>
  <si>
    <t>YUNANİSTAN</t>
  </si>
  <si>
    <t>MISIR</t>
  </si>
  <si>
    <t>FAS</t>
  </si>
  <si>
    <t>İSVİÇRE</t>
  </si>
  <si>
    <t>ÇİN</t>
  </si>
  <si>
    <t>İhracatçı Birlikleri Kaydından Muaf İhracat ile Antrepo ve Serbest Bölgeler Farkı</t>
  </si>
  <si>
    <t>GENEL İHRACAT TOPLAMI</t>
  </si>
  <si>
    <t>1 Ocak - 31 Ocak</t>
  </si>
  <si>
    <t>1 Şubat - 31 Ocak</t>
  </si>
  <si>
    <t>2025 İHRACAT RAKAMLARI -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</si>
</sst>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2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13628859.526789999</c:v>
                </c:pt>
                <c:pt idx="1">
                  <c:v>14883440.38026</c:v>
                </c:pt>
                <c:pt idx="2">
                  <c:v>16224143.956730004</c:v>
                </c:pt>
                <c:pt idx="3">
                  <c:v>13219381.025219997</c:v>
                </c:pt>
                <c:pt idx="4">
                  <c:v>17154106.173080001</c:v>
                </c:pt>
                <c:pt idx="5">
                  <c:v>13245418.422119999</c:v>
                </c:pt>
                <c:pt idx="6">
                  <c:v>15906859.548680002</c:v>
                </c:pt>
                <c:pt idx="7">
                  <c:v>15480349.752470002</c:v>
                </c:pt>
                <c:pt idx="8">
                  <c:v>15745819.490599999</c:v>
                </c:pt>
                <c:pt idx="9">
                  <c:v>16501274.31653</c:v>
                </c:pt>
                <c:pt idx="10">
                  <c:v>15591541.152330002</c:v>
                </c:pt>
                <c:pt idx="11">
                  <c:v>16191634.5954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14963208.680939998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'2002_2024_AYLIK_IHR'!$C$59:$N$59</c:f>
              <c:numCache>
                <c:formatCode>#,##0</c:formatCode>
                <c:ptCount val="12"/>
                <c:pt idx="0">
                  <c:v>445638.94942000002</c:v>
                </c:pt>
                <c:pt idx="1">
                  <c:v>452009.54275000002</c:v>
                </c:pt>
                <c:pt idx="2">
                  <c:v>499133.05374</c:v>
                </c:pt>
                <c:pt idx="3">
                  <c:v>465816.46093</c:v>
                </c:pt>
                <c:pt idx="4">
                  <c:v>545499.02194000001</c:v>
                </c:pt>
                <c:pt idx="5">
                  <c:v>432184.40130000003</c:v>
                </c:pt>
                <c:pt idx="6">
                  <c:v>569387.84498000005</c:v>
                </c:pt>
                <c:pt idx="7">
                  <c:v>521644.85258000001</c:v>
                </c:pt>
                <c:pt idx="8">
                  <c:v>491516.28584000003</c:v>
                </c:pt>
                <c:pt idx="9">
                  <c:v>566667.71917000005</c:v>
                </c:pt>
                <c:pt idx="10">
                  <c:v>485488.45129</c:v>
                </c:pt>
                <c:pt idx="11">
                  <c:v>535431.30533999996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'2002_2024_AYLIK_IHR'!$A$58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457926.58240000001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'2002_2024_AYLIK_IHR'!$C$84:$N$84</c:f>
              <c:numCache>
                <c:formatCode>#,##0</c:formatCode>
                <c:ptCount val="12"/>
                <c:pt idx="0">
                  <c:v>20001481.681000002</c:v>
                </c:pt>
                <c:pt idx="1">
                  <c:v>21090877.335000001</c:v>
                </c:pt>
                <c:pt idx="2">
                  <c:v>22650377.344999999</c:v>
                </c:pt>
                <c:pt idx="3">
                  <c:v>19294220.596999999</c:v>
                </c:pt>
                <c:pt idx="4">
                  <c:v>24177418.965</c:v>
                </c:pt>
                <c:pt idx="5">
                  <c:v>19015381.919</c:v>
                </c:pt>
                <c:pt idx="6">
                  <c:v>22476367.447999999</c:v>
                </c:pt>
                <c:pt idx="7">
                  <c:v>22003550.114</c:v>
                </c:pt>
                <c:pt idx="8">
                  <c:v>21971490.127999999</c:v>
                </c:pt>
                <c:pt idx="9">
                  <c:v>23477782.467</c:v>
                </c:pt>
                <c:pt idx="10">
                  <c:v>22252619.234000001</c:v>
                </c:pt>
                <c:pt idx="11">
                  <c:v>23443110.482999999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'2002_2024_AYLIK_IHR'!$A$85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'2002_2024_AYLIK_IHR'!$C$85:$N$85</c:f>
              <c:numCache>
                <c:formatCode>#,##0</c:formatCode>
                <c:ptCount val="12"/>
                <c:pt idx="0">
                  <c:v>21164177.228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3093494.63723</c:v>
                </c:pt>
                <c:pt idx="1">
                  <c:v>3106589.4725499996</c:v>
                </c:pt>
                <c:pt idx="2">
                  <c:v>3068672.1570699997</c:v>
                </c:pt>
                <c:pt idx="3">
                  <c:v>2583280.1733100004</c:v>
                </c:pt>
                <c:pt idx="4">
                  <c:v>3146135.8503399994</c:v>
                </c:pt>
                <c:pt idx="5">
                  <c:v>2434173.73581</c:v>
                </c:pt>
                <c:pt idx="6">
                  <c:v>2845008.2952999994</c:v>
                </c:pt>
                <c:pt idx="7">
                  <c:v>2839542.2312700003</c:v>
                </c:pt>
                <c:pt idx="8">
                  <c:v>2961631.87</c:v>
                </c:pt>
                <c:pt idx="9">
                  <c:v>3378265.48539</c:v>
                </c:pt>
                <c:pt idx="10">
                  <c:v>3328100.2799699991</c:v>
                </c:pt>
                <c:pt idx="11">
                  <c:v>3431307.5632799999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3018606.6636699992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'2002_2024_AYLIK_IHR'!$C$83:$N$83</c:f>
              <c:numCache>
                <c:formatCode>#,##0</c:formatCode>
                <c:ptCount val="12"/>
                <c:pt idx="0">
                  <c:v>19331708.504999999</c:v>
                </c:pt>
                <c:pt idx="1">
                  <c:v>18565677.535999998</c:v>
                </c:pt>
                <c:pt idx="2">
                  <c:v>23562969.528000001</c:v>
                </c:pt>
                <c:pt idx="3">
                  <c:v>19250045.118999999</c:v>
                </c:pt>
                <c:pt idx="4">
                  <c:v>21633011.897999998</c:v>
                </c:pt>
                <c:pt idx="5">
                  <c:v>20773219.280000001</c:v>
                </c:pt>
                <c:pt idx="6">
                  <c:v>19779817.067000002</c:v>
                </c:pt>
                <c:pt idx="7">
                  <c:v>21556272.835999999</c:v>
                </c:pt>
                <c:pt idx="8">
                  <c:v>22411385.842999998</c:v>
                </c:pt>
                <c:pt idx="9">
                  <c:v>22804540.822999999</c:v>
                </c:pt>
                <c:pt idx="10">
                  <c:v>23000729.802999999</c:v>
                </c:pt>
                <c:pt idx="11">
                  <c:v>22958050.772999998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'2002_2024_AYLIK_IHR'!$C$84:$N$84</c:f>
              <c:numCache>
                <c:formatCode>#,##0</c:formatCode>
                <c:ptCount val="12"/>
                <c:pt idx="0">
                  <c:v>20001481.681000002</c:v>
                </c:pt>
                <c:pt idx="1">
                  <c:v>21090877.335000001</c:v>
                </c:pt>
                <c:pt idx="2">
                  <c:v>22650377.344999999</c:v>
                </c:pt>
                <c:pt idx="3">
                  <c:v>19294220.596999999</c:v>
                </c:pt>
                <c:pt idx="4">
                  <c:v>24177418.965</c:v>
                </c:pt>
                <c:pt idx="5">
                  <c:v>19015381.919</c:v>
                </c:pt>
                <c:pt idx="6">
                  <c:v>22476367.447999999</c:v>
                </c:pt>
                <c:pt idx="7">
                  <c:v>22003550.114</c:v>
                </c:pt>
                <c:pt idx="8">
                  <c:v>21971490.127999999</c:v>
                </c:pt>
                <c:pt idx="9">
                  <c:v>23477782.467</c:v>
                </c:pt>
                <c:pt idx="10">
                  <c:v>22252619.234000001</c:v>
                </c:pt>
                <c:pt idx="11">
                  <c:v>23443110.482999999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2002-2023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'2002_2024_AYLIK_IHR'!$A$62:$A$84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'2002_2024_AYLIK_IHR'!$A$62:$A$84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'2002_2024_AYLIK_IHR'!$O$62:$O$84</c:f>
              <c:numCache>
                <c:formatCode>#,##0</c:formatCode>
                <c:ptCount val="23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255627429.01100001</c:v>
                </c:pt>
                <c:pt idx="22">
                  <c:v>261854677.71600002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1030715.75049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1010018.50264</c:v>
                </c:pt>
                <c:pt idx="1">
                  <c:v>1046831.47796</c:v>
                </c:pt>
                <c:pt idx="2">
                  <c:v>1037467.4981</c:v>
                </c:pt>
                <c:pt idx="3">
                  <c:v>865281.91015000001</c:v>
                </c:pt>
                <c:pt idx="4">
                  <c:v>1059532.75293</c:v>
                </c:pt>
                <c:pt idx="5">
                  <c:v>809216.39405999996</c:v>
                </c:pt>
                <c:pt idx="6">
                  <c:v>941737.98502999998</c:v>
                </c:pt>
                <c:pt idx="7">
                  <c:v>965053.22930000001</c:v>
                </c:pt>
                <c:pt idx="8">
                  <c:v>943761.11523999996</c:v>
                </c:pt>
                <c:pt idx="9">
                  <c:v>1035004.97098</c:v>
                </c:pt>
                <c:pt idx="10">
                  <c:v>1058579.98275</c:v>
                </c:pt>
                <c:pt idx="11">
                  <c:v>1134222.72869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353527.18783000001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365786.03013999999</c:v>
                </c:pt>
                <c:pt idx="1">
                  <c:v>318978.49057999998</c:v>
                </c:pt>
                <c:pt idx="2">
                  <c:v>276701.53295999998</c:v>
                </c:pt>
                <c:pt idx="3">
                  <c:v>211809.35589000001</c:v>
                </c:pt>
                <c:pt idx="4">
                  <c:v>283634.57191</c:v>
                </c:pt>
                <c:pt idx="5">
                  <c:v>259746.26730000001</c:v>
                </c:pt>
                <c:pt idx="6">
                  <c:v>205539.19399999999</c:v>
                </c:pt>
                <c:pt idx="7">
                  <c:v>213029.55345000001</c:v>
                </c:pt>
                <c:pt idx="8">
                  <c:v>267560.30914000003</c:v>
                </c:pt>
                <c:pt idx="9">
                  <c:v>289020.79934999999</c:v>
                </c:pt>
                <c:pt idx="10">
                  <c:v>360259.96042000002</c:v>
                </c:pt>
                <c:pt idx="11">
                  <c:v>349426.11622000003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210752.79373999999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232093.38761000001</c:v>
                </c:pt>
                <c:pt idx="1">
                  <c:v>234169.64285</c:v>
                </c:pt>
                <c:pt idx="2">
                  <c:v>239526.91080000001</c:v>
                </c:pt>
                <c:pt idx="3">
                  <c:v>199520.58773</c:v>
                </c:pt>
                <c:pt idx="4">
                  <c:v>216877.72351000001</c:v>
                </c:pt>
                <c:pt idx="5">
                  <c:v>164240.44820000001</c:v>
                </c:pt>
                <c:pt idx="6">
                  <c:v>225427.95272999999</c:v>
                </c:pt>
                <c:pt idx="7">
                  <c:v>219295.71883</c:v>
                </c:pt>
                <c:pt idx="8">
                  <c:v>227466.39113</c:v>
                </c:pt>
                <c:pt idx="9">
                  <c:v>277465.23426</c:v>
                </c:pt>
                <c:pt idx="10">
                  <c:v>242775.99374000001</c:v>
                </c:pt>
                <c:pt idx="11">
                  <c:v>247828.60235999999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164775.00013999999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160121.91939</c:v>
                </c:pt>
                <c:pt idx="1">
                  <c:v>170080.51697</c:v>
                </c:pt>
                <c:pt idx="2">
                  <c:v>157757.54418999999</c:v>
                </c:pt>
                <c:pt idx="3">
                  <c:v>114412.45761</c:v>
                </c:pt>
                <c:pt idx="4">
                  <c:v>135706.45809999999</c:v>
                </c:pt>
                <c:pt idx="5">
                  <c:v>88559.557159999997</c:v>
                </c:pt>
                <c:pt idx="6">
                  <c:v>103641.00711999999</c:v>
                </c:pt>
                <c:pt idx="7">
                  <c:v>118838.25784000001</c:v>
                </c:pt>
                <c:pt idx="8">
                  <c:v>197019.25959999999</c:v>
                </c:pt>
                <c:pt idx="9">
                  <c:v>236171.08663000001</c:v>
                </c:pt>
                <c:pt idx="10">
                  <c:v>193118.69591000001</c:v>
                </c:pt>
                <c:pt idx="11">
                  <c:v>179271.47524999999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209171.67543999999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196631.18028</c:v>
                </c:pt>
                <c:pt idx="2">
                  <c:v>200785.23389</c:v>
                </c:pt>
                <c:pt idx="3">
                  <c:v>176579.71083</c:v>
                </c:pt>
                <c:pt idx="4">
                  <c:v>234750.70319</c:v>
                </c:pt>
                <c:pt idx="5">
                  <c:v>151405.27651</c:v>
                </c:pt>
                <c:pt idx="6">
                  <c:v>214662.48196999999</c:v>
                </c:pt>
                <c:pt idx="7">
                  <c:v>161843.05703</c:v>
                </c:pt>
                <c:pt idx="8">
                  <c:v>194028.25719999999</c:v>
                </c:pt>
                <c:pt idx="9">
                  <c:v>321343.84733000002</c:v>
                </c:pt>
                <c:pt idx="10">
                  <c:v>291442.43534999999</c:v>
                </c:pt>
                <c:pt idx="11">
                  <c:v>287051.20668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51262.624709999996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49173.907709999999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61450.54941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60641.231679999997</c:v>
                </c:pt>
                <c:pt idx="10">
                  <c:v>74775.331439999994</c:v>
                </c:pt>
                <c:pt idx="11">
                  <c:v>71139.149950000006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86326.722399999999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93554.62242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91153.999240000005</c:v>
                </c:pt>
                <c:pt idx="10">
                  <c:v>79503.759460000001</c:v>
                </c:pt>
                <c:pt idx="11">
                  <c:v>90566.730309999999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18370.03357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14684.50734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13963.94245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283884.16222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286379.65480999998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366785.50179000001</c:v>
                </c:pt>
                <c:pt idx="10">
                  <c:v>347229.62956999999</c:v>
                </c:pt>
                <c:pt idx="11">
                  <c:v>348923.64195000002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609820.71313000005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601558.64450000005</c:v>
                </c:pt>
                <c:pt idx="1">
                  <c:v>652195.27911</c:v>
                </c:pt>
                <c:pt idx="2">
                  <c:v>675151.29290999996</c:v>
                </c:pt>
                <c:pt idx="3">
                  <c:v>582897.66209</c:v>
                </c:pt>
                <c:pt idx="4">
                  <c:v>736720.14211999997</c:v>
                </c:pt>
                <c:pt idx="5">
                  <c:v>544675.68269000005</c:v>
                </c:pt>
                <c:pt idx="6">
                  <c:v>706321.83871000004</c:v>
                </c:pt>
                <c:pt idx="7">
                  <c:v>664921.59866999998</c:v>
                </c:pt>
                <c:pt idx="8">
                  <c:v>660668.79728000006</c:v>
                </c:pt>
                <c:pt idx="9">
                  <c:v>689726.05986000004</c:v>
                </c:pt>
                <c:pt idx="10">
                  <c:v>670066.73468999995</c:v>
                </c:pt>
                <c:pt idx="11">
                  <c:v>708913.96941999998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827110.88904000004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784406.93993999995</c:v>
                </c:pt>
                <c:pt idx="1">
                  <c:v>810014.67963000003</c:v>
                </c:pt>
                <c:pt idx="2">
                  <c:v>816135.44580999995</c:v>
                </c:pt>
                <c:pt idx="3">
                  <c:v>698224.47372000001</c:v>
                </c:pt>
                <c:pt idx="4">
                  <c:v>863019.70901999995</c:v>
                </c:pt>
                <c:pt idx="5">
                  <c:v>644974.09146000003</c:v>
                </c:pt>
                <c:pt idx="6">
                  <c:v>797633.73190999997</c:v>
                </c:pt>
                <c:pt idx="7">
                  <c:v>798361.30871000001</c:v>
                </c:pt>
                <c:pt idx="8">
                  <c:v>805198.19374999998</c:v>
                </c:pt>
                <c:pt idx="9">
                  <c:v>840093.40813999996</c:v>
                </c:pt>
                <c:pt idx="10">
                  <c:v>854542.91769000003</c:v>
                </c:pt>
                <c:pt idx="11">
                  <c:v>781577.67026000004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126460.00034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120200.54958000001</c:v>
                </c:pt>
                <c:pt idx="1">
                  <c:v>142925.32847000001</c:v>
                </c:pt>
                <c:pt idx="2">
                  <c:v>145748.10112000001</c:v>
                </c:pt>
                <c:pt idx="3">
                  <c:v>105393.16744999999</c:v>
                </c:pt>
                <c:pt idx="4">
                  <c:v>135760.5104</c:v>
                </c:pt>
                <c:pt idx="5">
                  <c:v>98665.5095</c:v>
                </c:pt>
                <c:pt idx="6">
                  <c:v>138557.71114999999</c:v>
                </c:pt>
                <c:pt idx="7">
                  <c:v>147865.04328000001</c:v>
                </c:pt>
                <c:pt idx="8">
                  <c:v>131964.93729</c:v>
                </c:pt>
                <c:pt idx="9">
                  <c:v>132689.25085000001</c:v>
                </c:pt>
                <c:pt idx="10">
                  <c:v>116578.58705</c:v>
                </c:pt>
                <c:pt idx="11">
                  <c:v>110035.70032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229697.30879000001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238938.0986</c:v>
                </c:pt>
                <c:pt idx="1">
                  <c:v>260241.12450999999</c:v>
                </c:pt>
                <c:pt idx="2">
                  <c:v>247042.46111999999</c:v>
                </c:pt>
                <c:pt idx="3">
                  <c:v>190122.02384000001</c:v>
                </c:pt>
                <c:pt idx="4">
                  <c:v>260317.93539</c:v>
                </c:pt>
                <c:pt idx="5">
                  <c:v>177521.5197</c:v>
                </c:pt>
                <c:pt idx="6">
                  <c:v>230131.54238999999</c:v>
                </c:pt>
                <c:pt idx="7">
                  <c:v>231281.49836</c:v>
                </c:pt>
                <c:pt idx="8">
                  <c:v>250295.66941999999</c:v>
                </c:pt>
                <c:pt idx="9">
                  <c:v>274168.86027</c:v>
                </c:pt>
                <c:pt idx="10">
                  <c:v>259796.85148000001</c:v>
                </c:pt>
                <c:pt idx="11">
                  <c:v>247190.00529999999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2548163.51755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2368550.91536</c:v>
                </c:pt>
                <c:pt idx="1">
                  <c:v>2618778.0683200001</c:v>
                </c:pt>
                <c:pt idx="2">
                  <c:v>3078826.2902700002</c:v>
                </c:pt>
                <c:pt idx="3">
                  <c:v>2492568.88778</c:v>
                </c:pt>
                <c:pt idx="4">
                  <c:v>3021326.06788</c:v>
                </c:pt>
                <c:pt idx="5">
                  <c:v>2217513.7788200001</c:v>
                </c:pt>
                <c:pt idx="6">
                  <c:v>2584058.0920799999</c:v>
                </c:pt>
                <c:pt idx="7">
                  <c:v>2556220.8732799999</c:v>
                </c:pt>
                <c:pt idx="8">
                  <c:v>2198761.92618</c:v>
                </c:pt>
                <c:pt idx="9">
                  <c:v>2451492.5323299998</c:v>
                </c:pt>
                <c:pt idx="10">
                  <c:v>2521481.0105099999</c:v>
                </c:pt>
                <c:pt idx="11">
                  <c:v>2666304.84889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791919.15674999997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823191.72135999997</c:v>
                </c:pt>
                <c:pt idx="1">
                  <c:v>910328.46872</c:v>
                </c:pt>
                <c:pt idx="2">
                  <c:v>1026543.54842</c:v>
                </c:pt>
                <c:pt idx="3">
                  <c:v>844653.37598999997</c:v>
                </c:pt>
                <c:pt idx="4">
                  <c:v>1065649.7523000001</c:v>
                </c:pt>
                <c:pt idx="5">
                  <c:v>763601.80252999999</c:v>
                </c:pt>
                <c:pt idx="6">
                  <c:v>946443.49213999999</c:v>
                </c:pt>
                <c:pt idx="7">
                  <c:v>975124.96817000001</c:v>
                </c:pt>
                <c:pt idx="8">
                  <c:v>925640.29255999997</c:v>
                </c:pt>
                <c:pt idx="9">
                  <c:v>995349.7942</c:v>
                </c:pt>
                <c:pt idx="10">
                  <c:v>945265.34459999995</c:v>
                </c:pt>
                <c:pt idx="11">
                  <c:v>964542.79183999996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2999897.6759899999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2776766.7516600001</c:v>
                </c:pt>
                <c:pt idx="1">
                  <c:v>3127750.98184</c:v>
                </c:pt>
                <c:pt idx="2">
                  <c:v>3221207.6503300001</c:v>
                </c:pt>
                <c:pt idx="3">
                  <c:v>2739743.22444</c:v>
                </c:pt>
                <c:pt idx="4">
                  <c:v>3211349.9912800002</c:v>
                </c:pt>
                <c:pt idx="5">
                  <c:v>2613928.1521399999</c:v>
                </c:pt>
                <c:pt idx="6">
                  <c:v>3119836.8655300001</c:v>
                </c:pt>
                <c:pt idx="7">
                  <c:v>2698040.5410500001</c:v>
                </c:pt>
                <c:pt idx="8">
                  <c:v>3400498.2839600001</c:v>
                </c:pt>
                <c:pt idx="9">
                  <c:v>3570681.5338099999</c:v>
                </c:pt>
                <c:pt idx="10">
                  <c:v>3237629.0137299998</c:v>
                </c:pt>
                <c:pt idx="11">
                  <c:v>3485477.1271099998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1224867.2903799999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1207653.5258800001</c:v>
                </c:pt>
                <c:pt idx="1">
                  <c:v>1286258.0361299999</c:v>
                </c:pt>
                <c:pt idx="2">
                  <c:v>1459955.3144400001</c:v>
                </c:pt>
                <c:pt idx="3">
                  <c:v>1195153.5418799999</c:v>
                </c:pt>
                <c:pt idx="4">
                  <c:v>1495044.4646300001</c:v>
                </c:pt>
                <c:pt idx="5">
                  <c:v>1188505.7261600001</c:v>
                </c:pt>
                <c:pt idx="6">
                  <c:v>1407505.7632800001</c:v>
                </c:pt>
                <c:pt idx="7">
                  <c:v>1476375.7299800001</c:v>
                </c:pt>
                <c:pt idx="8">
                  <c:v>1477658.26969</c:v>
                </c:pt>
                <c:pt idx="9">
                  <c:v>1550007.1491400001</c:v>
                </c:pt>
                <c:pt idx="10">
                  <c:v>1449013.1668400001</c:v>
                </c:pt>
                <c:pt idx="11">
                  <c:v>1477788.0220900001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1413219.8245999999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1418115.88057</c:v>
                </c:pt>
                <c:pt idx="1">
                  <c:v>1498077.57702</c:v>
                </c:pt>
                <c:pt idx="2">
                  <c:v>1611800.17512</c:v>
                </c:pt>
                <c:pt idx="3">
                  <c:v>1225828.7797099999</c:v>
                </c:pt>
                <c:pt idx="4">
                  <c:v>1640868.20652</c:v>
                </c:pt>
                <c:pt idx="5">
                  <c:v>1294265.28728</c:v>
                </c:pt>
                <c:pt idx="6">
                  <c:v>1657618.4219800001</c:v>
                </c:pt>
                <c:pt idx="7">
                  <c:v>1668492.48954</c:v>
                </c:pt>
                <c:pt idx="8">
                  <c:v>1581602.59063</c:v>
                </c:pt>
                <c:pt idx="9">
                  <c:v>1572344.8515900001</c:v>
                </c:pt>
                <c:pt idx="10">
                  <c:v>1487040.05846</c:v>
                </c:pt>
                <c:pt idx="11">
                  <c:v>1261994.89243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1011426.8296000001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938412.69428000005</c:v>
                </c:pt>
                <c:pt idx="1">
                  <c:v>982996.37649000005</c:v>
                </c:pt>
                <c:pt idx="2">
                  <c:v>1078816.1562600001</c:v>
                </c:pt>
                <c:pt idx="3">
                  <c:v>916587.20715000003</c:v>
                </c:pt>
                <c:pt idx="4">
                  <c:v>1205525.12213</c:v>
                </c:pt>
                <c:pt idx="5">
                  <c:v>935443.00627000001</c:v>
                </c:pt>
                <c:pt idx="6">
                  <c:v>1101919.4486100001</c:v>
                </c:pt>
                <c:pt idx="7">
                  <c:v>1078118.32293</c:v>
                </c:pt>
                <c:pt idx="8">
                  <c:v>1042723.43063</c:v>
                </c:pt>
                <c:pt idx="9">
                  <c:v>1118366.5368300001</c:v>
                </c:pt>
                <c:pt idx="10">
                  <c:v>1059692.42502</c:v>
                </c:pt>
                <c:pt idx="11">
                  <c:v>973030.23947999999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319084.79801999999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322350.55024999997</c:v>
                </c:pt>
                <c:pt idx="1">
                  <c:v>348218.79749000003</c:v>
                </c:pt>
                <c:pt idx="2">
                  <c:v>385061.22235</c:v>
                </c:pt>
                <c:pt idx="3">
                  <c:v>334470.84304000001</c:v>
                </c:pt>
                <c:pt idx="4">
                  <c:v>419457.34448999999</c:v>
                </c:pt>
                <c:pt idx="5">
                  <c:v>332515.43589000002</c:v>
                </c:pt>
                <c:pt idx="6">
                  <c:v>381534.37534000003</c:v>
                </c:pt>
                <c:pt idx="7">
                  <c:v>362787.20686999999</c:v>
                </c:pt>
                <c:pt idx="8">
                  <c:v>375937.94044999999</c:v>
                </c:pt>
                <c:pt idx="9">
                  <c:v>364531.70130999997</c:v>
                </c:pt>
                <c:pt idx="10">
                  <c:v>345376.52886000002</c:v>
                </c:pt>
                <c:pt idx="11">
                  <c:v>340243.96474999998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1163994.11096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468318.84989000001</c:v>
                </c:pt>
                <c:pt idx="1">
                  <c:v>481096.82188</c:v>
                </c:pt>
                <c:pt idx="2">
                  <c:v>544469.56671000004</c:v>
                </c:pt>
                <c:pt idx="3">
                  <c:v>341982.01188000001</c:v>
                </c:pt>
                <c:pt idx="4">
                  <c:v>581647.78700000001</c:v>
                </c:pt>
                <c:pt idx="5">
                  <c:v>402477.91820000001</c:v>
                </c:pt>
                <c:pt idx="6">
                  <c:v>953843.70747999998</c:v>
                </c:pt>
                <c:pt idx="7">
                  <c:v>962345.30345999997</c:v>
                </c:pt>
                <c:pt idx="8">
                  <c:v>672514.62448999996</c:v>
                </c:pt>
                <c:pt idx="9">
                  <c:v>755569.98598</c:v>
                </c:pt>
                <c:pt idx="10">
                  <c:v>675939.88754999998</c:v>
                </c:pt>
                <c:pt idx="11">
                  <c:v>617148.70721999998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1251739.5463099999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1113603.6527</c:v>
                </c:pt>
                <c:pt idx="1">
                  <c:v>1375414.3197399999</c:v>
                </c:pt>
                <c:pt idx="2">
                  <c:v>1467722.98884</c:v>
                </c:pt>
                <c:pt idx="3">
                  <c:v>1192172.09137</c:v>
                </c:pt>
                <c:pt idx="4">
                  <c:v>1452134.8742800001</c:v>
                </c:pt>
                <c:pt idx="5">
                  <c:v>1312479.5037799999</c:v>
                </c:pt>
                <c:pt idx="6">
                  <c:v>1415866.2541499999</c:v>
                </c:pt>
                <c:pt idx="7">
                  <c:v>1404783.8576100001</c:v>
                </c:pt>
                <c:pt idx="8">
                  <c:v>1466618.13983</c:v>
                </c:pt>
                <c:pt idx="9">
                  <c:v>1254324.8284499999</c:v>
                </c:pt>
                <c:pt idx="10">
                  <c:v>1247538.64381</c:v>
                </c:pt>
                <c:pt idx="11">
                  <c:v>1439833.78425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'2002_2024_AYLIK_IHR'!$C$60:$N$60</c:f>
              <c:numCache>
                <c:formatCode>#,##0</c:formatCode>
                <c:ptCount val="12"/>
                <c:pt idx="0">
                  <c:v>457926.58240000001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'2002_2024_AYLIK_IHR'!$A$61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'2002_2024_AYLIK_IHR'!$C$61:$N$61</c:f>
              <c:numCache>
                <c:formatCode>#,##0</c:formatCode>
                <c:ptCount val="12"/>
                <c:pt idx="0">
                  <c:v>445638.94942000002</c:v>
                </c:pt>
                <c:pt idx="1">
                  <c:v>452009.54275000002</c:v>
                </c:pt>
                <c:pt idx="2">
                  <c:v>499133.05374</c:v>
                </c:pt>
                <c:pt idx="3">
                  <c:v>465816.46093</c:v>
                </c:pt>
                <c:pt idx="4">
                  <c:v>545499.02194000001</c:v>
                </c:pt>
                <c:pt idx="5">
                  <c:v>432184.40130000003</c:v>
                </c:pt>
                <c:pt idx="6">
                  <c:v>569387.84498000005</c:v>
                </c:pt>
                <c:pt idx="7">
                  <c:v>521644.85258000001</c:v>
                </c:pt>
                <c:pt idx="8">
                  <c:v>491516.28584000003</c:v>
                </c:pt>
                <c:pt idx="9">
                  <c:v>566667.71917000005</c:v>
                </c:pt>
                <c:pt idx="10">
                  <c:v>485488.45129</c:v>
                </c:pt>
                <c:pt idx="11">
                  <c:v>535431.30533999996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82415.475059999997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141283.31739000001</c:v>
                </c:pt>
                <c:pt idx="2">
                  <c:v>143314.95522</c:v>
                </c:pt>
                <c:pt idx="3">
                  <c:v>80867.331659999996</c:v>
                </c:pt>
                <c:pt idx="4">
                  <c:v>168228.98882999999</c:v>
                </c:pt>
                <c:pt idx="5">
                  <c:v>220068.33278999999</c:v>
                </c:pt>
                <c:pt idx="6">
                  <c:v>118317.05752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383147.73716999998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329917.97804000002</c:v>
                </c:pt>
                <c:pt idx="1">
                  <c:v>299894.90834000002</c:v>
                </c:pt>
                <c:pt idx="2">
                  <c:v>358181.19903000002</c:v>
                </c:pt>
                <c:pt idx="3">
                  <c:v>349872.74761999998</c:v>
                </c:pt>
                <c:pt idx="4">
                  <c:v>980446.61173</c:v>
                </c:pt>
                <c:pt idx="5">
                  <c:v>564215.96891000005</c:v>
                </c:pt>
                <c:pt idx="6">
                  <c:v>431178.59471999999</c:v>
                </c:pt>
                <c:pt idx="7">
                  <c:v>422623.12208</c:v>
                </c:pt>
                <c:pt idx="8">
                  <c:v>566550.08508999995</c:v>
                </c:pt>
                <c:pt idx="9">
                  <c:v>820202.55634999997</c:v>
                </c:pt>
                <c:pt idx="10">
                  <c:v>614129.94235999999</c:v>
                </c:pt>
                <c:pt idx="11">
                  <c:v>997531.98375999997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590064.52038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551147.23878000001</c:v>
                </c:pt>
                <c:pt idx="1">
                  <c:v>600161.57429000002</c:v>
                </c:pt>
                <c:pt idx="2">
                  <c:v>639318.88168999995</c:v>
                </c:pt>
                <c:pt idx="3">
                  <c:v>511741.31769</c:v>
                </c:pt>
                <c:pt idx="4">
                  <c:v>653328.80720000004</c:v>
                </c:pt>
                <c:pt idx="5">
                  <c:v>479242.38868999999</c:v>
                </c:pt>
                <c:pt idx="6">
                  <c:v>622414.49040000001</c:v>
                </c:pt>
                <c:pt idx="7">
                  <c:v>606258.67471000005</c:v>
                </c:pt>
                <c:pt idx="8">
                  <c:v>615419.19859000004</c:v>
                </c:pt>
                <c:pt idx="9">
                  <c:v>628583.52613000001</c:v>
                </c:pt>
                <c:pt idx="10">
                  <c:v>624769.19683000003</c:v>
                </c:pt>
                <c:pt idx="11">
                  <c:v>607769.18435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3445192</xdr:colOff>
      <xdr:row>3</xdr:row>
      <xdr:rowOff>134302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436720</xdr:colOff>
      <xdr:row>3</xdr:row>
      <xdr:rowOff>130492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3032497</xdr:colOff>
      <xdr:row>3</xdr:row>
      <xdr:rowOff>140968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C50" sqref="C50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0" t="s">
        <v>121</v>
      </c>
      <c r="C1" s="140"/>
      <c r="D1" s="140"/>
      <c r="E1" s="140"/>
      <c r="F1" s="140"/>
      <c r="G1" s="140"/>
      <c r="H1" s="140"/>
      <c r="I1" s="140"/>
      <c r="J1" s="140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7" t="s">
        <v>122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9"/>
    </row>
    <row r="6" spans="1:13" ht="17.399999999999999" x14ac:dyDescent="0.25">
      <c r="A6" s="3"/>
      <c r="B6" s="136" t="s">
        <v>123</v>
      </c>
      <c r="C6" s="136"/>
      <c r="D6" s="136"/>
      <c r="E6" s="136"/>
      <c r="F6" s="136" t="s">
        <v>124</v>
      </c>
      <c r="G6" s="136"/>
      <c r="H6" s="136"/>
      <c r="I6" s="136"/>
      <c r="J6" s="136" t="s">
        <v>103</v>
      </c>
      <c r="K6" s="136"/>
      <c r="L6" s="136"/>
      <c r="M6" s="136"/>
    </row>
    <row r="7" spans="1:13" ht="28.2" x14ac:dyDescent="0.3">
      <c r="A7" s="4" t="s">
        <v>1</v>
      </c>
      <c r="B7" s="5">
        <v>2024</v>
      </c>
      <c r="C7" s="6">
        <v>2025</v>
      </c>
      <c r="D7" s="7" t="s">
        <v>117</v>
      </c>
      <c r="E7" s="7" t="s">
        <v>118</v>
      </c>
      <c r="F7" s="5">
        <v>2024</v>
      </c>
      <c r="G7" s="6">
        <v>2025</v>
      </c>
      <c r="H7" s="7" t="s">
        <v>117</v>
      </c>
      <c r="I7" s="7" t="s">
        <v>118</v>
      </c>
      <c r="J7" s="5" t="s">
        <v>125</v>
      </c>
      <c r="K7" s="5" t="s">
        <v>126</v>
      </c>
      <c r="L7" s="7" t="s">
        <v>117</v>
      </c>
      <c r="M7" s="7" t="s">
        <v>118</v>
      </c>
    </row>
    <row r="8" spans="1:13" ht="16.8" x14ac:dyDescent="0.3">
      <c r="A8" s="84" t="s">
        <v>2</v>
      </c>
      <c r="B8" s="8">
        <f>B9+B18+B20</f>
        <v>3093494.63723</v>
      </c>
      <c r="C8" s="8">
        <f>C9+C18+C20</f>
        <v>3018606.6636699992</v>
      </c>
      <c r="D8" s="10">
        <f t="shared" ref="D8:D45" si="0">(C8-B8)/B8*100</f>
        <v>-2.4208211858113162</v>
      </c>
      <c r="E8" s="10">
        <f>C8/C$45*100</f>
        <v>14.262811311542089</v>
      </c>
      <c r="F8" s="8">
        <f>F9+F18+F20</f>
        <v>3093494.63723</v>
      </c>
      <c r="G8" s="8">
        <f>G9+G18+G20</f>
        <v>3018606.6636699992</v>
      </c>
      <c r="H8" s="10">
        <f t="shared" ref="H8:H45" si="1">(G8-F8)/F8*100</f>
        <v>-2.4208211858113162</v>
      </c>
      <c r="I8" s="10">
        <f>G8/G$45*100</f>
        <v>14.262811311542089</v>
      </c>
      <c r="J8" s="8">
        <f>J9+J18+J20</f>
        <v>35310962.574930005</v>
      </c>
      <c r="K8" s="8">
        <f>K9+K18+K20</f>
        <v>36141313.777960002</v>
      </c>
      <c r="L8" s="10">
        <f t="shared" ref="L8:L45" si="2">(K8-J8)/J8*100</f>
        <v>2.3515394157493983</v>
      </c>
      <c r="M8" s="10">
        <f>K8/K$45*100</f>
        <v>13.741036696393843</v>
      </c>
    </row>
    <row r="9" spans="1:13" ht="15.6" x14ac:dyDescent="0.3">
      <c r="A9" s="9" t="s">
        <v>3</v>
      </c>
      <c r="B9" s="8">
        <f>B10+B11+B12+B13+B14+B15+B16+B17</f>
        <v>2135975.5895000002</v>
      </c>
      <c r="C9" s="8">
        <f>C10+C11+C12+C13+C14+C15+C16+C17</f>
        <v>2124901.7883199994</v>
      </c>
      <c r="D9" s="10">
        <f t="shared" si="0"/>
        <v>-0.51844230966108995</v>
      </c>
      <c r="E9" s="10">
        <f t="shared" ref="E9:E45" si="3">C9/C$45*100</f>
        <v>10.040086913980172</v>
      </c>
      <c r="F9" s="8">
        <f>F10+F11+F12+F13+F14+F15+F16+F17</f>
        <v>2135975.5895000002</v>
      </c>
      <c r="G9" s="8">
        <f>G10+G11+G12+G13+G14+G15+G16+G17</f>
        <v>2124901.7883199994</v>
      </c>
      <c r="H9" s="10">
        <f t="shared" si="1"/>
        <v>-0.51844230966108995</v>
      </c>
      <c r="I9" s="10">
        <f t="shared" ref="I9:I45" si="4">G9/G$45*100</f>
        <v>10.040086913980172</v>
      </c>
      <c r="J9" s="8">
        <f>J10+J11+J12+J13+J14+J15+J16+J17</f>
        <v>23783666.199410003</v>
      </c>
      <c r="K9" s="8">
        <f>K10+K11+K12+K13+K14+K15+K16+K17</f>
        <v>24447980.200760003</v>
      </c>
      <c r="L9" s="10">
        <f t="shared" si="2"/>
        <v>2.7931522238000466</v>
      </c>
      <c r="M9" s="10">
        <f t="shared" ref="M9:M45" si="5">K9/K$45*100</f>
        <v>9.2951959398946773</v>
      </c>
    </row>
    <row r="10" spans="1:13" ht="13.8" x14ac:dyDescent="0.25">
      <c r="A10" s="11" t="s">
        <v>127</v>
      </c>
      <c r="B10" s="12">
        <v>1010018.50264</v>
      </c>
      <c r="C10" s="12">
        <v>1030715.75049</v>
      </c>
      <c r="D10" s="13">
        <f t="shared" si="0"/>
        <v>2.049194920281292</v>
      </c>
      <c r="E10" s="13">
        <f t="shared" si="3"/>
        <v>4.8700960088652687</v>
      </c>
      <c r="F10" s="12">
        <v>1010018.50264</v>
      </c>
      <c r="G10" s="12">
        <v>1030715.75049</v>
      </c>
      <c r="H10" s="13">
        <f t="shared" si="1"/>
        <v>2.049194920281292</v>
      </c>
      <c r="I10" s="13">
        <f t="shared" si="4"/>
        <v>4.8700960088652687</v>
      </c>
      <c r="J10" s="12">
        <v>12351435.403410001</v>
      </c>
      <c r="K10" s="12">
        <v>11927405.79568</v>
      </c>
      <c r="L10" s="13">
        <f t="shared" si="2"/>
        <v>-3.4330391074460427</v>
      </c>
      <c r="M10" s="13">
        <f t="shared" si="5"/>
        <v>4.534835721195261</v>
      </c>
    </row>
    <row r="11" spans="1:13" ht="13.8" x14ac:dyDescent="0.25">
      <c r="A11" s="11" t="s">
        <v>128</v>
      </c>
      <c r="B11" s="12">
        <v>365786.03013999999</v>
      </c>
      <c r="C11" s="12">
        <v>353527.18783000001</v>
      </c>
      <c r="D11" s="13">
        <f t="shared" si="0"/>
        <v>-3.3513697352815965</v>
      </c>
      <c r="E11" s="13">
        <f t="shared" si="3"/>
        <v>1.6704036449018533</v>
      </c>
      <c r="F11" s="12">
        <v>365786.03013999999</v>
      </c>
      <c r="G11" s="12">
        <v>353527.18783000001</v>
      </c>
      <c r="H11" s="13">
        <f t="shared" si="1"/>
        <v>-3.3513697352815965</v>
      </c>
      <c r="I11" s="13">
        <f t="shared" si="4"/>
        <v>1.6704036449018533</v>
      </c>
      <c r="J11" s="12">
        <v>3529561.4750999999</v>
      </c>
      <c r="K11" s="12">
        <v>3389233.3390500001</v>
      </c>
      <c r="L11" s="13">
        <f t="shared" si="2"/>
        <v>-3.9757952096874605</v>
      </c>
      <c r="M11" s="13">
        <f t="shared" si="5"/>
        <v>1.2885967557971885</v>
      </c>
    </row>
    <row r="12" spans="1:13" ht="13.8" x14ac:dyDescent="0.25">
      <c r="A12" s="11" t="s">
        <v>129</v>
      </c>
      <c r="B12" s="12">
        <v>232093.38761000001</v>
      </c>
      <c r="C12" s="12">
        <v>210752.79373999999</v>
      </c>
      <c r="D12" s="13">
        <f t="shared" si="0"/>
        <v>-9.1948306195865648</v>
      </c>
      <c r="E12" s="13">
        <f t="shared" si="3"/>
        <v>0.9957996073722919</v>
      </c>
      <c r="F12" s="12">
        <v>232093.38761000001</v>
      </c>
      <c r="G12" s="12">
        <v>210752.79373999999</v>
      </c>
      <c r="H12" s="13">
        <f t="shared" si="1"/>
        <v>-9.1948306195865648</v>
      </c>
      <c r="I12" s="13">
        <f t="shared" si="4"/>
        <v>0.9957996073722919</v>
      </c>
      <c r="J12" s="12">
        <v>2464690.0232699998</v>
      </c>
      <c r="K12" s="12">
        <v>2705347.99988</v>
      </c>
      <c r="L12" s="13">
        <f t="shared" si="2"/>
        <v>9.7642289431070122</v>
      </c>
      <c r="M12" s="13">
        <f t="shared" si="5"/>
        <v>1.0285814835413289</v>
      </c>
    </row>
    <row r="13" spans="1:13" ht="13.8" x14ac:dyDescent="0.25">
      <c r="A13" s="11" t="s">
        <v>130</v>
      </c>
      <c r="B13" s="12">
        <v>160121.91939</v>
      </c>
      <c r="C13" s="12">
        <v>164775.00013999999</v>
      </c>
      <c r="D13" s="13">
        <f t="shared" si="0"/>
        <v>2.905961137442242</v>
      </c>
      <c r="E13" s="13">
        <f t="shared" si="3"/>
        <v>0.77855613457065687</v>
      </c>
      <c r="F13" s="12">
        <v>160121.91939</v>
      </c>
      <c r="G13" s="12">
        <v>164775.00013999999</v>
      </c>
      <c r="H13" s="13">
        <f t="shared" si="1"/>
        <v>2.905961137442242</v>
      </c>
      <c r="I13" s="13">
        <f t="shared" si="4"/>
        <v>0.77855613457065687</v>
      </c>
      <c r="J13" s="12">
        <v>1640211.1145800001</v>
      </c>
      <c r="K13" s="12">
        <v>1859351.3165200001</v>
      </c>
      <c r="L13" s="13">
        <f t="shared" si="2"/>
        <v>13.360487561146304</v>
      </c>
      <c r="M13" s="13">
        <f t="shared" si="5"/>
        <v>0.70693098841830937</v>
      </c>
    </row>
    <row r="14" spans="1:13" ht="13.8" x14ac:dyDescent="0.25">
      <c r="A14" s="11" t="s">
        <v>131</v>
      </c>
      <c r="B14" s="12">
        <v>206128.32986999999</v>
      </c>
      <c r="C14" s="12">
        <v>209171.67543999999</v>
      </c>
      <c r="D14" s="13">
        <f t="shared" si="0"/>
        <v>1.4764324592933769</v>
      </c>
      <c r="E14" s="13">
        <f t="shared" si="3"/>
        <v>0.98832887849411832</v>
      </c>
      <c r="F14" s="12">
        <v>206128.32986999999</v>
      </c>
      <c r="G14" s="12">
        <v>209171.67543999999</v>
      </c>
      <c r="H14" s="13">
        <f t="shared" si="1"/>
        <v>1.4764324592933769</v>
      </c>
      <c r="I14" s="13">
        <f t="shared" si="4"/>
        <v>0.98832887849411832</v>
      </c>
      <c r="J14" s="12">
        <v>1926553.86711</v>
      </c>
      <c r="K14" s="12">
        <v>2639695.0657000002</v>
      </c>
      <c r="L14" s="13">
        <f t="shared" si="2"/>
        <v>37.016416242737847</v>
      </c>
      <c r="M14" s="13">
        <f t="shared" si="5"/>
        <v>1.0036200396011405</v>
      </c>
    </row>
    <row r="15" spans="1:13" ht="13.8" x14ac:dyDescent="0.25">
      <c r="A15" s="11" t="s">
        <v>132</v>
      </c>
      <c r="B15" s="12">
        <v>83436.900699999998</v>
      </c>
      <c r="C15" s="12">
        <v>51262.624709999996</v>
      </c>
      <c r="D15" s="13">
        <f t="shared" si="0"/>
        <v>-38.561206996031196</v>
      </c>
      <c r="E15" s="13">
        <f t="shared" si="3"/>
        <v>0.24221411566229017</v>
      </c>
      <c r="F15" s="12">
        <v>83436.900699999998</v>
      </c>
      <c r="G15" s="12">
        <v>51262.624709999996</v>
      </c>
      <c r="H15" s="13">
        <f t="shared" si="1"/>
        <v>-38.561206996031196</v>
      </c>
      <c r="I15" s="13">
        <f t="shared" si="4"/>
        <v>0.24221411566229017</v>
      </c>
      <c r="J15" s="12">
        <v>835488.66926</v>
      </c>
      <c r="K15" s="12">
        <v>781121.27150999999</v>
      </c>
      <c r="L15" s="13">
        <f t="shared" si="2"/>
        <v>-6.5072573393668769</v>
      </c>
      <c r="M15" s="13">
        <f t="shared" si="5"/>
        <v>0.29698466752191699</v>
      </c>
    </row>
    <row r="16" spans="1:13" ht="13.8" x14ac:dyDescent="0.25">
      <c r="A16" s="11" t="s">
        <v>133</v>
      </c>
      <c r="B16" s="12">
        <v>64406.00015</v>
      </c>
      <c r="C16" s="12">
        <v>86326.722399999999</v>
      </c>
      <c r="D16" s="13">
        <f t="shared" si="0"/>
        <v>34.035217524682757</v>
      </c>
      <c r="E16" s="13">
        <f t="shared" si="3"/>
        <v>0.40789075554418708</v>
      </c>
      <c r="F16" s="12">
        <v>64406.00015</v>
      </c>
      <c r="G16" s="12">
        <v>86326.722399999999</v>
      </c>
      <c r="H16" s="13">
        <f t="shared" si="1"/>
        <v>34.035217524682757</v>
      </c>
      <c r="I16" s="13">
        <f t="shared" si="4"/>
        <v>0.40789075554418708</v>
      </c>
      <c r="J16" s="12">
        <v>900608.49136999995</v>
      </c>
      <c r="K16" s="12">
        <v>1000610.57111</v>
      </c>
      <c r="L16" s="13">
        <f t="shared" si="2"/>
        <v>11.103834873672747</v>
      </c>
      <c r="M16" s="13">
        <f t="shared" si="5"/>
        <v>0.3804351623987422</v>
      </c>
    </row>
    <row r="17" spans="1:13" ht="13.8" x14ac:dyDescent="0.25">
      <c r="A17" s="11" t="s">
        <v>134</v>
      </c>
      <c r="B17" s="12">
        <v>13984.519</v>
      </c>
      <c r="C17" s="12">
        <v>18370.03357</v>
      </c>
      <c r="D17" s="13">
        <f t="shared" si="0"/>
        <v>31.359781269559573</v>
      </c>
      <c r="E17" s="13">
        <f t="shared" si="3"/>
        <v>8.6797768569508216E-2</v>
      </c>
      <c r="F17" s="12">
        <v>13984.519</v>
      </c>
      <c r="G17" s="12">
        <v>18370.03357</v>
      </c>
      <c r="H17" s="13">
        <f t="shared" si="1"/>
        <v>31.359781269559573</v>
      </c>
      <c r="I17" s="13">
        <f t="shared" si="4"/>
        <v>8.6797768569508216E-2</v>
      </c>
      <c r="J17" s="12">
        <v>135117.15531</v>
      </c>
      <c r="K17" s="12">
        <v>145214.84130999999</v>
      </c>
      <c r="L17" s="13">
        <f t="shared" si="2"/>
        <v>7.4732819654416289</v>
      </c>
      <c r="M17" s="13">
        <f t="shared" si="5"/>
        <v>5.5211121420787192E-2</v>
      </c>
    </row>
    <row r="18" spans="1:13" ht="15.6" x14ac:dyDescent="0.3">
      <c r="A18" s="9" t="s">
        <v>12</v>
      </c>
      <c r="B18" s="8">
        <f>B19</f>
        <v>355960.40323</v>
      </c>
      <c r="C18" s="8">
        <f>C19</f>
        <v>283884.16222</v>
      </c>
      <c r="D18" s="10">
        <f t="shared" si="0"/>
        <v>-20.248387280151693</v>
      </c>
      <c r="E18" s="10">
        <f t="shared" si="3"/>
        <v>1.3413427753970233</v>
      </c>
      <c r="F18" s="8">
        <f>F19</f>
        <v>355960.40323</v>
      </c>
      <c r="G18" s="8">
        <f>G19</f>
        <v>283884.16222</v>
      </c>
      <c r="H18" s="10">
        <f t="shared" si="1"/>
        <v>-20.248387280151693</v>
      </c>
      <c r="I18" s="10">
        <f t="shared" si="4"/>
        <v>1.3413427753970233</v>
      </c>
      <c r="J18" s="8">
        <f>J19</f>
        <v>3570663.4310599999</v>
      </c>
      <c r="K18" s="8">
        <f>K19</f>
        <v>3791253.8065200001</v>
      </c>
      <c r="L18" s="10">
        <f t="shared" si="2"/>
        <v>6.1778540520273841</v>
      </c>
      <c r="M18" s="10">
        <f t="shared" si="5"/>
        <v>1.441446152201131</v>
      </c>
    </row>
    <row r="19" spans="1:13" ht="13.8" x14ac:dyDescent="0.25">
      <c r="A19" s="11" t="s">
        <v>135</v>
      </c>
      <c r="B19" s="12">
        <v>355960.40323</v>
      </c>
      <c r="C19" s="12">
        <v>283884.16222</v>
      </c>
      <c r="D19" s="13">
        <f t="shared" si="0"/>
        <v>-20.248387280151693</v>
      </c>
      <c r="E19" s="13">
        <f t="shared" si="3"/>
        <v>1.3413427753970233</v>
      </c>
      <c r="F19" s="12">
        <v>355960.40323</v>
      </c>
      <c r="G19" s="12">
        <v>283884.16222</v>
      </c>
      <c r="H19" s="13">
        <f t="shared" si="1"/>
        <v>-20.248387280151693</v>
      </c>
      <c r="I19" s="13">
        <f t="shared" si="4"/>
        <v>1.3413427753970233</v>
      </c>
      <c r="J19" s="12">
        <v>3570663.4310599999</v>
      </c>
      <c r="K19" s="12">
        <v>3791253.8065200001</v>
      </c>
      <c r="L19" s="13">
        <f t="shared" si="2"/>
        <v>6.1778540520273841</v>
      </c>
      <c r="M19" s="13">
        <f t="shared" si="5"/>
        <v>1.441446152201131</v>
      </c>
    </row>
    <row r="20" spans="1:13" ht="15.6" x14ac:dyDescent="0.3">
      <c r="A20" s="9" t="s">
        <v>109</v>
      </c>
      <c r="B20" s="8">
        <f>B21</f>
        <v>601558.64450000005</v>
      </c>
      <c r="C20" s="8">
        <f>C21</f>
        <v>609820.71313000005</v>
      </c>
      <c r="D20" s="10">
        <f t="shared" si="0"/>
        <v>1.373443587842913</v>
      </c>
      <c r="E20" s="10">
        <f t="shared" si="3"/>
        <v>2.8813816221648967</v>
      </c>
      <c r="F20" s="8">
        <f>F21</f>
        <v>601558.64450000005</v>
      </c>
      <c r="G20" s="8">
        <f>G21</f>
        <v>609820.71313000005</v>
      </c>
      <c r="H20" s="10">
        <f t="shared" si="1"/>
        <v>1.373443587842913</v>
      </c>
      <c r="I20" s="10">
        <f t="shared" si="4"/>
        <v>2.8813816221648967</v>
      </c>
      <c r="J20" s="8">
        <f>J21</f>
        <v>7956632.9444599999</v>
      </c>
      <c r="K20" s="8">
        <f>K21</f>
        <v>7902079.7706800001</v>
      </c>
      <c r="L20" s="10">
        <f t="shared" si="2"/>
        <v>-0.68563139912070237</v>
      </c>
      <c r="M20" s="10">
        <f t="shared" si="5"/>
        <v>3.004394604298037</v>
      </c>
    </row>
    <row r="21" spans="1:13" ht="13.8" x14ac:dyDescent="0.25">
      <c r="A21" s="11" t="s">
        <v>136</v>
      </c>
      <c r="B21" s="12">
        <v>601558.64450000005</v>
      </c>
      <c r="C21" s="12">
        <v>609820.71313000005</v>
      </c>
      <c r="D21" s="13">
        <f t="shared" si="0"/>
        <v>1.373443587842913</v>
      </c>
      <c r="E21" s="13">
        <f t="shared" si="3"/>
        <v>2.8813816221648967</v>
      </c>
      <c r="F21" s="12">
        <v>601558.64450000005</v>
      </c>
      <c r="G21" s="12">
        <v>609820.71313000005</v>
      </c>
      <c r="H21" s="13">
        <f t="shared" si="1"/>
        <v>1.373443587842913</v>
      </c>
      <c r="I21" s="13">
        <f t="shared" si="4"/>
        <v>2.8813816221648967</v>
      </c>
      <c r="J21" s="12">
        <v>7956632.9444599999</v>
      </c>
      <c r="K21" s="12">
        <v>7902079.7706800001</v>
      </c>
      <c r="L21" s="13">
        <f t="shared" si="2"/>
        <v>-0.68563139912070237</v>
      </c>
      <c r="M21" s="13">
        <f t="shared" si="5"/>
        <v>3.004394604298037</v>
      </c>
    </row>
    <row r="22" spans="1:13" ht="16.8" x14ac:dyDescent="0.3">
      <c r="A22" s="84" t="s">
        <v>14</v>
      </c>
      <c r="B22" s="8">
        <f>B23+B27+B29</f>
        <v>13628859.526789999</v>
      </c>
      <c r="C22" s="8">
        <f>C23+C27+C29</f>
        <v>14963208.680939998</v>
      </c>
      <c r="D22" s="10">
        <f t="shared" si="0"/>
        <v>9.7906149192241241</v>
      </c>
      <c r="E22" s="10">
        <f t="shared" si="3"/>
        <v>70.700639669298454</v>
      </c>
      <c r="F22" s="8">
        <f>F23+F27+F29</f>
        <v>13628859.526789999</v>
      </c>
      <c r="G22" s="8">
        <f>G23+G27+G29</f>
        <v>14963208.680939998</v>
      </c>
      <c r="H22" s="10">
        <f t="shared" si="1"/>
        <v>9.7906149192241241</v>
      </c>
      <c r="I22" s="10">
        <f t="shared" si="4"/>
        <v>70.700639669298454</v>
      </c>
      <c r="J22" s="8">
        <f>J23+J27+J29</f>
        <v>180660809.73795</v>
      </c>
      <c r="K22" s="8">
        <f>K23+K27+K29</f>
        <v>185107177.49436003</v>
      </c>
      <c r="L22" s="10">
        <f t="shared" si="2"/>
        <v>2.461168951284745</v>
      </c>
      <c r="M22" s="10">
        <f t="shared" si="5"/>
        <v>70.378308169500684</v>
      </c>
    </row>
    <row r="23" spans="1:13" ht="15.6" x14ac:dyDescent="0.3">
      <c r="A23" s="9" t="s">
        <v>15</v>
      </c>
      <c r="B23" s="8">
        <f>B24+B25+B26</f>
        <v>1143545.58812</v>
      </c>
      <c r="C23" s="8">
        <f>C24+C25+C26</f>
        <v>1183268.19817</v>
      </c>
      <c r="D23" s="10">
        <f>(C23-B23)/B23*100</f>
        <v>3.473635897218962</v>
      </c>
      <c r="E23" s="10">
        <f t="shared" si="3"/>
        <v>5.5909010089206195</v>
      </c>
      <c r="F23" s="8">
        <f>F24+F25+F26</f>
        <v>1143545.58812</v>
      </c>
      <c r="G23" s="8">
        <f>G24+G25+G26</f>
        <v>1183268.19817</v>
      </c>
      <c r="H23" s="10">
        <f t="shared" si="1"/>
        <v>3.473635897218962</v>
      </c>
      <c r="I23" s="10">
        <f t="shared" si="4"/>
        <v>5.5909010089206195</v>
      </c>
      <c r="J23" s="8">
        <f>J24+J25+J26</f>
        <v>14102400.46015</v>
      </c>
      <c r="K23" s="8">
        <f>K24+K25+K26</f>
        <v>13927337.166929999</v>
      </c>
      <c r="L23" s="10">
        <f t="shared" si="2"/>
        <v>-1.2413723019331866</v>
      </c>
      <c r="M23" s="10">
        <f t="shared" si="5"/>
        <v>5.2952156711730147</v>
      </c>
    </row>
    <row r="24" spans="1:13" ht="13.8" x14ac:dyDescent="0.25">
      <c r="A24" s="11" t="s">
        <v>137</v>
      </c>
      <c r="B24" s="12">
        <v>784406.93993999995</v>
      </c>
      <c r="C24" s="12">
        <v>827110.88904000004</v>
      </c>
      <c r="D24" s="13">
        <f t="shared" si="0"/>
        <v>5.4441064867766915</v>
      </c>
      <c r="E24" s="13">
        <f t="shared" si="3"/>
        <v>3.9080701325149576</v>
      </c>
      <c r="F24" s="12">
        <v>784406.93993999995</v>
      </c>
      <c r="G24" s="12">
        <v>827110.88904000004</v>
      </c>
      <c r="H24" s="13">
        <f t="shared" si="1"/>
        <v>5.4441064867766915</v>
      </c>
      <c r="I24" s="13">
        <f t="shared" si="4"/>
        <v>3.9080701325149576</v>
      </c>
      <c r="J24" s="12">
        <v>9519890.8229099996</v>
      </c>
      <c r="K24" s="12">
        <v>9536886.5191399995</v>
      </c>
      <c r="L24" s="13">
        <f t="shared" si="2"/>
        <v>0.1785282682979836</v>
      </c>
      <c r="M24" s="13">
        <f t="shared" si="5"/>
        <v>3.6259530694969504</v>
      </c>
    </row>
    <row r="25" spans="1:13" ht="13.8" x14ac:dyDescent="0.25">
      <c r="A25" s="11" t="s">
        <v>138</v>
      </c>
      <c r="B25" s="12">
        <v>120200.54958000001</v>
      </c>
      <c r="C25" s="12">
        <v>126460.00034</v>
      </c>
      <c r="D25" s="13">
        <f t="shared" si="0"/>
        <v>5.2075059405897202</v>
      </c>
      <c r="E25" s="13">
        <f t="shared" si="3"/>
        <v>0.59751909548694693</v>
      </c>
      <c r="F25" s="12">
        <v>120200.54958000001</v>
      </c>
      <c r="G25" s="12">
        <v>126460.00034</v>
      </c>
      <c r="H25" s="13">
        <f t="shared" si="1"/>
        <v>5.2075059405897202</v>
      </c>
      <c r="I25" s="13">
        <f t="shared" si="4"/>
        <v>0.59751909548694693</v>
      </c>
      <c r="J25" s="12">
        <v>1800963.01771</v>
      </c>
      <c r="K25" s="12">
        <v>1532643.8472200001</v>
      </c>
      <c r="L25" s="13">
        <f t="shared" si="2"/>
        <v>-14.898649658624253</v>
      </c>
      <c r="M25" s="13">
        <f t="shared" si="5"/>
        <v>0.58271582147064382</v>
      </c>
    </row>
    <row r="26" spans="1:13" ht="13.8" x14ac:dyDescent="0.25">
      <c r="A26" s="11" t="s">
        <v>139</v>
      </c>
      <c r="B26" s="12">
        <v>238938.0986</v>
      </c>
      <c r="C26" s="12">
        <v>229697.30879000001</v>
      </c>
      <c r="D26" s="13">
        <f t="shared" si="0"/>
        <v>-3.8674409247182262</v>
      </c>
      <c r="E26" s="13">
        <f t="shared" si="3"/>
        <v>1.0853117809187154</v>
      </c>
      <c r="F26" s="12">
        <v>238938.0986</v>
      </c>
      <c r="G26" s="12">
        <v>229697.30879000001</v>
      </c>
      <c r="H26" s="13">
        <f t="shared" si="1"/>
        <v>-3.8674409247182262</v>
      </c>
      <c r="I26" s="13">
        <f t="shared" si="4"/>
        <v>1.0853117809187154</v>
      </c>
      <c r="J26" s="12">
        <v>2781546.6195299998</v>
      </c>
      <c r="K26" s="12">
        <v>2857806.80057</v>
      </c>
      <c r="L26" s="13">
        <f t="shared" si="2"/>
        <v>2.7416466977240854</v>
      </c>
      <c r="M26" s="13">
        <f t="shared" si="5"/>
        <v>1.0865467802054207</v>
      </c>
    </row>
    <row r="27" spans="1:13" ht="15.6" x14ac:dyDescent="0.3">
      <c r="A27" s="9" t="s">
        <v>19</v>
      </c>
      <c r="B27" s="8">
        <f>B28</f>
        <v>2368550.91536</v>
      </c>
      <c r="C27" s="8">
        <f>C28</f>
        <v>2548163.51755</v>
      </c>
      <c r="D27" s="10">
        <f t="shared" si="0"/>
        <v>7.5832274081682725</v>
      </c>
      <c r="E27" s="10">
        <f t="shared" si="3"/>
        <v>12.039983837306014</v>
      </c>
      <c r="F27" s="8">
        <f>F28</f>
        <v>2368550.91536</v>
      </c>
      <c r="G27" s="8">
        <f>G28</f>
        <v>2548163.51755</v>
      </c>
      <c r="H27" s="10">
        <f t="shared" si="1"/>
        <v>7.5832274081682725</v>
      </c>
      <c r="I27" s="10">
        <f t="shared" si="4"/>
        <v>12.039983837306014</v>
      </c>
      <c r="J27" s="8">
        <f>J28</f>
        <v>30560993.567609999</v>
      </c>
      <c r="K27" s="8">
        <f>K28</f>
        <v>30955495.893890001</v>
      </c>
      <c r="L27" s="10">
        <f t="shared" si="2"/>
        <v>1.290868784770512</v>
      </c>
      <c r="M27" s="10">
        <f t="shared" si="5"/>
        <v>11.769373068347294</v>
      </c>
    </row>
    <row r="28" spans="1:13" ht="13.8" x14ac:dyDescent="0.25">
      <c r="A28" s="11" t="s">
        <v>140</v>
      </c>
      <c r="B28" s="12">
        <v>2368550.91536</v>
      </c>
      <c r="C28" s="12">
        <v>2548163.51755</v>
      </c>
      <c r="D28" s="13">
        <f t="shared" si="0"/>
        <v>7.5832274081682725</v>
      </c>
      <c r="E28" s="13">
        <f t="shared" si="3"/>
        <v>12.039983837306014</v>
      </c>
      <c r="F28" s="12">
        <v>2368550.91536</v>
      </c>
      <c r="G28" s="12">
        <v>2548163.51755</v>
      </c>
      <c r="H28" s="13">
        <f t="shared" si="1"/>
        <v>7.5832274081682725</v>
      </c>
      <c r="I28" s="13">
        <f t="shared" si="4"/>
        <v>12.039983837306014</v>
      </c>
      <c r="J28" s="12">
        <v>30560993.567609999</v>
      </c>
      <c r="K28" s="12">
        <v>30955495.893890001</v>
      </c>
      <c r="L28" s="13">
        <f t="shared" si="2"/>
        <v>1.290868784770512</v>
      </c>
      <c r="M28" s="13">
        <f t="shared" si="5"/>
        <v>11.769373068347294</v>
      </c>
    </row>
    <row r="29" spans="1:13" ht="15.6" x14ac:dyDescent="0.3">
      <c r="A29" s="9" t="s">
        <v>21</v>
      </c>
      <c r="B29" s="8">
        <f>B30+B31+B32+B33+B34+B35+B36+B37+B38+B39+B40</f>
        <v>10116763.023309998</v>
      </c>
      <c r="C29" s="8">
        <f>C30+C31+C32+C33+C34+C35+C36+C37+C38+C39+C40</f>
        <v>11231776.965219999</v>
      </c>
      <c r="D29" s="10">
        <f t="shared" si="0"/>
        <v>11.021449640966194</v>
      </c>
      <c r="E29" s="10">
        <f t="shared" si="3"/>
        <v>53.069754823071825</v>
      </c>
      <c r="F29" s="8">
        <f>F30+F31+F32+F33+F34+F35+F36+F37+F38+F39+F40</f>
        <v>10116763.023309998</v>
      </c>
      <c r="G29" s="8">
        <f>G30+G31+G32+G33+G34+G35+G36+G37+G38+G39+G40</f>
        <v>11231776.965219999</v>
      </c>
      <c r="H29" s="10">
        <f t="shared" si="1"/>
        <v>11.021449640966194</v>
      </c>
      <c r="I29" s="10">
        <f t="shared" si="4"/>
        <v>53.069754823071825</v>
      </c>
      <c r="J29" s="8">
        <f>J30+J31+J32+J33+J34+J35+J36+J37+J38+J39+J40</f>
        <v>135997415.71019</v>
      </c>
      <c r="K29" s="8">
        <f>K30+K31+K32+K33+K34+K35+K36+K37+K38+K39+K40</f>
        <v>140224344.43354002</v>
      </c>
      <c r="L29" s="10">
        <f t="shared" si="2"/>
        <v>3.1080948864187157</v>
      </c>
      <c r="M29" s="10">
        <f t="shared" si="5"/>
        <v>53.313719429980367</v>
      </c>
    </row>
    <row r="30" spans="1:13" ht="13.8" x14ac:dyDescent="0.25">
      <c r="A30" s="11" t="s">
        <v>141</v>
      </c>
      <c r="B30" s="12">
        <v>1418115.88057</v>
      </c>
      <c r="C30" s="12">
        <v>1413219.8245999999</v>
      </c>
      <c r="D30" s="13">
        <f t="shared" si="0"/>
        <v>-0.34525076808477556</v>
      </c>
      <c r="E30" s="13">
        <f t="shared" si="3"/>
        <v>6.6774144318273985</v>
      </c>
      <c r="F30" s="12">
        <v>1418115.88057</v>
      </c>
      <c r="G30" s="12">
        <v>1413219.8245999999</v>
      </c>
      <c r="H30" s="13">
        <f t="shared" si="1"/>
        <v>-0.34525076808477556</v>
      </c>
      <c r="I30" s="13">
        <f t="shared" si="4"/>
        <v>6.6774144318273985</v>
      </c>
      <c r="J30" s="12">
        <v>19037382.280900002</v>
      </c>
      <c r="K30" s="12">
        <v>17913153.154879998</v>
      </c>
      <c r="L30" s="13">
        <f t="shared" si="2"/>
        <v>-5.9053766396650555</v>
      </c>
      <c r="M30" s="13">
        <f t="shared" si="5"/>
        <v>6.8106349526074945</v>
      </c>
    </row>
    <row r="31" spans="1:13" ht="13.8" x14ac:dyDescent="0.25">
      <c r="A31" s="11" t="s">
        <v>142</v>
      </c>
      <c r="B31" s="12">
        <v>2776766.7516600001</v>
      </c>
      <c r="C31" s="12">
        <v>2999897.6759899999</v>
      </c>
      <c r="D31" s="13">
        <f t="shared" si="0"/>
        <v>8.0356380022415728</v>
      </c>
      <c r="E31" s="13">
        <f t="shared" si="3"/>
        <v>14.174411996612674</v>
      </c>
      <c r="F31" s="12">
        <v>2776766.7516600001</v>
      </c>
      <c r="G31" s="12">
        <v>2999897.6759899999</v>
      </c>
      <c r="H31" s="13">
        <f t="shared" si="1"/>
        <v>8.0356380022415728</v>
      </c>
      <c r="I31" s="13">
        <f t="shared" si="4"/>
        <v>14.174411996612674</v>
      </c>
      <c r="J31" s="12">
        <v>35054921.873010002</v>
      </c>
      <c r="K31" s="12">
        <v>37426041.041210003</v>
      </c>
      <c r="L31" s="13">
        <f t="shared" si="2"/>
        <v>6.7640121315620663</v>
      </c>
      <c r="M31" s="13">
        <f t="shared" si="5"/>
        <v>14.229493883579483</v>
      </c>
    </row>
    <row r="32" spans="1:13" ht="13.8" x14ac:dyDescent="0.25">
      <c r="A32" s="11" t="s">
        <v>143</v>
      </c>
      <c r="B32" s="12">
        <v>167284.17989999999</v>
      </c>
      <c r="C32" s="12">
        <v>82415.475059999997</v>
      </c>
      <c r="D32" s="13">
        <f t="shared" si="0"/>
        <v>-50.733252176465967</v>
      </c>
      <c r="E32" s="13">
        <f t="shared" si="3"/>
        <v>0.38941024813837377</v>
      </c>
      <c r="F32" s="12">
        <v>167284.17989999999</v>
      </c>
      <c r="G32" s="12">
        <v>82415.475059999997</v>
      </c>
      <c r="H32" s="13">
        <f t="shared" si="1"/>
        <v>-50.733252176465967</v>
      </c>
      <c r="I32" s="13">
        <f t="shared" si="4"/>
        <v>0.38941024813837377</v>
      </c>
      <c r="J32" s="12">
        <v>2086681.9788599999</v>
      </c>
      <c r="K32" s="12">
        <v>1827383.2309900001</v>
      </c>
      <c r="L32" s="13">
        <f t="shared" si="2"/>
        <v>-12.426366379588922</v>
      </c>
      <c r="M32" s="13">
        <f t="shared" si="5"/>
        <v>0.69477662571085652</v>
      </c>
    </row>
    <row r="33" spans="1:13" ht="13.8" x14ac:dyDescent="0.25">
      <c r="A33" s="11" t="s">
        <v>144</v>
      </c>
      <c r="B33" s="12">
        <v>1207653.5258800001</v>
      </c>
      <c r="C33" s="12">
        <v>1224867.2903799999</v>
      </c>
      <c r="D33" s="13">
        <f t="shared" si="0"/>
        <v>1.425389329895459</v>
      </c>
      <c r="E33" s="13">
        <f t="shared" si="3"/>
        <v>5.7874552702172251</v>
      </c>
      <c r="F33" s="12">
        <v>1207653.5258800001</v>
      </c>
      <c r="G33" s="12">
        <v>1224867.2903799999</v>
      </c>
      <c r="H33" s="13">
        <f t="shared" si="1"/>
        <v>1.425389329895459</v>
      </c>
      <c r="I33" s="13">
        <f t="shared" si="4"/>
        <v>5.7874552702172251</v>
      </c>
      <c r="J33" s="12">
        <v>16235272.936009999</v>
      </c>
      <c r="K33" s="12">
        <v>16688132.474640001</v>
      </c>
      <c r="L33" s="13">
        <f t="shared" si="2"/>
        <v>2.7893558698699437</v>
      </c>
      <c r="M33" s="13">
        <f t="shared" si="5"/>
        <v>6.3448783886808</v>
      </c>
    </row>
    <row r="34" spans="1:13" ht="13.8" x14ac:dyDescent="0.25">
      <c r="A34" s="11" t="s">
        <v>145</v>
      </c>
      <c r="B34" s="12">
        <v>823191.72135999997</v>
      </c>
      <c r="C34" s="12">
        <v>791919.15674999997</v>
      </c>
      <c r="D34" s="13">
        <f t="shared" si="0"/>
        <v>-3.798940611105079</v>
      </c>
      <c r="E34" s="13">
        <f t="shared" si="3"/>
        <v>3.7417904235951052</v>
      </c>
      <c r="F34" s="12">
        <v>823191.72135999997</v>
      </c>
      <c r="G34" s="12">
        <v>791919.15674999997</v>
      </c>
      <c r="H34" s="13">
        <f t="shared" si="1"/>
        <v>-3.798940611105079</v>
      </c>
      <c r="I34" s="13">
        <f t="shared" si="4"/>
        <v>3.7417904235951052</v>
      </c>
      <c r="J34" s="12">
        <v>11309254.118729999</v>
      </c>
      <c r="K34" s="12">
        <v>11155062.78822</v>
      </c>
      <c r="L34" s="13">
        <f t="shared" si="2"/>
        <v>-1.3634084873434169</v>
      </c>
      <c r="M34" s="13">
        <f t="shared" si="5"/>
        <v>4.2411885761879589</v>
      </c>
    </row>
    <row r="35" spans="1:13" ht="13.8" x14ac:dyDescent="0.25">
      <c r="A35" s="11" t="s">
        <v>146</v>
      </c>
      <c r="B35" s="12">
        <v>938412.69428000005</v>
      </c>
      <c r="C35" s="12">
        <v>1011426.8296000001</v>
      </c>
      <c r="D35" s="13">
        <f t="shared" si="0"/>
        <v>7.7805997046981892</v>
      </c>
      <c r="E35" s="13">
        <f t="shared" si="3"/>
        <v>4.7789565297246339</v>
      </c>
      <c r="F35" s="12">
        <v>938412.69428000005</v>
      </c>
      <c r="G35" s="12">
        <v>1011426.8296000001</v>
      </c>
      <c r="H35" s="13">
        <f t="shared" si="1"/>
        <v>7.7805997046981892</v>
      </c>
      <c r="I35" s="13">
        <f t="shared" si="4"/>
        <v>4.7789565297246339</v>
      </c>
      <c r="J35" s="12">
        <v>12353468.454220001</v>
      </c>
      <c r="K35" s="12">
        <v>12504645.101399999</v>
      </c>
      <c r="L35" s="13">
        <f t="shared" si="2"/>
        <v>1.2237587179684408</v>
      </c>
      <c r="M35" s="13">
        <f t="shared" si="5"/>
        <v>4.754303849311194</v>
      </c>
    </row>
    <row r="36" spans="1:13" ht="13.8" x14ac:dyDescent="0.25">
      <c r="A36" s="11" t="s">
        <v>147</v>
      </c>
      <c r="B36" s="12">
        <v>1113603.6527</v>
      </c>
      <c r="C36" s="12">
        <v>1251739.5463099999</v>
      </c>
      <c r="D36" s="13">
        <f t="shared" si="0"/>
        <v>12.404403781819592</v>
      </c>
      <c r="E36" s="13">
        <f t="shared" si="3"/>
        <v>5.914425743203287</v>
      </c>
      <c r="F36" s="12">
        <v>1113603.6527</v>
      </c>
      <c r="G36" s="12">
        <v>1251739.5463099999</v>
      </c>
      <c r="H36" s="13">
        <f t="shared" si="1"/>
        <v>12.404403781819592</v>
      </c>
      <c r="I36" s="13">
        <f t="shared" si="4"/>
        <v>5.914425743203287</v>
      </c>
      <c r="J36" s="12">
        <v>14866928.23105</v>
      </c>
      <c r="K36" s="12">
        <v>16280628.832420001</v>
      </c>
      <c r="L36" s="13">
        <f t="shared" si="2"/>
        <v>9.5090295681756736</v>
      </c>
      <c r="M36" s="13">
        <f t="shared" si="5"/>
        <v>6.189944272669945</v>
      </c>
    </row>
    <row r="37" spans="1:13" ht="13.8" x14ac:dyDescent="0.25">
      <c r="A37" s="14" t="s">
        <v>148</v>
      </c>
      <c r="B37" s="12">
        <v>322350.55024999997</v>
      </c>
      <c r="C37" s="12">
        <v>319084.79801999999</v>
      </c>
      <c r="D37" s="13">
        <f t="shared" si="0"/>
        <v>-1.0131058338405874</v>
      </c>
      <c r="E37" s="13">
        <f t="shared" si="3"/>
        <v>1.5076645530914092</v>
      </c>
      <c r="F37" s="12">
        <v>322350.55024999997</v>
      </c>
      <c r="G37" s="12">
        <v>319084.79801999999</v>
      </c>
      <c r="H37" s="13">
        <f t="shared" si="1"/>
        <v>-1.0131058338405874</v>
      </c>
      <c r="I37" s="13">
        <f t="shared" si="4"/>
        <v>1.5076645530914092</v>
      </c>
      <c r="J37" s="12">
        <v>4560802.76566</v>
      </c>
      <c r="K37" s="12">
        <v>4309220.1588599999</v>
      </c>
      <c r="L37" s="13">
        <f t="shared" si="2"/>
        <v>-5.5161913313651771</v>
      </c>
      <c r="M37" s="13">
        <f t="shared" si="5"/>
        <v>1.6383785243536226</v>
      </c>
    </row>
    <row r="38" spans="1:13" ht="13.8" x14ac:dyDescent="0.25">
      <c r="A38" s="11" t="s">
        <v>149</v>
      </c>
      <c r="B38" s="12">
        <v>468318.84989000001</v>
      </c>
      <c r="C38" s="12">
        <v>1163994.11096</v>
      </c>
      <c r="D38" s="13">
        <f t="shared" si="0"/>
        <v>148.54735427228738</v>
      </c>
      <c r="E38" s="13">
        <f t="shared" si="3"/>
        <v>5.4998316184011502</v>
      </c>
      <c r="F38" s="12">
        <v>468318.84989000001</v>
      </c>
      <c r="G38" s="12">
        <v>1163994.11096</v>
      </c>
      <c r="H38" s="13">
        <f t="shared" si="1"/>
        <v>148.54735427228738</v>
      </c>
      <c r="I38" s="13">
        <f t="shared" si="4"/>
        <v>5.4998316184011502</v>
      </c>
      <c r="J38" s="12">
        <v>7705912.6594399996</v>
      </c>
      <c r="K38" s="12">
        <v>8153030.4328100001</v>
      </c>
      <c r="L38" s="13">
        <f t="shared" si="2"/>
        <v>5.8022688957195276</v>
      </c>
      <c r="M38" s="13">
        <f t="shared" si="5"/>
        <v>3.0998068042666929</v>
      </c>
    </row>
    <row r="39" spans="1:13" ht="13.8" x14ac:dyDescent="0.25">
      <c r="A39" s="11" t="s">
        <v>150</v>
      </c>
      <c r="B39" s="12">
        <v>329917.97804000002</v>
      </c>
      <c r="C39" s="12">
        <v>383147.73716999998</v>
      </c>
      <c r="D39" s="13">
        <f>(C39-B39)/B39*100</f>
        <v>16.134240227292572</v>
      </c>
      <c r="E39" s="13">
        <f t="shared" si="3"/>
        <v>1.8103597084941212</v>
      </c>
      <c r="F39" s="12">
        <v>329917.97804000002</v>
      </c>
      <c r="G39" s="12">
        <v>383147.73716999998</v>
      </c>
      <c r="H39" s="13">
        <f t="shared" si="1"/>
        <v>16.134240227292572</v>
      </c>
      <c r="I39" s="13">
        <f t="shared" si="4"/>
        <v>1.8103597084941212</v>
      </c>
      <c r="J39" s="12">
        <v>5595225.6495099999</v>
      </c>
      <c r="K39" s="12">
        <v>6787975.4571599998</v>
      </c>
      <c r="L39" s="13">
        <f t="shared" si="2"/>
        <v>21.317278021744386</v>
      </c>
      <c r="M39" s="13">
        <f t="shared" si="5"/>
        <v>2.5808087781229845</v>
      </c>
    </row>
    <row r="40" spans="1:13" ht="13.8" x14ac:dyDescent="0.25">
      <c r="A40" s="11" t="s">
        <v>151</v>
      </c>
      <c r="B40" s="12">
        <v>551147.23878000001</v>
      </c>
      <c r="C40" s="12">
        <v>590064.52038</v>
      </c>
      <c r="D40" s="13">
        <f>(C40-B40)/B40*100</f>
        <v>7.0611406284364051</v>
      </c>
      <c r="E40" s="13">
        <f t="shared" si="3"/>
        <v>2.7880342997664487</v>
      </c>
      <c r="F40" s="12">
        <v>551147.23878000001</v>
      </c>
      <c r="G40" s="12">
        <v>590064.52038</v>
      </c>
      <c r="H40" s="13">
        <f t="shared" si="1"/>
        <v>7.0611406284364051</v>
      </c>
      <c r="I40" s="13">
        <f t="shared" si="4"/>
        <v>2.7880342997664487</v>
      </c>
      <c r="J40" s="12">
        <v>7191564.7627999997</v>
      </c>
      <c r="K40" s="12">
        <v>7179071.76095</v>
      </c>
      <c r="L40" s="13">
        <f t="shared" si="2"/>
        <v>-0.17371743510706514</v>
      </c>
      <c r="M40" s="13">
        <f t="shared" si="5"/>
        <v>2.7295047744893273</v>
      </c>
    </row>
    <row r="41" spans="1:13" ht="15.6" x14ac:dyDescent="0.3">
      <c r="A41" s="9" t="s">
        <v>30</v>
      </c>
      <c r="B41" s="8">
        <f>B42</f>
        <v>445638.94942000002</v>
      </c>
      <c r="C41" s="8">
        <f>C42</f>
        <v>457926.58240000001</v>
      </c>
      <c r="D41" s="10">
        <f t="shared" si="0"/>
        <v>2.7573067829893176</v>
      </c>
      <c r="E41" s="10">
        <f t="shared" si="3"/>
        <v>2.1636871467612151</v>
      </c>
      <c r="F41" s="8">
        <f>F42</f>
        <v>445638.94942000002</v>
      </c>
      <c r="G41" s="8">
        <f>G42</f>
        <v>457926.58240000001</v>
      </c>
      <c r="H41" s="10">
        <f t="shared" si="1"/>
        <v>2.7573067829893176</v>
      </c>
      <c r="I41" s="10">
        <f t="shared" si="4"/>
        <v>2.1636871467612151</v>
      </c>
      <c r="J41" s="8">
        <f>J42</f>
        <v>5748621.4248099998</v>
      </c>
      <c r="K41" s="8">
        <f>K42</f>
        <v>6022705.52226</v>
      </c>
      <c r="L41" s="10">
        <f t="shared" si="2"/>
        <v>4.7678230517512139</v>
      </c>
      <c r="M41" s="10">
        <f t="shared" si="5"/>
        <v>2.2898508366737023</v>
      </c>
    </row>
    <row r="42" spans="1:13" ht="13.8" x14ac:dyDescent="0.25">
      <c r="A42" s="11" t="s">
        <v>152</v>
      </c>
      <c r="B42" s="12">
        <v>445638.94942000002</v>
      </c>
      <c r="C42" s="12">
        <v>457926.58240000001</v>
      </c>
      <c r="D42" s="13">
        <f t="shared" si="0"/>
        <v>2.7573067829893176</v>
      </c>
      <c r="E42" s="13">
        <f t="shared" si="3"/>
        <v>2.1636871467612151</v>
      </c>
      <c r="F42" s="12">
        <v>445638.94942000002</v>
      </c>
      <c r="G42" s="12">
        <v>457926.58240000001</v>
      </c>
      <c r="H42" s="13">
        <f t="shared" si="1"/>
        <v>2.7573067829893176</v>
      </c>
      <c r="I42" s="13">
        <f t="shared" si="4"/>
        <v>2.1636871467612151</v>
      </c>
      <c r="J42" s="12">
        <v>5748621.4248099998</v>
      </c>
      <c r="K42" s="12">
        <v>6022705.52226</v>
      </c>
      <c r="L42" s="13">
        <f t="shared" si="2"/>
        <v>4.7678230517512139</v>
      </c>
      <c r="M42" s="13">
        <f t="shared" si="5"/>
        <v>2.2898508366737023</v>
      </c>
    </row>
    <row r="43" spans="1:13" ht="15.6" x14ac:dyDescent="0.3">
      <c r="A43" s="9" t="s">
        <v>32</v>
      </c>
      <c r="B43" s="8">
        <f>B8+B22+B41</f>
        <v>17167993.11344</v>
      </c>
      <c r="C43" s="8">
        <f>C8+C22+C41</f>
        <v>18439741.92701</v>
      </c>
      <c r="D43" s="10">
        <f t="shared" si="0"/>
        <v>7.4076731343421205</v>
      </c>
      <c r="E43" s="10">
        <f t="shared" si="3"/>
        <v>87.127138127601768</v>
      </c>
      <c r="F43" s="15">
        <f>F8+F22+F41</f>
        <v>17167993.11344</v>
      </c>
      <c r="G43" s="15">
        <f>G8+G22+G41</f>
        <v>18439741.92701</v>
      </c>
      <c r="H43" s="16">
        <f t="shared" si="1"/>
        <v>7.4076731343421205</v>
      </c>
      <c r="I43" s="16">
        <f t="shared" si="4"/>
        <v>87.127138127601768</v>
      </c>
      <c r="J43" s="15">
        <f>J8+J22+J41</f>
        <v>221720393.73769</v>
      </c>
      <c r="K43" s="15">
        <f>K8+K22+K41</f>
        <v>227271196.79458004</v>
      </c>
      <c r="L43" s="16">
        <f t="shared" si="2"/>
        <v>2.5035148834603871</v>
      </c>
      <c r="M43" s="16">
        <f t="shared" si="5"/>
        <v>86.409195702568226</v>
      </c>
    </row>
    <row r="44" spans="1:13" ht="30" x14ac:dyDescent="0.25">
      <c r="A44" s="154" t="s">
        <v>218</v>
      </c>
      <c r="B44" s="155">
        <f>B45-B43</f>
        <v>2833488.5675600022</v>
      </c>
      <c r="C44" s="155">
        <f>C45-C43</f>
        <v>2724435.3009900004</v>
      </c>
      <c r="D44" s="156">
        <f t="shared" si="0"/>
        <v>-3.8487279538915073</v>
      </c>
      <c r="E44" s="156">
        <f t="shared" si="3"/>
        <v>12.872861872398229</v>
      </c>
      <c r="F44" s="155">
        <f>F45-F43</f>
        <v>2833488.5675600022</v>
      </c>
      <c r="G44" s="155">
        <f>G45-G43</f>
        <v>2724435.3009900004</v>
      </c>
      <c r="H44" s="157">
        <f t="shared" si="1"/>
        <v>-3.8487279538915073</v>
      </c>
      <c r="I44" s="156">
        <f t="shared" si="4"/>
        <v>12.872861872398229</v>
      </c>
      <c r="J44" s="155">
        <f>J45-J43</f>
        <v>34576808.449310005</v>
      </c>
      <c r="K44" s="155">
        <f>K45-K43</f>
        <v>35746176.468419969</v>
      </c>
      <c r="L44" s="157">
        <f t="shared" si="2"/>
        <v>3.3819431912701576</v>
      </c>
      <c r="M44" s="156">
        <f t="shared" si="5"/>
        <v>13.590804297431772</v>
      </c>
    </row>
    <row r="45" spans="1:13" ht="21" x14ac:dyDescent="0.25">
      <c r="A45" s="158" t="s">
        <v>219</v>
      </c>
      <c r="B45" s="159">
        <v>20001481.681000002</v>
      </c>
      <c r="C45" s="159">
        <v>21164177.228</v>
      </c>
      <c r="D45" s="160">
        <f t="shared" si="0"/>
        <v>5.8130470809293957</v>
      </c>
      <c r="E45" s="161">
        <f t="shared" si="3"/>
        <v>100</v>
      </c>
      <c r="F45" s="159">
        <v>20001481.681000002</v>
      </c>
      <c r="G45" s="159">
        <v>21164177.228</v>
      </c>
      <c r="H45" s="160">
        <f t="shared" si="1"/>
        <v>5.8130470809293957</v>
      </c>
      <c r="I45" s="161">
        <f t="shared" si="4"/>
        <v>100</v>
      </c>
      <c r="J45" s="159">
        <v>256297202.18700001</v>
      </c>
      <c r="K45" s="159">
        <v>263017373.26300001</v>
      </c>
      <c r="L45" s="160">
        <f t="shared" si="2"/>
        <v>2.6220227995687688</v>
      </c>
      <c r="M45" s="161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topLeftCell="A28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42" t="s">
        <v>61</v>
      </c>
      <c r="B2" s="142"/>
      <c r="C2" s="142"/>
      <c r="D2" s="142"/>
    </row>
    <row r="3" spans="1:4" ht="15.6" x14ac:dyDescent="0.3">
      <c r="A3" s="141" t="s">
        <v>62</v>
      </c>
      <c r="B3" s="141"/>
      <c r="C3" s="141"/>
      <c r="D3" s="141"/>
    </row>
    <row r="4" spans="1:4" x14ac:dyDescent="0.25">
      <c r="A4" s="123"/>
      <c r="B4" s="124"/>
      <c r="C4" s="124"/>
      <c r="D4" s="123"/>
    </row>
    <row r="5" spans="1:4" x14ac:dyDescent="0.25">
      <c r="A5" s="125" t="s">
        <v>63</v>
      </c>
      <c r="B5" s="126" t="s">
        <v>153</v>
      </c>
      <c r="C5" s="126" t="s">
        <v>154</v>
      </c>
      <c r="D5" s="127" t="s">
        <v>64</v>
      </c>
    </row>
    <row r="6" spans="1:4" x14ac:dyDescent="0.25">
      <c r="A6" s="128" t="s">
        <v>155</v>
      </c>
      <c r="B6" s="129">
        <v>165.39735999999999</v>
      </c>
      <c r="C6" s="129">
        <v>5123.9986200000003</v>
      </c>
      <c r="D6" s="135">
        <f t="shared" ref="D6:D15" si="0">(C6-B6)/B6</f>
        <v>29.979929909401218</v>
      </c>
    </row>
    <row r="7" spans="1:4" x14ac:dyDescent="0.25">
      <c r="A7" s="128" t="s">
        <v>156</v>
      </c>
      <c r="B7" s="129">
        <v>3.7387899999999998</v>
      </c>
      <c r="C7" s="129">
        <v>62.326479999999997</v>
      </c>
      <c r="D7" s="135">
        <f t="shared" si="0"/>
        <v>15.670227533506829</v>
      </c>
    </row>
    <row r="8" spans="1:4" x14ac:dyDescent="0.25">
      <c r="A8" s="128" t="s">
        <v>157</v>
      </c>
      <c r="B8" s="129">
        <v>30.347989999999999</v>
      </c>
      <c r="C8" s="129">
        <v>482.77987000000002</v>
      </c>
      <c r="D8" s="135">
        <f t="shared" si="0"/>
        <v>14.908133289881803</v>
      </c>
    </row>
    <row r="9" spans="1:4" x14ac:dyDescent="0.25">
      <c r="A9" s="128" t="s">
        <v>158</v>
      </c>
      <c r="B9" s="129">
        <v>267.33006999999998</v>
      </c>
      <c r="C9" s="129">
        <v>2260.0883800000001</v>
      </c>
      <c r="D9" s="135">
        <f t="shared" si="0"/>
        <v>7.4542991366440754</v>
      </c>
    </row>
    <row r="10" spans="1:4" x14ac:dyDescent="0.25">
      <c r="A10" s="128" t="s">
        <v>159</v>
      </c>
      <c r="B10" s="129">
        <v>206.28190000000001</v>
      </c>
      <c r="C10" s="129">
        <v>1566.2199800000001</v>
      </c>
      <c r="D10" s="135">
        <f t="shared" si="0"/>
        <v>6.5926195172722384</v>
      </c>
    </row>
    <row r="11" spans="1:4" x14ac:dyDescent="0.25">
      <c r="A11" s="128" t="s">
        <v>160</v>
      </c>
      <c r="B11" s="129">
        <v>584.48712</v>
      </c>
      <c r="C11" s="129">
        <v>4328.4465399999999</v>
      </c>
      <c r="D11" s="135">
        <f t="shared" si="0"/>
        <v>6.4055464900578132</v>
      </c>
    </row>
    <row r="12" spans="1:4" x14ac:dyDescent="0.25">
      <c r="A12" s="128" t="s">
        <v>161</v>
      </c>
      <c r="B12" s="129">
        <v>1.0860399999999999</v>
      </c>
      <c r="C12" s="129">
        <v>7.6148199999999999</v>
      </c>
      <c r="D12" s="135">
        <f t="shared" si="0"/>
        <v>6.0115465360391891</v>
      </c>
    </row>
    <row r="13" spans="1:4" x14ac:dyDescent="0.25">
      <c r="A13" s="128" t="s">
        <v>162</v>
      </c>
      <c r="B13" s="129">
        <v>6012.6981800000003</v>
      </c>
      <c r="C13" s="129">
        <v>28003.545170000001</v>
      </c>
      <c r="D13" s="135">
        <f t="shared" si="0"/>
        <v>3.6574007761021528</v>
      </c>
    </row>
    <row r="14" spans="1:4" x14ac:dyDescent="0.25">
      <c r="A14" s="128" t="s">
        <v>163</v>
      </c>
      <c r="B14" s="129">
        <v>434.74016</v>
      </c>
      <c r="C14" s="129">
        <v>1613.8669400000001</v>
      </c>
      <c r="D14" s="135">
        <f t="shared" si="0"/>
        <v>2.7122563970165534</v>
      </c>
    </row>
    <row r="15" spans="1:4" x14ac:dyDescent="0.25">
      <c r="A15" s="128" t="s">
        <v>164</v>
      </c>
      <c r="B15" s="129">
        <v>14900.07885</v>
      </c>
      <c r="C15" s="129">
        <v>53793.619259999999</v>
      </c>
      <c r="D15" s="135">
        <f t="shared" si="0"/>
        <v>2.6102909119839994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.2" x14ac:dyDescent="0.35">
      <c r="A18" s="142" t="s">
        <v>65</v>
      </c>
      <c r="B18" s="142"/>
      <c r="C18" s="142"/>
      <c r="D18" s="142"/>
    </row>
    <row r="19" spans="1:4" ht="15.6" x14ac:dyDescent="0.3">
      <c r="A19" s="141" t="s">
        <v>66</v>
      </c>
      <c r="B19" s="141"/>
      <c r="C19" s="141"/>
      <c r="D19" s="141"/>
    </row>
    <row r="20" spans="1:4" x14ac:dyDescent="0.25">
      <c r="A20" s="133"/>
      <c r="B20" s="124"/>
      <c r="C20" s="124"/>
      <c r="D20" s="123"/>
    </row>
    <row r="21" spans="1:4" x14ac:dyDescent="0.25">
      <c r="A21" s="125" t="s">
        <v>63</v>
      </c>
      <c r="B21" s="126" t="s">
        <v>153</v>
      </c>
      <c r="C21" s="126" t="s">
        <v>154</v>
      </c>
      <c r="D21" s="127" t="s">
        <v>64</v>
      </c>
    </row>
    <row r="22" spans="1:4" x14ac:dyDescent="0.25">
      <c r="A22" s="128" t="s">
        <v>165</v>
      </c>
      <c r="B22" s="129">
        <v>1548887.2109399999</v>
      </c>
      <c r="C22" s="129">
        <v>1580862.4436999999</v>
      </c>
      <c r="D22" s="135">
        <f t="shared" ref="D22:D31" si="1">(C22-B22)/B22</f>
        <v>2.0644003342628597E-2</v>
      </c>
    </row>
    <row r="23" spans="1:4" x14ac:dyDescent="0.25">
      <c r="A23" s="128" t="s">
        <v>166</v>
      </c>
      <c r="B23" s="129">
        <v>946910.48066</v>
      </c>
      <c r="C23" s="129">
        <v>1086373.17203</v>
      </c>
      <c r="D23" s="135">
        <f t="shared" si="1"/>
        <v>0.14728181197529255</v>
      </c>
    </row>
    <row r="24" spans="1:4" x14ac:dyDescent="0.25">
      <c r="A24" s="128" t="s">
        <v>167</v>
      </c>
      <c r="B24" s="129">
        <v>1002522.22733</v>
      </c>
      <c r="C24" s="129">
        <v>1080997.40613</v>
      </c>
      <c r="D24" s="135">
        <f t="shared" si="1"/>
        <v>7.8277744533407079E-2</v>
      </c>
    </row>
    <row r="25" spans="1:4" x14ac:dyDescent="0.25">
      <c r="A25" s="128" t="s">
        <v>168</v>
      </c>
      <c r="B25" s="129">
        <v>917129.66845999996</v>
      </c>
      <c r="C25" s="129">
        <v>910467.34704999998</v>
      </c>
      <c r="D25" s="135">
        <f t="shared" si="1"/>
        <v>-7.2643178376150721E-3</v>
      </c>
    </row>
    <row r="26" spans="1:4" x14ac:dyDescent="0.25">
      <c r="A26" s="128" t="s">
        <v>169</v>
      </c>
      <c r="B26" s="129">
        <v>406059.99916000001</v>
      </c>
      <c r="C26" s="129">
        <v>865642.29948000005</v>
      </c>
      <c r="D26" s="135">
        <f t="shared" si="1"/>
        <v>1.1318088491127407</v>
      </c>
    </row>
    <row r="27" spans="1:4" x14ac:dyDescent="0.25">
      <c r="A27" s="128" t="s">
        <v>170</v>
      </c>
      <c r="B27" s="129">
        <v>895262.82200000004</v>
      </c>
      <c r="C27" s="129">
        <v>838546.68995999999</v>
      </c>
      <c r="D27" s="135">
        <f t="shared" si="1"/>
        <v>-6.3351376429658157E-2</v>
      </c>
    </row>
    <row r="28" spans="1:4" x14ac:dyDescent="0.25">
      <c r="A28" s="128" t="s">
        <v>171</v>
      </c>
      <c r="B28" s="129">
        <v>703806.94117000001</v>
      </c>
      <c r="C28" s="129">
        <v>795689.88881999999</v>
      </c>
      <c r="D28" s="135">
        <f t="shared" si="1"/>
        <v>0.13055135190518993</v>
      </c>
    </row>
    <row r="29" spans="1:4" x14ac:dyDescent="0.25">
      <c r="A29" s="128" t="s">
        <v>172</v>
      </c>
      <c r="B29" s="129">
        <v>695141.95868000004</v>
      </c>
      <c r="C29" s="129">
        <v>773970.13451999996</v>
      </c>
      <c r="D29" s="135">
        <f t="shared" si="1"/>
        <v>0.11339867325759787</v>
      </c>
    </row>
    <row r="30" spans="1:4" x14ac:dyDescent="0.25">
      <c r="A30" s="128" t="s">
        <v>173</v>
      </c>
      <c r="B30" s="129">
        <v>475221.7329</v>
      </c>
      <c r="C30" s="129">
        <v>570180.83227999997</v>
      </c>
      <c r="D30" s="135">
        <f t="shared" si="1"/>
        <v>0.19982061594809686</v>
      </c>
    </row>
    <row r="31" spans="1:4" x14ac:dyDescent="0.25">
      <c r="A31" s="128" t="s">
        <v>174</v>
      </c>
      <c r="B31" s="129">
        <v>602120.58625000005</v>
      </c>
      <c r="C31" s="129">
        <v>543821.69868999999</v>
      </c>
      <c r="D31" s="135">
        <f t="shared" si="1"/>
        <v>-9.6822611435833553E-2</v>
      </c>
    </row>
    <row r="32" spans="1:4" x14ac:dyDescent="0.25">
      <c r="A32" s="123"/>
      <c r="B32" s="124"/>
      <c r="C32" s="124"/>
      <c r="D32" s="123"/>
    </row>
    <row r="33" spans="1:4" ht="19.2" x14ac:dyDescent="0.35">
      <c r="A33" s="142" t="s">
        <v>67</v>
      </c>
      <c r="B33" s="142"/>
      <c r="C33" s="142"/>
      <c r="D33" s="142"/>
    </row>
    <row r="34" spans="1:4" ht="15.6" x14ac:dyDescent="0.3">
      <c r="A34" s="141" t="s">
        <v>71</v>
      </c>
      <c r="B34" s="141"/>
      <c r="C34" s="141"/>
      <c r="D34" s="141"/>
    </row>
    <row r="35" spans="1:4" x14ac:dyDescent="0.25">
      <c r="A35" s="123"/>
      <c r="B35" s="124"/>
      <c r="C35" s="124"/>
      <c r="D35" s="123"/>
    </row>
    <row r="36" spans="1:4" x14ac:dyDescent="0.25">
      <c r="A36" s="125" t="s">
        <v>69</v>
      </c>
      <c r="B36" s="126" t="s">
        <v>153</v>
      </c>
      <c r="C36" s="126" t="s">
        <v>154</v>
      </c>
      <c r="D36" s="127" t="s">
        <v>64</v>
      </c>
    </row>
    <row r="37" spans="1:4" x14ac:dyDescent="0.25">
      <c r="A37" s="128" t="s">
        <v>149</v>
      </c>
      <c r="B37" s="129">
        <v>468318.84989000001</v>
      </c>
      <c r="C37" s="129">
        <v>1163994.11096</v>
      </c>
      <c r="D37" s="135">
        <f t="shared" ref="D37:D46" si="2">(C37-B37)/B37</f>
        <v>1.4854735427228738</v>
      </c>
    </row>
    <row r="38" spans="1:4" x14ac:dyDescent="0.25">
      <c r="A38" s="128" t="s">
        <v>133</v>
      </c>
      <c r="B38" s="129">
        <v>64406.00015</v>
      </c>
      <c r="C38" s="129">
        <v>86326.722399999999</v>
      </c>
      <c r="D38" s="135">
        <f t="shared" si="2"/>
        <v>0.34035217524682754</v>
      </c>
    </row>
    <row r="39" spans="1:4" x14ac:dyDescent="0.25">
      <c r="A39" s="128" t="s">
        <v>134</v>
      </c>
      <c r="B39" s="129">
        <v>13984.519</v>
      </c>
      <c r="C39" s="129">
        <v>18370.03357</v>
      </c>
      <c r="D39" s="135">
        <f t="shared" si="2"/>
        <v>0.31359781269559572</v>
      </c>
    </row>
    <row r="40" spans="1:4" x14ac:dyDescent="0.25">
      <c r="A40" s="128" t="s">
        <v>150</v>
      </c>
      <c r="B40" s="129">
        <v>329917.97804000002</v>
      </c>
      <c r="C40" s="129">
        <v>383147.73716999998</v>
      </c>
      <c r="D40" s="135">
        <f t="shared" si="2"/>
        <v>0.16134240227292573</v>
      </c>
    </row>
    <row r="41" spans="1:4" x14ac:dyDescent="0.25">
      <c r="A41" s="128" t="s">
        <v>147</v>
      </c>
      <c r="B41" s="129">
        <v>1113603.6527</v>
      </c>
      <c r="C41" s="129">
        <v>1251739.5463099999</v>
      </c>
      <c r="D41" s="135">
        <f t="shared" si="2"/>
        <v>0.12404403781819592</v>
      </c>
    </row>
    <row r="42" spans="1:4" x14ac:dyDescent="0.25">
      <c r="A42" s="128" t="s">
        <v>142</v>
      </c>
      <c r="B42" s="129">
        <v>2776766.7516600001</v>
      </c>
      <c r="C42" s="129">
        <v>2999897.6759899999</v>
      </c>
      <c r="D42" s="135">
        <f t="shared" si="2"/>
        <v>8.0356380022415727E-2</v>
      </c>
    </row>
    <row r="43" spans="1:4" x14ac:dyDescent="0.25">
      <c r="A43" s="130" t="s">
        <v>146</v>
      </c>
      <c r="B43" s="129">
        <v>938412.69428000005</v>
      </c>
      <c r="C43" s="129">
        <v>1011426.8296000001</v>
      </c>
      <c r="D43" s="135">
        <f t="shared" si="2"/>
        <v>7.7805997046981892E-2</v>
      </c>
    </row>
    <row r="44" spans="1:4" x14ac:dyDescent="0.25">
      <c r="A44" s="128" t="s">
        <v>140</v>
      </c>
      <c r="B44" s="129">
        <v>2368550.91536</v>
      </c>
      <c r="C44" s="129">
        <v>2548163.51755</v>
      </c>
      <c r="D44" s="135">
        <f t="shared" si="2"/>
        <v>7.5832274081682721E-2</v>
      </c>
    </row>
    <row r="45" spans="1:4" x14ac:dyDescent="0.25">
      <c r="A45" s="128" t="s">
        <v>151</v>
      </c>
      <c r="B45" s="129">
        <v>551147.23878000001</v>
      </c>
      <c r="C45" s="129">
        <v>590064.52038</v>
      </c>
      <c r="D45" s="135">
        <f t="shared" si="2"/>
        <v>7.0611406284364048E-2</v>
      </c>
    </row>
    <row r="46" spans="1:4" x14ac:dyDescent="0.25">
      <c r="A46" s="128" t="s">
        <v>137</v>
      </c>
      <c r="B46" s="129">
        <v>784406.93993999995</v>
      </c>
      <c r="C46" s="129">
        <v>827110.88904000004</v>
      </c>
      <c r="D46" s="135">
        <f t="shared" si="2"/>
        <v>5.4441064867766918E-2</v>
      </c>
    </row>
    <row r="47" spans="1:4" x14ac:dyDescent="0.25">
      <c r="A47" s="123"/>
      <c r="B47" s="124"/>
      <c r="C47" s="124"/>
      <c r="D47" s="123"/>
    </row>
    <row r="48" spans="1:4" ht="19.2" x14ac:dyDescent="0.35">
      <c r="A48" s="142" t="s">
        <v>70</v>
      </c>
      <c r="B48" s="142"/>
      <c r="C48" s="142"/>
      <c r="D48" s="142"/>
    </row>
    <row r="49" spans="1:4" ht="15.6" x14ac:dyDescent="0.3">
      <c r="A49" s="141" t="s">
        <v>68</v>
      </c>
      <c r="B49" s="141"/>
      <c r="C49" s="141"/>
      <c r="D49" s="141"/>
    </row>
    <row r="50" spans="1:4" x14ac:dyDescent="0.25">
      <c r="A50" s="123"/>
      <c r="B50" s="124"/>
      <c r="C50" s="124"/>
      <c r="D50" s="123"/>
    </row>
    <row r="51" spans="1:4" x14ac:dyDescent="0.25">
      <c r="A51" s="125" t="s">
        <v>69</v>
      </c>
      <c r="B51" s="126" t="s">
        <v>153</v>
      </c>
      <c r="C51" s="126" t="s">
        <v>154</v>
      </c>
      <c r="D51" s="127" t="s">
        <v>64</v>
      </c>
    </row>
    <row r="52" spans="1:4" x14ac:dyDescent="0.25">
      <c r="A52" s="128" t="s">
        <v>142</v>
      </c>
      <c r="B52" s="129">
        <v>2776766.7516600001</v>
      </c>
      <c r="C52" s="129">
        <v>2999897.6759899999</v>
      </c>
      <c r="D52" s="135">
        <f t="shared" ref="D52:D61" si="3">(C52-B52)/B52</f>
        <v>8.0356380022415727E-2</v>
      </c>
    </row>
    <row r="53" spans="1:4" x14ac:dyDescent="0.25">
      <c r="A53" s="128" t="s">
        <v>140</v>
      </c>
      <c r="B53" s="129">
        <v>2368550.91536</v>
      </c>
      <c r="C53" s="129">
        <v>2548163.51755</v>
      </c>
      <c r="D53" s="135">
        <f t="shared" si="3"/>
        <v>7.5832274081682721E-2</v>
      </c>
    </row>
    <row r="54" spans="1:4" x14ac:dyDescent="0.25">
      <c r="A54" s="128" t="s">
        <v>141</v>
      </c>
      <c r="B54" s="129">
        <v>1418115.88057</v>
      </c>
      <c r="C54" s="129">
        <v>1413219.8245999999</v>
      </c>
      <c r="D54" s="135">
        <f t="shared" si="3"/>
        <v>-3.4525076808477554E-3</v>
      </c>
    </row>
    <row r="55" spans="1:4" x14ac:dyDescent="0.25">
      <c r="A55" s="128" t="s">
        <v>147</v>
      </c>
      <c r="B55" s="129">
        <v>1113603.6527</v>
      </c>
      <c r="C55" s="129">
        <v>1251739.5463099999</v>
      </c>
      <c r="D55" s="135">
        <f t="shared" si="3"/>
        <v>0.12404403781819592</v>
      </c>
    </row>
    <row r="56" spans="1:4" x14ac:dyDescent="0.25">
      <c r="A56" s="128" t="s">
        <v>144</v>
      </c>
      <c r="B56" s="129">
        <v>1207653.5258800001</v>
      </c>
      <c r="C56" s="129">
        <v>1224867.2903799999</v>
      </c>
      <c r="D56" s="135">
        <f t="shared" si="3"/>
        <v>1.4253893298954589E-2</v>
      </c>
    </row>
    <row r="57" spans="1:4" x14ac:dyDescent="0.25">
      <c r="A57" s="128" t="s">
        <v>149</v>
      </c>
      <c r="B57" s="129">
        <v>468318.84989000001</v>
      </c>
      <c r="C57" s="129">
        <v>1163994.11096</v>
      </c>
      <c r="D57" s="135">
        <f t="shared" si="3"/>
        <v>1.4854735427228738</v>
      </c>
    </row>
    <row r="58" spans="1:4" x14ac:dyDescent="0.25">
      <c r="A58" s="128" t="s">
        <v>127</v>
      </c>
      <c r="B58" s="129">
        <v>1010018.50264</v>
      </c>
      <c r="C58" s="129">
        <v>1030715.75049</v>
      </c>
      <c r="D58" s="135">
        <f t="shared" si="3"/>
        <v>2.0491949202812918E-2</v>
      </c>
    </row>
    <row r="59" spans="1:4" x14ac:dyDescent="0.25">
      <c r="A59" s="128" t="s">
        <v>146</v>
      </c>
      <c r="B59" s="129">
        <v>938412.69428000005</v>
      </c>
      <c r="C59" s="129">
        <v>1011426.8296000001</v>
      </c>
      <c r="D59" s="135">
        <f t="shared" si="3"/>
        <v>7.7805997046981892E-2</v>
      </c>
    </row>
    <row r="60" spans="1:4" x14ac:dyDescent="0.25">
      <c r="A60" s="128" t="s">
        <v>137</v>
      </c>
      <c r="B60" s="129">
        <v>784406.93993999995</v>
      </c>
      <c r="C60" s="129">
        <v>827110.88904000004</v>
      </c>
      <c r="D60" s="135">
        <f t="shared" si="3"/>
        <v>5.4441064867766918E-2</v>
      </c>
    </row>
    <row r="61" spans="1:4" x14ac:dyDescent="0.25">
      <c r="A61" s="128" t="s">
        <v>145</v>
      </c>
      <c r="B61" s="129">
        <v>823191.72135999997</v>
      </c>
      <c r="C61" s="129">
        <v>791919.15674999997</v>
      </c>
      <c r="D61" s="135">
        <f t="shared" si="3"/>
        <v>-3.798940611105079E-2</v>
      </c>
    </row>
    <row r="62" spans="1:4" x14ac:dyDescent="0.25">
      <c r="A62" s="123"/>
      <c r="B62" s="124"/>
      <c r="C62" s="124"/>
      <c r="D62" s="123"/>
    </row>
    <row r="63" spans="1:4" ht="19.2" x14ac:dyDescent="0.35">
      <c r="A63" s="142" t="s">
        <v>72</v>
      </c>
      <c r="B63" s="142"/>
      <c r="C63" s="142"/>
      <c r="D63" s="142"/>
    </row>
    <row r="64" spans="1:4" ht="15.6" x14ac:dyDescent="0.3">
      <c r="A64" s="141" t="s">
        <v>73</v>
      </c>
      <c r="B64" s="141"/>
      <c r="C64" s="141"/>
      <c r="D64" s="141"/>
    </row>
    <row r="65" spans="1:4" x14ac:dyDescent="0.25">
      <c r="A65" s="123"/>
      <c r="B65" s="124"/>
      <c r="C65" s="124"/>
      <c r="D65" s="123"/>
    </row>
    <row r="66" spans="1:4" x14ac:dyDescent="0.25">
      <c r="A66" s="125" t="s">
        <v>74</v>
      </c>
      <c r="B66" s="126" t="s">
        <v>153</v>
      </c>
      <c r="C66" s="126" t="s">
        <v>154</v>
      </c>
      <c r="D66" s="127" t="s">
        <v>64</v>
      </c>
    </row>
    <row r="67" spans="1:4" x14ac:dyDescent="0.25">
      <c r="A67" s="128" t="s">
        <v>175</v>
      </c>
      <c r="B67" s="134">
        <v>7191863.1213199999</v>
      </c>
      <c r="C67" s="134">
        <v>7800800.4358599996</v>
      </c>
      <c r="D67" s="135">
        <f t="shared" ref="D67:D76" si="4">(C67-B67)/B67</f>
        <v>8.4670314808248867E-2</v>
      </c>
    </row>
    <row r="68" spans="1:4" x14ac:dyDescent="0.25">
      <c r="A68" s="128" t="s">
        <v>176</v>
      </c>
      <c r="B68" s="134">
        <v>1534529.8005299999</v>
      </c>
      <c r="C68" s="134">
        <v>1797811.54703</v>
      </c>
      <c r="D68" s="135">
        <f t="shared" si="4"/>
        <v>0.17157160871627725</v>
      </c>
    </row>
    <row r="69" spans="1:4" x14ac:dyDescent="0.25">
      <c r="A69" s="128" t="s">
        <v>177</v>
      </c>
      <c r="B69" s="134">
        <v>1160109.15154</v>
      </c>
      <c r="C69" s="134">
        <v>1271886.73807</v>
      </c>
      <c r="D69" s="135">
        <f t="shared" si="4"/>
        <v>9.6350922136610645E-2</v>
      </c>
    </row>
    <row r="70" spans="1:4" x14ac:dyDescent="0.25">
      <c r="A70" s="128" t="s">
        <v>178</v>
      </c>
      <c r="B70" s="134">
        <v>1066289.0776</v>
      </c>
      <c r="C70" s="134">
        <v>1127720.8144799999</v>
      </c>
      <c r="D70" s="135">
        <f t="shared" si="4"/>
        <v>5.7612647611724896E-2</v>
      </c>
    </row>
    <row r="71" spans="1:4" x14ac:dyDescent="0.25">
      <c r="A71" s="128" t="s">
        <v>179</v>
      </c>
      <c r="B71" s="134">
        <v>843964.45221000002</v>
      </c>
      <c r="C71" s="134">
        <v>870851.72352999996</v>
      </c>
      <c r="D71" s="135">
        <f t="shared" si="4"/>
        <v>3.1858298355568297E-2</v>
      </c>
    </row>
    <row r="72" spans="1:4" x14ac:dyDescent="0.25">
      <c r="A72" s="128" t="s">
        <v>180</v>
      </c>
      <c r="B72" s="134">
        <v>812490.42296999996</v>
      </c>
      <c r="C72" s="134">
        <v>817272.46213</v>
      </c>
      <c r="D72" s="135">
        <f t="shared" si="4"/>
        <v>5.8856560333593174E-3</v>
      </c>
    </row>
    <row r="73" spans="1:4" x14ac:dyDescent="0.25">
      <c r="A73" s="128" t="s">
        <v>181</v>
      </c>
      <c r="B73" s="134">
        <v>451003.97281000001</v>
      </c>
      <c r="C73" s="134">
        <v>441688.72089</v>
      </c>
      <c r="D73" s="135">
        <f t="shared" si="4"/>
        <v>-2.0654478633438469E-2</v>
      </c>
    </row>
    <row r="74" spans="1:4" x14ac:dyDescent="0.25">
      <c r="A74" s="128" t="s">
        <v>182</v>
      </c>
      <c r="B74" s="134">
        <v>332449.60490999999</v>
      </c>
      <c r="C74" s="134">
        <v>382780.39348000003</v>
      </c>
      <c r="D74" s="135">
        <f t="shared" si="4"/>
        <v>0.15139373855963964</v>
      </c>
    </row>
    <row r="75" spans="1:4" x14ac:dyDescent="0.25">
      <c r="A75" s="128" t="s">
        <v>183</v>
      </c>
      <c r="B75" s="134">
        <v>361756.27765</v>
      </c>
      <c r="C75" s="134">
        <v>368812.73979999998</v>
      </c>
      <c r="D75" s="135">
        <f t="shared" si="4"/>
        <v>1.9506122176619477E-2</v>
      </c>
    </row>
    <row r="76" spans="1:4" x14ac:dyDescent="0.25">
      <c r="A76" s="128" t="s">
        <v>184</v>
      </c>
      <c r="B76" s="134">
        <v>175964.40306000001</v>
      </c>
      <c r="C76" s="134">
        <v>293225.57256</v>
      </c>
      <c r="D76" s="135">
        <f t="shared" si="4"/>
        <v>0.66639142611143054</v>
      </c>
    </row>
    <row r="77" spans="1:4" x14ac:dyDescent="0.25">
      <c r="A77" s="123"/>
      <c r="B77" s="124"/>
      <c r="C77" s="124"/>
      <c r="D77" s="123"/>
    </row>
    <row r="78" spans="1:4" ht="19.2" x14ac:dyDescent="0.35">
      <c r="A78" s="142" t="s">
        <v>75</v>
      </c>
      <c r="B78" s="142"/>
      <c r="C78" s="142"/>
      <c r="D78" s="142"/>
    </row>
    <row r="79" spans="1:4" ht="15.6" x14ac:dyDescent="0.3">
      <c r="A79" s="141" t="s">
        <v>76</v>
      </c>
      <c r="B79" s="141"/>
      <c r="C79" s="141"/>
      <c r="D79" s="141"/>
    </row>
    <row r="80" spans="1:4" x14ac:dyDescent="0.25">
      <c r="A80" s="123"/>
      <c r="B80" s="124"/>
      <c r="C80" s="124"/>
      <c r="D80" s="123"/>
    </row>
    <row r="81" spans="1:4" x14ac:dyDescent="0.25">
      <c r="A81" s="125" t="s">
        <v>74</v>
      </c>
      <c r="B81" s="126" t="s">
        <v>153</v>
      </c>
      <c r="C81" s="126" t="s">
        <v>154</v>
      </c>
      <c r="D81" s="127" t="s">
        <v>64</v>
      </c>
    </row>
    <row r="82" spans="1:4" x14ac:dyDescent="0.25">
      <c r="A82" s="128" t="s">
        <v>185</v>
      </c>
      <c r="B82" s="134">
        <v>11.994999999999999</v>
      </c>
      <c r="C82" s="134">
        <v>350.41343999999998</v>
      </c>
      <c r="D82" s="135">
        <f t="shared" ref="D82:D91" si="5">(C82-B82)/B82</f>
        <v>28.213292205085452</v>
      </c>
    </row>
    <row r="83" spans="1:4" x14ac:dyDescent="0.25">
      <c r="A83" s="128" t="s">
        <v>186</v>
      </c>
      <c r="B83" s="134">
        <v>414.65940000000001</v>
      </c>
      <c r="C83" s="134">
        <v>1861.2176400000001</v>
      </c>
      <c r="D83" s="135">
        <f t="shared" si="5"/>
        <v>3.4885456352852486</v>
      </c>
    </row>
    <row r="84" spans="1:4" x14ac:dyDescent="0.25">
      <c r="A84" s="128" t="s">
        <v>187</v>
      </c>
      <c r="B84" s="134">
        <v>692.49991</v>
      </c>
      <c r="C84" s="134">
        <v>1954.3090199999999</v>
      </c>
      <c r="D84" s="135">
        <f t="shared" si="5"/>
        <v>1.8221072548587045</v>
      </c>
    </row>
    <row r="85" spans="1:4" x14ac:dyDescent="0.25">
      <c r="A85" s="128" t="s">
        <v>188</v>
      </c>
      <c r="B85" s="134">
        <v>89.919970000000006</v>
      </c>
      <c r="C85" s="134">
        <v>221.52275</v>
      </c>
      <c r="D85" s="135">
        <f t="shared" si="5"/>
        <v>1.4635545363282483</v>
      </c>
    </row>
    <row r="86" spans="1:4" x14ac:dyDescent="0.25">
      <c r="A86" s="128" t="s">
        <v>189</v>
      </c>
      <c r="B86" s="134">
        <v>9074.9839200000006</v>
      </c>
      <c r="C86" s="134">
        <v>15334.78269</v>
      </c>
      <c r="D86" s="135">
        <f t="shared" si="5"/>
        <v>0.68978621066250867</v>
      </c>
    </row>
    <row r="87" spans="1:4" x14ac:dyDescent="0.25">
      <c r="A87" s="128" t="s">
        <v>184</v>
      </c>
      <c r="B87" s="134">
        <v>175964.40306000001</v>
      </c>
      <c r="C87" s="134">
        <v>293225.57256</v>
      </c>
      <c r="D87" s="135">
        <f t="shared" si="5"/>
        <v>0.66639142611143054</v>
      </c>
    </row>
    <row r="88" spans="1:4" x14ac:dyDescent="0.25">
      <c r="A88" s="128" t="s">
        <v>190</v>
      </c>
      <c r="B88" s="134">
        <v>5589.1837800000003</v>
      </c>
      <c r="C88" s="134">
        <v>8808.5380000000005</v>
      </c>
      <c r="D88" s="135">
        <f t="shared" si="5"/>
        <v>0.57599720222475848</v>
      </c>
    </row>
    <row r="89" spans="1:4" x14ac:dyDescent="0.25">
      <c r="A89" s="128" t="s">
        <v>191</v>
      </c>
      <c r="B89" s="134">
        <v>7297.3995999999997</v>
      </c>
      <c r="C89" s="134">
        <v>10584.36282</v>
      </c>
      <c r="D89" s="135">
        <f t="shared" si="5"/>
        <v>0.45042938583218062</v>
      </c>
    </row>
    <row r="90" spans="1:4" x14ac:dyDescent="0.25">
      <c r="A90" s="128" t="s">
        <v>192</v>
      </c>
      <c r="B90" s="134">
        <v>6139.0549499999997</v>
      </c>
      <c r="C90" s="134">
        <v>8595.9867099999992</v>
      </c>
      <c r="D90" s="135">
        <f t="shared" si="5"/>
        <v>0.4002133520567363</v>
      </c>
    </row>
    <row r="91" spans="1:4" x14ac:dyDescent="0.25">
      <c r="A91" s="128" t="s">
        <v>193</v>
      </c>
      <c r="B91" s="134">
        <v>18227.0733</v>
      </c>
      <c r="C91" s="134">
        <v>25023.707600000002</v>
      </c>
      <c r="D91" s="135">
        <f t="shared" si="5"/>
        <v>0.37288675960939938</v>
      </c>
    </row>
    <row r="92" spans="1:4" x14ac:dyDescent="0.25">
      <c r="A92" s="123" t="s">
        <v>115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N5" sqref="N5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8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40" t="s">
        <v>222</v>
      </c>
      <c r="C1" s="140"/>
      <c r="D1" s="140"/>
      <c r="E1" s="140"/>
      <c r="F1" s="140"/>
      <c r="G1" s="140"/>
      <c r="H1" s="140"/>
      <c r="I1" s="140"/>
      <c r="J1" s="14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4" t="s">
        <v>111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6"/>
    </row>
    <row r="6" spans="1:13" ht="17.399999999999999" x14ac:dyDescent="0.25">
      <c r="A6" s="87"/>
      <c r="B6" s="143" t="str">
        <f>SEKTOR_USD!B6</f>
        <v>1 - 31 OCAK</v>
      </c>
      <c r="C6" s="143"/>
      <c r="D6" s="143"/>
      <c r="E6" s="143"/>
      <c r="F6" s="143" t="str">
        <f>SEKTOR_USD!F6</f>
        <v>1 OCAK  -  31 OCAK</v>
      </c>
      <c r="G6" s="143"/>
      <c r="H6" s="143"/>
      <c r="I6" s="143"/>
      <c r="J6" s="143" t="s">
        <v>103</v>
      </c>
      <c r="K6" s="143"/>
      <c r="L6" s="143"/>
      <c r="M6" s="143"/>
    </row>
    <row r="7" spans="1:13" ht="28.2" x14ac:dyDescent="0.3">
      <c r="A7" s="88" t="s">
        <v>1</v>
      </c>
      <c r="B7" s="89">
        <f>SEKTOR_USD!B7</f>
        <v>2024</v>
      </c>
      <c r="C7" s="90">
        <f>SEKTOR_USD!C7</f>
        <v>2025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1" t="s">
        <v>2</v>
      </c>
      <c r="B8" s="92">
        <f>SEKTOR_USD!B8*$B$52</f>
        <v>93008239.482792512</v>
      </c>
      <c r="C8" s="92">
        <f>SEKTOR_USD!C8*$C$52</f>
        <v>107232143.94756055</v>
      </c>
      <c r="D8" s="93">
        <f t="shared" ref="D8:D42" si="0">(C8-B8)/B8*100</f>
        <v>15.293166007512276</v>
      </c>
      <c r="E8" s="93">
        <f>C8/C$43*100</f>
        <v>16.370113397565675</v>
      </c>
      <c r="F8" s="92">
        <f>SEKTOR_USD!F8*$B$53</f>
        <v>93008239.482792512</v>
      </c>
      <c r="G8" s="92">
        <f>SEKTOR_USD!G8*$C$53</f>
        <v>107232143.94756055</v>
      </c>
      <c r="H8" s="93">
        <f t="shared" ref="H8:H42" si="1">(G8-F8)/F8*100</f>
        <v>15.293166007512276</v>
      </c>
      <c r="I8" s="93">
        <f>G8/G$43*100</f>
        <v>16.370113397565675</v>
      </c>
      <c r="J8" s="92">
        <f>SEKTOR_USD!J8*$B$54</f>
        <v>872325165.06932008</v>
      </c>
      <c r="K8" s="92">
        <f>SEKTOR_USD!K8*$C$54</f>
        <v>1204476802.6599827</v>
      </c>
      <c r="L8" s="93">
        <f t="shared" ref="L8:L42" si="2">(K8-J8)/J8*100</f>
        <v>38.076585531528011</v>
      </c>
      <c r="M8" s="93">
        <f>K8/K$43*100</f>
        <v>15.902285149942019</v>
      </c>
    </row>
    <row r="9" spans="1:13" s="21" customFormat="1" ht="15.6" x14ac:dyDescent="0.3">
      <c r="A9" s="94" t="s">
        <v>3</v>
      </c>
      <c r="B9" s="92">
        <f>SEKTOR_USD!B9*$B$52</f>
        <v>64219710.215985216</v>
      </c>
      <c r="C9" s="92">
        <f>SEKTOR_USD!C9*$C$52</f>
        <v>75484420.405582502</v>
      </c>
      <c r="D9" s="95">
        <f t="shared" si="0"/>
        <v>17.540892277015192</v>
      </c>
      <c r="E9" s="95">
        <f>C9/C$43*100</f>
        <v>11.523489844548772</v>
      </c>
      <c r="F9" s="92">
        <f>SEKTOR_USD!F9*$B$53</f>
        <v>64219710.215985216</v>
      </c>
      <c r="G9" s="92">
        <f>SEKTOR_USD!G9*$C$53</f>
        <v>75484420.405582502</v>
      </c>
      <c r="H9" s="95">
        <f t="shared" si="1"/>
        <v>17.540892277015192</v>
      </c>
      <c r="I9" s="95">
        <f>G9/G$43*100</f>
        <v>11.523489844548772</v>
      </c>
      <c r="J9" s="92">
        <f>SEKTOR_USD!J9*$B$54</f>
        <v>587553808.51848853</v>
      </c>
      <c r="K9" s="92">
        <f>SEKTOR_USD!K9*$C$54</f>
        <v>814774615.12933707</v>
      </c>
      <c r="L9" s="95">
        <f t="shared" si="2"/>
        <v>38.672340016616296</v>
      </c>
      <c r="M9" s="95">
        <f>K9/K$43*100</f>
        <v>10.757183728326737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SEKTOR_USD!B10*$B$52</f>
        <v>30366964.805767082</v>
      </c>
      <c r="C10" s="97">
        <f>SEKTOR_USD!C10*$C$52</f>
        <v>36614859.781428121</v>
      </c>
      <c r="D10" s="98">
        <f t="shared" si="0"/>
        <v>20.574644241279202</v>
      </c>
      <c r="E10" s="98">
        <f>C10/C$43*100</f>
        <v>5.589643036057014</v>
      </c>
      <c r="F10" s="97">
        <f>SEKTOR_USD!F10*$B$53</f>
        <v>30366964.805767082</v>
      </c>
      <c r="G10" s="97">
        <f>SEKTOR_USD!G10*$C$53</f>
        <v>36614859.781428121</v>
      </c>
      <c r="H10" s="98">
        <f t="shared" si="1"/>
        <v>20.574644241279202</v>
      </c>
      <c r="I10" s="98">
        <f>G10/G$43*100</f>
        <v>5.589643036057014</v>
      </c>
      <c r="J10" s="97">
        <f>SEKTOR_USD!J10*$B$54</f>
        <v>305130960.51287782</v>
      </c>
      <c r="K10" s="97">
        <f>SEKTOR_USD!K10*$C$54</f>
        <v>397503081.51691371</v>
      </c>
      <c r="L10" s="98">
        <f t="shared" si="2"/>
        <v>30.272942755062509</v>
      </c>
      <c r="M10" s="98">
        <f>K10/K$43*100</f>
        <v>5.2480938913084669</v>
      </c>
    </row>
    <row r="11" spans="1:13" ht="13.8" x14ac:dyDescent="0.25">
      <c r="A11" s="96" t="str">
        <f>SEKTOR_USD!A11</f>
        <v xml:space="preserve"> Yaş Meyve ve Sebze  </v>
      </c>
      <c r="B11" s="97">
        <f>SEKTOR_USD!B11*$B$52</f>
        <v>10997631.701467734</v>
      </c>
      <c r="C11" s="97">
        <f>SEKTOR_USD!C11*$C$52</f>
        <v>12558601.539914703</v>
      </c>
      <c r="D11" s="98">
        <f t="shared" si="0"/>
        <v>14.193690794706679</v>
      </c>
      <c r="E11" s="98">
        <f>C11/C$43*100</f>
        <v>1.9172024707795048</v>
      </c>
      <c r="F11" s="97">
        <f>SEKTOR_USD!F11*$B$53</f>
        <v>10997631.701467734</v>
      </c>
      <c r="G11" s="97">
        <f>SEKTOR_USD!G11*$C$53</f>
        <v>12558601.539914703</v>
      </c>
      <c r="H11" s="98">
        <f t="shared" si="1"/>
        <v>14.193690794706679</v>
      </c>
      <c r="I11" s="98">
        <f>G11/G$43*100</f>
        <v>1.9172024707795048</v>
      </c>
      <c r="J11" s="97">
        <f>SEKTOR_USD!J11*$B$54</f>
        <v>87194601.105971783</v>
      </c>
      <c r="K11" s="97">
        <f>SEKTOR_USD!K11*$C$54</f>
        <v>112952532.95902692</v>
      </c>
      <c r="L11" s="98">
        <f t="shared" si="2"/>
        <v>29.540741658706928</v>
      </c>
      <c r="M11" s="98">
        <f>K11/K$43*100</f>
        <v>1.4912727115673052</v>
      </c>
    </row>
    <row r="12" spans="1:13" ht="13.8" x14ac:dyDescent="0.25">
      <c r="A12" s="96" t="str">
        <f>SEKTOR_USD!A12</f>
        <v xml:space="preserve"> Meyve Sebze Mamulleri </v>
      </c>
      <c r="B12" s="97">
        <f>SEKTOR_USD!B12*$B$52</f>
        <v>6978062.0006287452</v>
      </c>
      <c r="C12" s="97">
        <f>SEKTOR_USD!C12*$C$52</f>
        <v>7486723.6555431001</v>
      </c>
      <c r="D12" s="98">
        <f t="shared" si="0"/>
        <v>7.2894401750589619</v>
      </c>
      <c r="E12" s="98">
        <f>C12/C$43*100</f>
        <v>1.1429270245441743</v>
      </c>
      <c r="F12" s="97">
        <f>SEKTOR_USD!F12*$B$53</f>
        <v>6978062.0006287452</v>
      </c>
      <c r="G12" s="97">
        <f>SEKTOR_USD!G12*$C$53</f>
        <v>7486723.6555431001</v>
      </c>
      <c r="H12" s="98">
        <f t="shared" si="1"/>
        <v>7.2894401750589619</v>
      </c>
      <c r="I12" s="98">
        <f>G12/G$43*100</f>
        <v>1.1429270245441743</v>
      </c>
      <c r="J12" s="97">
        <f>SEKTOR_USD!J12*$B$54</f>
        <v>60887921.897664972</v>
      </c>
      <c r="K12" s="97">
        <f>SEKTOR_USD!K12*$C$54</f>
        <v>90160776.362401769</v>
      </c>
      <c r="L12" s="98">
        <f t="shared" si="2"/>
        <v>48.076619389205007</v>
      </c>
      <c r="M12" s="98">
        <f>K12/K$43*100</f>
        <v>1.190361135962706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SEKTOR_USD!B13*$B$52</f>
        <v>4814185.758021812</v>
      </c>
      <c r="C13" s="97">
        <f>SEKTOR_USD!C13*$C$52</f>
        <v>5853421.2975233207</v>
      </c>
      <c r="D13" s="98">
        <f t="shared" si="0"/>
        <v>21.586943083154711</v>
      </c>
      <c r="E13" s="98">
        <f>C13/C$43*100</f>
        <v>0.89358625946191983</v>
      </c>
      <c r="F13" s="97">
        <f>SEKTOR_USD!F13*$B$53</f>
        <v>4814185.758021812</v>
      </c>
      <c r="G13" s="97">
        <f>SEKTOR_USD!G13*$C$53</f>
        <v>5853421.2975233207</v>
      </c>
      <c r="H13" s="98">
        <f t="shared" si="1"/>
        <v>21.586943083154711</v>
      </c>
      <c r="I13" s="98">
        <f>G13/G$43*100</f>
        <v>0.89358625946191983</v>
      </c>
      <c r="J13" s="97">
        <f>SEKTOR_USD!J13*$B$54</f>
        <v>40519921.490057774</v>
      </c>
      <c r="K13" s="97">
        <f>SEKTOR_USD!K13*$C$54</f>
        <v>61966356.356126085</v>
      </c>
      <c r="L13" s="98">
        <f t="shared" si="2"/>
        <v>52.928125419321326</v>
      </c>
      <c r="M13" s="98">
        <f>K13/K$43*100</f>
        <v>0.81812008857443641</v>
      </c>
    </row>
    <row r="14" spans="1:13" ht="13.8" x14ac:dyDescent="0.25">
      <c r="A14" s="96" t="str">
        <f>SEKTOR_USD!A14</f>
        <v xml:space="preserve"> Fındık ve Mamulleri </v>
      </c>
      <c r="B14" s="97">
        <f>SEKTOR_USD!B14*$B$52</f>
        <v>6197403.0399172818</v>
      </c>
      <c r="C14" s="97">
        <f>SEKTOR_USD!C14*$C$52</f>
        <v>7430556.4486047877</v>
      </c>
      <c r="D14" s="98">
        <f t="shared" si="0"/>
        <v>19.897905634744149</v>
      </c>
      <c r="E14" s="98">
        <f>C14/C$43*100</f>
        <v>1.1343525102898071</v>
      </c>
      <c r="F14" s="97">
        <f>SEKTOR_USD!F14*$B$53</f>
        <v>6197403.0399172818</v>
      </c>
      <c r="G14" s="97">
        <f>SEKTOR_USD!G14*$C$53</f>
        <v>7430556.4486047877</v>
      </c>
      <c r="H14" s="98">
        <f t="shared" si="1"/>
        <v>19.897905634744149</v>
      </c>
      <c r="I14" s="98">
        <f>G14/G$43*100</f>
        <v>1.1343525102898071</v>
      </c>
      <c r="J14" s="97">
        <f>SEKTOR_USD!J14*$B$54</f>
        <v>47593758.356925763</v>
      </c>
      <c r="K14" s="97">
        <f>SEKTOR_USD!K14*$C$54</f>
        <v>87972769.674758986</v>
      </c>
      <c r="L14" s="98">
        <f t="shared" si="2"/>
        <v>84.840980649214345</v>
      </c>
      <c r="M14" s="98">
        <f>K14/K$43*100</f>
        <v>1.1614736503921783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SEKTOR_USD!B15*$B$52</f>
        <v>2508593.0806579255</v>
      </c>
      <c r="C15" s="97">
        <f>SEKTOR_USD!C15*$C$52</f>
        <v>1821039.2291883705</v>
      </c>
      <c r="D15" s="98">
        <f t="shared" si="0"/>
        <v>-27.407946580528357</v>
      </c>
      <c r="E15" s="98">
        <f>C15/C$43*100</f>
        <v>0.27800077090510678</v>
      </c>
      <c r="F15" s="97">
        <f>SEKTOR_USD!F15*$B$53</f>
        <v>2508593.0806579255</v>
      </c>
      <c r="G15" s="97">
        <f>SEKTOR_USD!G15*$C$53</f>
        <v>1821039.2291883705</v>
      </c>
      <c r="H15" s="98">
        <f t="shared" si="1"/>
        <v>-27.407946580528357</v>
      </c>
      <c r="I15" s="98">
        <f>G15/G$43*100</f>
        <v>0.27800077090510678</v>
      </c>
      <c r="J15" s="97">
        <f>SEKTOR_USD!J15*$B$54</f>
        <v>20639986.513514657</v>
      </c>
      <c r="K15" s="97">
        <f>SEKTOR_USD!K15*$C$54</f>
        <v>26032325.702886246</v>
      </c>
      <c r="L15" s="98">
        <f t="shared" si="2"/>
        <v>26.12569143802876</v>
      </c>
      <c r="M15" s="98">
        <f>K15/K$43*100</f>
        <v>0.34369567394676043</v>
      </c>
    </row>
    <row r="16" spans="1:13" ht="13.8" x14ac:dyDescent="0.25">
      <c r="A16" s="96" t="str">
        <f>SEKTOR_USD!A16</f>
        <v xml:space="preserve"> Tütün </v>
      </c>
      <c r="B16" s="97">
        <f>SEKTOR_USD!B16*$B$52</f>
        <v>1936414.7634158626</v>
      </c>
      <c r="C16" s="97">
        <f>SEKTOR_USD!C16*$C$52</f>
        <v>3066646.4877087725</v>
      </c>
      <c r="D16" s="98">
        <f t="shared" si="0"/>
        <v>58.367233386465486</v>
      </c>
      <c r="E16" s="98">
        <f>C16/C$43*100</f>
        <v>0.46815580576836119</v>
      </c>
      <c r="F16" s="97">
        <f>SEKTOR_USD!F16*$B$53</f>
        <v>1936414.7634158626</v>
      </c>
      <c r="G16" s="97">
        <f>SEKTOR_USD!G16*$C$53</f>
        <v>3066646.4877087725</v>
      </c>
      <c r="H16" s="98">
        <f t="shared" si="1"/>
        <v>58.367233386465486</v>
      </c>
      <c r="I16" s="98">
        <f>G16/G$43*100</f>
        <v>0.46815580576836119</v>
      </c>
      <c r="J16" s="97">
        <f>SEKTOR_USD!J16*$B$54</f>
        <v>22248712.400010914</v>
      </c>
      <c r="K16" s="97">
        <f>SEKTOR_USD!K16*$C$54</f>
        <v>33347216.672940224</v>
      </c>
      <c r="L16" s="98">
        <f t="shared" si="2"/>
        <v>49.883804839528004</v>
      </c>
      <c r="M16" s="98">
        <f>K16/K$43*100</f>
        <v>0.44027161612318422</v>
      </c>
    </row>
    <row r="17" spans="1:13" ht="13.8" x14ac:dyDescent="0.25">
      <c r="A17" s="96" t="str">
        <f>SEKTOR_USD!A17</f>
        <v xml:space="preserve"> Süs Bitkileri ve Mamulleri</v>
      </c>
      <c r="B17" s="97">
        <f>SEKTOR_USD!B17*$B$52</f>
        <v>420455.06610876898</v>
      </c>
      <c r="C17" s="97">
        <f>SEKTOR_USD!C17*$C$52</f>
        <v>652571.96567134757</v>
      </c>
      <c r="D17" s="98">
        <f t="shared" si="0"/>
        <v>55.206113155152579</v>
      </c>
      <c r="E17" s="98">
        <f>C17/C$43*100</f>
        <v>9.9621966742886495E-2</v>
      </c>
      <c r="F17" s="97">
        <f>SEKTOR_USD!F17*$B$53</f>
        <v>420455.06610876898</v>
      </c>
      <c r="G17" s="97">
        <f>SEKTOR_USD!G17*$C$53</f>
        <v>652571.96567134757</v>
      </c>
      <c r="H17" s="98">
        <f t="shared" si="1"/>
        <v>55.206113155152579</v>
      </c>
      <c r="I17" s="98">
        <f>G17/G$43*100</f>
        <v>9.9621966742886495E-2</v>
      </c>
      <c r="J17" s="97">
        <f>SEKTOR_USD!J17*$B$54</f>
        <v>3337946.2414648249</v>
      </c>
      <c r="K17" s="97">
        <f>SEKTOR_USD!K17*$C$54</f>
        <v>4839555.8842830267</v>
      </c>
      <c r="L17" s="98">
        <f t="shared" si="2"/>
        <v>44.986034351447053</v>
      </c>
      <c r="M17" s="98">
        <f>K17/K$43*100</f>
        <v>6.3894960451699026E-2</v>
      </c>
    </row>
    <row r="18" spans="1:13" s="21" customFormat="1" ht="15.6" x14ac:dyDescent="0.3">
      <c r="A18" s="94" t="s">
        <v>12</v>
      </c>
      <c r="B18" s="92">
        <f>SEKTOR_USD!B18*$B$52</f>
        <v>10702216.849372774</v>
      </c>
      <c r="C18" s="92">
        <f>SEKTOR_USD!C18*$C$52</f>
        <v>10084622.058906183</v>
      </c>
      <c r="D18" s="95">
        <f t="shared" si="0"/>
        <v>-5.7707183395633317</v>
      </c>
      <c r="E18" s="95">
        <f>C18/C$43*100</f>
        <v>1.5395235103815348</v>
      </c>
      <c r="F18" s="92">
        <f>SEKTOR_USD!F18*$B$53</f>
        <v>10702216.849372774</v>
      </c>
      <c r="G18" s="92">
        <f>SEKTOR_USD!G18*$C$53</f>
        <v>10084622.058906183</v>
      </c>
      <c r="H18" s="95">
        <f t="shared" si="1"/>
        <v>-5.7707183395633317</v>
      </c>
      <c r="I18" s="95">
        <f>G18/G$43*100</f>
        <v>1.5395235103815348</v>
      </c>
      <c r="J18" s="92">
        <f>SEKTOR_USD!J18*$B$54</f>
        <v>88209987.487506866</v>
      </c>
      <c r="K18" s="92">
        <f>SEKTOR_USD!K18*$C$54</f>
        <v>126350616.11220302</v>
      </c>
      <c r="L18" s="95">
        <f t="shared" si="2"/>
        <v>43.238446927676968</v>
      </c>
      <c r="M18" s="95">
        <f>K18/K$43*100</f>
        <v>1.6681629084510607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SEKTOR_USD!B19*$B$52</f>
        <v>10702216.849372774</v>
      </c>
      <c r="C19" s="97">
        <f>SEKTOR_USD!C19*$C$52</f>
        <v>10084622.058906183</v>
      </c>
      <c r="D19" s="98">
        <f t="shared" si="0"/>
        <v>-5.7707183395633317</v>
      </c>
      <c r="E19" s="98">
        <f>C19/C$43*100</f>
        <v>1.5395235103815348</v>
      </c>
      <c r="F19" s="97">
        <f>SEKTOR_USD!F19*$B$53</f>
        <v>10702216.849372774</v>
      </c>
      <c r="G19" s="97">
        <f>SEKTOR_USD!G19*$C$53</f>
        <v>10084622.058906183</v>
      </c>
      <c r="H19" s="98">
        <f t="shared" si="1"/>
        <v>-5.7707183395633317</v>
      </c>
      <c r="I19" s="98">
        <f>G19/G$43*100</f>
        <v>1.5395235103815348</v>
      </c>
      <c r="J19" s="97">
        <f>SEKTOR_USD!J19*$B$54</f>
        <v>88209987.487506866</v>
      </c>
      <c r="K19" s="97">
        <f>SEKTOR_USD!K19*$C$54</f>
        <v>126350616.11220302</v>
      </c>
      <c r="L19" s="98">
        <f t="shared" si="2"/>
        <v>43.238446927676968</v>
      </c>
      <c r="M19" s="98">
        <f>K19/K$43*100</f>
        <v>1.6681629084510607</v>
      </c>
    </row>
    <row r="20" spans="1:13" s="21" customFormat="1" ht="15.6" x14ac:dyDescent="0.3">
      <c r="A20" s="94" t="s">
        <v>109</v>
      </c>
      <c r="B20" s="92">
        <f>SEKTOR_USD!B20*$B$52</f>
        <v>18086312.417434521</v>
      </c>
      <c r="C20" s="92">
        <f>SEKTOR_USD!C20*$C$52</f>
        <v>21663101.483071871</v>
      </c>
      <c r="D20" s="95">
        <f t="shared" si="0"/>
        <v>19.776220730265948</v>
      </c>
      <c r="E20" s="95">
        <f>C20/C$43*100</f>
        <v>3.3071000426353705</v>
      </c>
      <c r="F20" s="92">
        <f>SEKTOR_USD!F20*$B$53</f>
        <v>18086312.417434521</v>
      </c>
      <c r="G20" s="92">
        <f>SEKTOR_USD!G20*$C$53</f>
        <v>21663101.483071871</v>
      </c>
      <c r="H20" s="95">
        <f t="shared" si="1"/>
        <v>19.776220730265948</v>
      </c>
      <c r="I20" s="95">
        <f>G20/G$43*100</f>
        <v>3.3071000426353705</v>
      </c>
      <c r="J20" s="92">
        <f>SEKTOR_USD!J20*$B$54</f>
        <v>196561369.0633246</v>
      </c>
      <c r="K20" s="92">
        <f>SEKTOR_USD!K20*$C$54</f>
        <v>263351571.41844255</v>
      </c>
      <c r="L20" s="95">
        <f t="shared" si="2"/>
        <v>33.979312757839352</v>
      </c>
      <c r="M20" s="95">
        <f>K20/K$43*100</f>
        <v>3.4769385131642205</v>
      </c>
    </row>
    <row r="21" spans="1:13" ht="13.8" x14ac:dyDescent="0.25">
      <c r="A21" s="96" t="str">
        <f>SEKTOR_USD!A21</f>
        <v xml:space="preserve"> Mobilya, Kağıt ve Orman Ürünleri</v>
      </c>
      <c r="B21" s="97">
        <f>SEKTOR_USD!B21*$B$52</f>
        <v>18086312.417434521</v>
      </c>
      <c r="C21" s="97">
        <f>SEKTOR_USD!C21*$C$52</f>
        <v>21663101.483071871</v>
      </c>
      <c r="D21" s="98">
        <f t="shared" si="0"/>
        <v>19.776220730265948</v>
      </c>
      <c r="E21" s="98">
        <f>C21/C$43*100</f>
        <v>3.3071000426353705</v>
      </c>
      <c r="F21" s="97">
        <f>SEKTOR_USD!F21*$B$53</f>
        <v>18086312.417434521</v>
      </c>
      <c r="G21" s="97">
        <f>SEKTOR_USD!G21*$C$53</f>
        <v>21663101.483071871</v>
      </c>
      <c r="H21" s="98">
        <f t="shared" si="1"/>
        <v>19.776220730265948</v>
      </c>
      <c r="I21" s="98">
        <f>G21/G$43*100</f>
        <v>3.3071000426353705</v>
      </c>
      <c r="J21" s="97">
        <f>SEKTOR_USD!J21*$B$54</f>
        <v>196561369.0633246</v>
      </c>
      <c r="K21" s="97">
        <f>SEKTOR_USD!K21*$C$54</f>
        <v>263351571.41844255</v>
      </c>
      <c r="L21" s="98">
        <f t="shared" si="2"/>
        <v>33.979312757839352</v>
      </c>
      <c r="M21" s="98">
        <f>K21/K$43*100</f>
        <v>3.4769385131642205</v>
      </c>
    </row>
    <row r="22" spans="1:13" ht="16.8" x14ac:dyDescent="0.3">
      <c r="A22" s="91" t="s">
        <v>14</v>
      </c>
      <c r="B22" s="92">
        <f>SEKTOR_USD!B22*$B$52</f>
        <v>409761896.94644588</v>
      </c>
      <c r="C22" s="92">
        <f>SEKTOR_USD!C22*$C$52</f>
        <v>531548865.4096992</v>
      </c>
      <c r="D22" s="95">
        <f t="shared" si="0"/>
        <v>29.721399029732222</v>
      </c>
      <c r="E22" s="95">
        <f>C22/C$43*100</f>
        <v>81.146518970649609</v>
      </c>
      <c r="F22" s="92">
        <f>SEKTOR_USD!F22*$B$53</f>
        <v>409761896.94644588</v>
      </c>
      <c r="G22" s="92">
        <f>SEKTOR_USD!G22*$C$53</f>
        <v>531548865.4096992</v>
      </c>
      <c r="H22" s="95">
        <f t="shared" si="1"/>
        <v>29.721399029732222</v>
      </c>
      <c r="I22" s="95">
        <f>G22/G$43*100</f>
        <v>81.146518970649609</v>
      </c>
      <c r="J22" s="92">
        <f>SEKTOR_USD!J22*$B$54</f>
        <v>4463060737.6334505</v>
      </c>
      <c r="K22" s="92">
        <f>SEKTOR_USD!K22*$C$54</f>
        <v>6169042516.483901</v>
      </c>
      <c r="L22" s="95">
        <f t="shared" si="2"/>
        <v>38.224480443773921</v>
      </c>
      <c r="M22" s="95">
        <f>K22/K$43*100</f>
        <v>81.447706574832651</v>
      </c>
    </row>
    <row r="23" spans="1:13" s="21" customFormat="1" ht="15.6" x14ac:dyDescent="0.3">
      <c r="A23" s="94" t="s">
        <v>15</v>
      </c>
      <c r="B23" s="92">
        <f>SEKTOR_USD!B23*$B$52</f>
        <v>34381556.909564473</v>
      </c>
      <c r="C23" s="92">
        <f>SEKTOR_USD!C23*$C$52</f>
        <v>42034090.523231991</v>
      </c>
      <c r="D23" s="95">
        <f t="shared" si="0"/>
        <v>22.257670395195774</v>
      </c>
      <c r="E23" s="95">
        <f>C23/C$43*100</f>
        <v>6.4169455454080024</v>
      </c>
      <c r="F23" s="92">
        <f>SEKTOR_USD!F23*$B$53</f>
        <v>34381556.909564473</v>
      </c>
      <c r="G23" s="92">
        <f>SEKTOR_USD!G23*$C$53</f>
        <v>42034090.523231991</v>
      </c>
      <c r="H23" s="95">
        <f t="shared" si="1"/>
        <v>22.257670395195774</v>
      </c>
      <c r="I23" s="95">
        <f>G23/G$43*100</f>
        <v>6.4169455454080024</v>
      </c>
      <c r="J23" s="92">
        <f>SEKTOR_USD!J23*$B$54</f>
        <v>348386957.25638652</v>
      </c>
      <c r="K23" s="92">
        <f>SEKTOR_USD!K23*$C$54</f>
        <v>464154530.83560431</v>
      </c>
      <c r="L23" s="95">
        <f t="shared" si="2"/>
        <v>33.229594612527812</v>
      </c>
      <c r="M23" s="95">
        <f>K23/K$43*100</f>
        <v>6.1280696205064107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SEKTOR_USD!B24*$B$52</f>
        <v>23583783.738907993</v>
      </c>
      <c r="C24" s="97">
        <f>SEKTOR_USD!C24*$C$52</f>
        <v>29382057.285429809</v>
      </c>
      <c r="D24" s="98">
        <f t="shared" si="0"/>
        <v>24.585849373084081</v>
      </c>
      <c r="E24" s="98">
        <f>C24/C$43*100</f>
        <v>4.4854797443150334</v>
      </c>
      <c r="F24" s="97">
        <f>SEKTOR_USD!F24*$B$53</f>
        <v>23583783.738907993</v>
      </c>
      <c r="G24" s="97">
        <f>SEKTOR_USD!G24*$C$53</f>
        <v>29382057.285429809</v>
      </c>
      <c r="H24" s="98">
        <f t="shared" si="1"/>
        <v>24.585849373084081</v>
      </c>
      <c r="I24" s="98">
        <f>G24/G$43*100</f>
        <v>4.4854797443150334</v>
      </c>
      <c r="J24" s="97">
        <f>SEKTOR_USD!J24*$B$54</f>
        <v>235180230.95277607</v>
      </c>
      <c r="K24" s="97">
        <f>SEKTOR_USD!K24*$C$54</f>
        <v>317834560.53857982</v>
      </c>
      <c r="L24" s="98">
        <f t="shared" si="2"/>
        <v>35.145100951278785</v>
      </c>
      <c r="M24" s="98">
        <f>K24/K$43*100</f>
        <v>4.1962583264609421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SEKTOR_USD!B25*$B$52</f>
        <v>3613919.7937354348</v>
      </c>
      <c r="C25" s="97">
        <f>SEKTOR_USD!C25*$C$52</f>
        <v>4492329.896198065</v>
      </c>
      <c r="D25" s="98">
        <f t="shared" si="0"/>
        <v>24.306297665634808</v>
      </c>
      <c r="E25" s="98">
        <f>C25/C$43*100</f>
        <v>0.68580135687671984</v>
      </c>
      <c r="F25" s="97">
        <f>SEKTOR_USD!F25*$B$53</f>
        <v>3613919.7937354348</v>
      </c>
      <c r="G25" s="97">
        <f>SEKTOR_USD!G25*$C$53</f>
        <v>4492329.896198065</v>
      </c>
      <c r="H25" s="98">
        <f t="shared" si="1"/>
        <v>24.306297665634808</v>
      </c>
      <c r="I25" s="98">
        <f>G25/G$43*100</f>
        <v>0.68580135687671984</v>
      </c>
      <c r="J25" s="97">
        <f>SEKTOR_USD!J25*$B$54</f>
        <v>44491150.825296663</v>
      </c>
      <c r="K25" s="97">
        <f>SEKTOR_USD!K25*$C$54</f>
        <v>51078219.570474066</v>
      </c>
      <c r="L25" s="98">
        <f t="shared" si="2"/>
        <v>14.805345833922875</v>
      </c>
      <c r="M25" s="98">
        <f>K25/K$43*100</f>
        <v>0.67436783403982614</v>
      </c>
    </row>
    <row r="26" spans="1:13" ht="13.8" x14ac:dyDescent="0.25">
      <c r="A26" s="96" t="str">
        <f>SEKTOR_USD!A26</f>
        <v xml:space="preserve"> Halı </v>
      </c>
      <c r="B26" s="97">
        <f>SEKTOR_USD!B26*$B$52</f>
        <v>7183853.3769210484</v>
      </c>
      <c r="C26" s="97">
        <f>SEKTOR_USD!C26*$C$52</f>
        <v>8159703.3416041164</v>
      </c>
      <c r="D26" s="98">
        <f t="shared" si="0"/>
        <v>13.583934881217061</v>
      </c>
      <c r="E26" s="98">
        <f>C26/C$43*100</f>
        <v>1.2456644442162501</v>
      </c>
      <c r="F26" s="97">
        <f>SEKTOR_USD!F26*$B$53</f>
        <v>7183853.3769210484</v>
      </c>
      <c r="G26" s="97">
        <f>SEKTOR_USD!G26*$C$53</f>
        <v>8159703.3416041164</v>
      </c>
      <c r="H26" s="98">
        <f t="shared" si="1"/>
        <v>13.583934881217061</v>
      </c>
      <c r="I26" s="98">
        <f>G26/G$43*100</f>
        <v>1.2456644442162501</v>
      </c>
      <c r="J26" s="97">
        <f>SEKTOR_USD!J26*$B$54</f>
        <v>68715575.478313789</v>
      </c>
      <c r="K26" s="97">
        <f>SEKTOR_USD!K26*$C$54</f>
        <v>95241750.7265504</v>
      </c>
      <c r="L26" s="98">
        <f t="shared" si="2"/>
        <v>38.60285686846661</v>
      </c>
      <c r="M26" s="98">
        <f>K26/K$43*100</f>
        <v>1.2574434600056423</v>
      </c>
    </row>
    <row r="27" spans="1:13" s="21" customFormat="1" ht="15.6" x14ac:dyDescent="0.3">
      <c r="A27" s="94" t="s">
        <v>19</v>
      </c>
      <c r="B27" s="92">
        <f>SEKTOR_USD!B27*$B$52</f>
        <v>71212262.052035838</v>
      </c>
      <c r="C27" s="92">
        <f>SEKTOR_USD!C27*$C$52</f>
        <v>90520252.407988325</v>
      </c>
      <c r="D27" s="95">
        <f t="shared" si="0"/>
        <v>27.113294536050347</v>
      </c>
      <c r="E27" s="95">
        <f>C27/C$43*100</f>
        <v>13.818867572205681</v>
      </c>
      <c r="F27" s="92">
        <f>SEKTOR_USD!F27*$B$53</f>
        <v>71212262.052035838</v>
      </c>
      <c r="G27" s="92">
        <f>SEKTOR_USD!G27*$C$53</f>
        <v>90520252.407988325</v>
      </c>
      <c r="H27" s="95">
        <f t="shared" si="1"/>
        <v>27.113294536050347</v>
      </c>
      <c r="I27" s="95">
        <f>G27/G$43*100</f>
        <v>13.818867572205681</v>
      </c>
      <c r="J27" s="92">
        <f>SEKTOR_USD!J27*$B$54</f>
        <v>754981507.56941426</v>
      </c>
      <c r="K27" s="92">
        <f>SEKTOR_USD!K27*$C$54</f>
        <v>1031649733.2690879</v>
      </c>
      <c r="L27" s="95">
        <f t="shared" si="2"/>
        <v>36.645695679405279</v>
      </c>
      <c r="M27" s="95">
        <f>K27/K$43*100</f>
        <v>13.620509915239829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SEKTOR_USD!B28*$B$52</f>
        <v>71212262.052035838</v>
      </c>
      <c r="C28" s="97">
        <f>SEKTOR_USD!C28*$C$52</f>
        <v>90520252.407988325</v>
      </c>
      <c r="D28" s="98">
        <f t="shared" si="0"/>
        <v>27.113294536050347</v>
      </c>
      <c r="E28" s="98">
        <f>C28/C$43*100</f>
        <v>13.818867572205681</v>
      </c>
      <c r="F28" s="97">
        <f>SEKTOR_USD!F28*$B$53</f>
        <v>71212262.052035838</v>
      </c>
      <c r="G28" s="97">
        <f>SEKTOR_USD!G28*$C$53</f>
        <v>90520252.407988325</v>
      </c>
      <c r="H28" s="98">
        <f t="shared" si="1"/>
        <v>27.113294536050347</v>
      </c>
      <c r="I28" s="98">
        <f>G28/G$43*100</f>
        <v>13.818867572205681</v>
      </c>
      <c r="J28" s="97">
        <f>SEKTOR_USD!J28*$B$54</f>
        <v>754981507.56941426</v>
      </c>
      <c r="K28" s="97">
        <f>SEKTOR_USD!K28*$C$54</f>
        <v>1031649733.2690879</v>
      </c>
      <c r="L28" s="98">
        <f t="shared" si="2"/>
        <v>36.645695679405279</v>
      </c>
      <c r="M28" s="98">
        <f>K28/K$43*100</f>
        <v>13.620509915239829</v>
      </c>
    </row>
    <row r="29" spans="1:13" s="21" customFormat="1" ht="15.6" x14ac:dyDescent="0.3">
      <c r="A29" s="94" t="s">
        <v>21</v>
      </c>
      <c r="B29" s="92">
        <f>SEKTOR_USD!B29*$B$52</f>
        <v>304168077.98484558</v>
      </c>
      <c r="C29" s="92">
        <f>SEKTOR_USD!C29*$C$52</f>
        <v>398994522.47847891</v>
      </c>
      <c r="D29" s="95">
        <f t="shared" si="0"/>
        <v>31.175672714201724</v>
      </c>
      <c r="E29" s="95">
        <f>C29/C$43*100</f>
        <v>60.910705853035921</v>
      </c>
      <c r="F29" s="92">
        <f>SEKTOR_USD!F29*$B$53</f>
        <v>304168077.98484558</v>
      </c>
      <c r="G29" s="92">
        <f>SEKTOR_USD!G29*$C$53</f>
        <v>398994522.47847891</v>
      </c>
      <c r="H29" s="95">
        <f t="shared" si="1"/>
        <v>31.175672714201724</v>
      </c>
      <c r="I29" s="95">
        <f>G29/G$43*100</f>
        <v>60.910705853035921</v>
      </c>
      <c r="J29" s="92">
        <f>SEKTOR_USD!J29*$B$54</f>
        <v>3359692272.8076491</v>
      </c>
      <c r="K29" s="92">
        <f>SEKTOR_USD!K29*$C$54</f>
        <v>4673238252.3792086</v>
      </c>
      <c r="L29" s="95">
        <f t="shared" si="2"/>
        <v>39.097211080997219</v>
      </c>
      <c r="M29" s="95">
        <f>K29/K$43*100</f>
        <v>61.699127039086413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SEKTOR_USD!B30*$B$52</f>
        <v>42636718.954363361</v>
      </c>
      <c r="C30" s="97">
        <f>SEKTOR_USD!C30*$C$52</f>
        <v>50202828.173979156</v>
      </c>
      <c r="D30" s="98">
        <f t="shared" si="0"/>
        <v>17.745524058064259</v>
      </c>
      <c r="E30" s="98">
        <f>C30/C$43*100</f>
        <v>7.6639891718330206</v>
      </c>
      <c r="F30" s="97">
        <f>SEKTOR_USD!F30*$B$53</f>
        <v>42636718.954363361</v>
      </c>
      <c r="G30" s="97">
        <f>SEKTOR_USD!G30*$C$53</f>
        <v>50202828.173979156</v>
      </c>
      <c r="H30" s="98">
        <f t="shared" si="1"/>
        <v>17.745524058064259</v>
      </c>
      <c r="I30" s="98">
        <f>G30/G$43*100</f>
        <v>7.6639891718330206</v>
      </c>
      <c r="J30" s="97">
        <f>SEKTOR_USD!J30*$B$54</f>
        <v>470301187.78082508</v>
      </c>
      <c r="K30" s="97">
        <f>SEKTOR_USD!K30*$C$54</f>
        <v>596989295.13475752</v>
      </c>
      <c r="L30" s="98">
        <f t="shared" si="2"/>
        <v>26.937654134306165</v>
      </c>
      <c r="M30" s="98">
        <f>K30/K$43*100</f>
        <v>7.8818404652794047</v>
      </c>
    </row>
    <row r="31" spans="1:13" ht="13.8" x14ac:dyDescent="0.25">
      <c r="A31" s="96" t="str">
        <f>SEKTOR_USD!A31</f>
        <v xml:space="preserve"> Otomotiv Endüstrisi</v>
      </c>
      <c r="B31" s="97">
        <f>SEKTOR_USD!B31*$B$52</f>
        <v>83485577.740488395</v>
      </c>
      <c r="C31" s="97">
        <f>SEKTOR_USD!C31*$C$52</f>
        <v>106567531.07031482</v>
      </c>
      <c r="D31" s="98">
        <f t="shared" si="0"/>
        <v>27.647833259986253</v>
      </c>
      <c r="E31" s="98">
        <f>C31/C$43*100</f>
        <v>16.26865325916431</v>
      </c>
      <c r="F31" s="97">
        <f>SEKTOR_USD!F31*$B$53</f>
        <v>83485577.740488395</v>
      </c>
      <c r="G31" s="97">
        <f>SEKTOR_USD!G31*$C$53</f>
        <v>106567531.07031482</v>
      </c>
      <c r="H31" s="98">
        <f t="shared" si="1"/>
        <v>27.647833259986253</v>
      </c>
      <c r="I31" s="98">
        <f>G31/G$43*100</f>
        <v>16.26865325916431</v>
      </c>
      <c r="J31" s="97">
        <f>SEKTOR_USD!J31*$B$54</f>
        <v>865999912.76012909</v>
      </c>
      <c r="K31" s="97">
        <f>SEKTOR_USD!K31*$C$54</f>
        <v>1247292738.8994985</v>
      </c>
      <c r="L31" s="98">
        <f t="shared" si="2"/>
        <v>44.029199139767421</v>
      </c>
      <c r="M31" s="98">
        <f>K31/K$43*100</f>
        <v>16.467568952451845</v>
      </c>
    </row>
    <row r="32" spans="1:13" ht="13.8" x14ac:dyDescent="0.25">
      <c r="A32" s="96" t="str">
        <f>SEKTOR_USD!A32</f>
        <v xml:space="preserve"> Gemi, Yat ve Hizmetleri</v>
      </c>
      <c r="B32" s="97">
        <f>SEKTOR_USD!B32*$B$52</f>
        <v>5029524.4991126042</v>
      </c>
      <c r="C32" s="97">
        <f>SEKTOR_USD!C32*$C$52</f>
        <v>2927704.4245293732</v>
      </c>
      <c r="D32" s="98">
        <f t="shared" si="0"/>
        <v>-41.789637866443847</v>
      </c>
      <c r="E32" s="98">
        <f>C32/C$43*100</f>
        <v>0.44694484004290858</v>
      </c>
      <c r="F32" s="97">
        <f>SEKTOR_USD!F32*$B$53</f>
        <v>5029524.4991126042</v>
      </c>
      <c r="G32" s="97">
        <f>SEKTOR_USD!G32*$C$53</f>
        <v>2927704.4245293732</v>
      </c>
      <c r="H32" s="98">
        <f t="shared" si="1"/>
        <v>-41.789637866443847</v>
      </c>
      <c r="I32" s="98">
        <f>G32/G$43*100</f>
        <v>0.44694484004290858</v>
      </c>
      <c r="J32" s="97">
        <f>SEKTOR_USD!J32*$B$54</f>
        <v>51549577.494343713</v>
      </c>
      <c r="K32" s="97">
        <f>SEKTOR_USD!K32*$C$54</f>
        <v>60900960.18146304</v>
      </c>
      <c r="L32" s="98">
        <f t="shared" si="2"/>
        <v>18.140561264823965</v>
      </c>
      <c r="M32" s="98">
        <f>K32/K$43*100</f>
        <v>0.80405403621897908</v>
      </c>
    </row>
    <row r="33" spans="1:13" ht="13.8" x14ac:dyDescent="0.25">
      <c r="A33" s="96" t="str">
        <f>SEKTOR_USD!A33</f>
        <v xml:space="preserve"> Elektrik ve Elektronik</v>
      </c>
      <c r="B33" s="97">
        <f>SEKTOR_USD!B33*$B$52</f>
        <v>36309010.203380138</v>
      </c>
      <c r="C33" s="97">
        <f>SEKTOR_USD!C33*$C$52</f>
        <v>43511845.11035239</v>
      </c>
      <c r="D33" s="98">
        <f t="shared" si="0"/>
        <v>19.837596416499707</v>
      </c>
      <c r="E33" s="98">
        <f>C33/C$43*100</f>
        <v>6.6425403090151161</v>
      </c>
      <c r="F33" s="97">
        <f>SEKTOR_USD!F33*$B$53</f>
        <v>36309010.203380138</v>
      </c>
      <c r="G33" s="97">
        <f>SEKTOR_USD!G33*$C$53</f>
        <v>43511845.11035239</v>
      </c>
      <c r="H33" s="98">
        <f t="shared" si="1"/>
        <v>19.837596416499707</v>
      </c>
      <c r="I33" s="98">
        <f>G33/G$43*100</f>
        <v>6.6425403090151161</v>
      </c>
      <c r="J33" s="97">
        <f>SEKTOR_USD!J33*$B$54</f>
        <v>401077628.9034217</v>
      </c>
      <c r="K33" s="97">
        <f>SEKTOR_USD!K33*$C$54</f>
        <v>556163192.32087374</v>
      </c>
      <c r="L33" s="98">
        <f t="shared" si="2"/>
        <v>38.667218573488718</v>
      </c>
      <c r="M33" s="98">
        <f>K33/K$43*100</f>
        <v>7.3428277362061127</v>
      </c>
    </row>
    <row r="34" spans="1:13" ht="13.8" x14ac:dyDescent="0.25">
      <c r="A34" s="96" t="str">
        <f>SEKTOR_USD!A34</f>
        <v xml:space="preserve"> Makine ve Aksamları</v>
      </c>
      <c r="B34" s="97">
        <f>SEKTOR_USD!B34*$B$52</f>
        <v>24749877.319671139</v>
      </c>
      <c r="C34" s="97">
        <f>SEKTOR_USD!C34*$C$52</f>
        <v>28131915.97086142</v>
      </c>
      <c r="D34" s="98">
        <f t="shared" si="0"/>
        <v>13.664870364841143</v>
      </c>
      <c r="E34" s="98">
        <f>C34/C$43*100</f>
        <v>4.2946325381594397</v>
      </c>
      <c r="F34" s="97">
        <f>SEKTOR_USD!F34*$B$53</f>
        <v>24749877.319671139</v>
      </c>
      <c r="G34" s="97">
        <f>SEKTOR_USD!G34*$C$53</f>
        <v>28131915.97086142</v>
      </c>
      <c r="H34" s="98">
        <f t="shared" si="1"/>
        <v>13.664870364841143</v>
      </c>
      <c r="I34" s="98">
        <f>G34/G$43*100</f>
        <v>4.2946325381594397</v>
      </c>
      <c r="J34" s="97">
        <f>SEKTOR_USD!J34*$B$54</f>
        <v>279384821.21516025</v>
      </c>
      <c r="K34" s="97">
        <f>SEKTOR_USD!K34*$C$54</f>
        <v>371763307.86348552</v>
      </c>
      <c r="L34" s="98">
        <f t="shared" si="2"/>
        <v>33.064962601236878</v>
      </c>
      <c r="M34" s="98">
        <f>K34/K$43*100</f>
        <v>4.9082606795539272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SEKTOR_USD!B35*$B$52</f>
        <v>28214082.401461605</v>
      </c>
      <c r="C35" s="97">
        <f>SEKTOR_USD!C35*$C$52</f>
        <v>35929645.518051773</v>
      </c>
      <c r="D35" s="98">
        <f t="shared" si="0"/>
        <v>27.346496713252922</v>
      </c>
      <c r="E35" s="98">
        <f>C35/C$43*100</f>
        <v>5.4850378796163692</v>
      </c>
      <c r="F35" s="97">
        <f>SEKTOR_USD!F35*$B$53</f>
        <v>28214082.401461605</v>
      </c>
      <c r="G35" s="97">
        <f>SEKTOR_USD!G35*$C$53</f>
        <v>35929645.518051773</v>
      </c>
      <c r="H35" s="98">
        <f t="shared" si="1"/>
        <v>27.346496713252922</v>
      </c>
      <c r="I35" s="98">
        <f>G35/G$43*100</f>
        <v>5.4850378796163692</v>
      </c>
      <c r="J35" s="97">
        <f>SEKTOR_USD!J35*$B$54</f>
        <v>305181185.18119895</v>
      </c>
      <c r="K35" s="97">
        <f>SEKTOR_USD!K35*$C$54</f>
        <v>416740659.8073656</v>
      </c>
      <c r="L35" s="98">
        <f t="shared" si="2"/>
        <v>36.555161341263251</v>
      </c>
      <c r="M35" s="98">
        <f>K35/K$43*100</f>
        <v>5.502080896200134</v>
      </c>
    </row>
    <row r="36" spans="1:13" ht="13.8" x14ac:dyDescent="0.25">
      <c r="A36" s="96" t="str">
        <f>SEKTOR_USD!A36</f>
        <v xml:space="preserve"> Çelik</v>
      </c>
      <c r="B36" s="97">
        <f>SEKTOR_USD!B36*$B$52</f>
        <v>33481330.134768676</v>
      </c>
      <c r="C36" s="97">
        <f>SEKTOR_USD!C36*$C$52</f>
        <v>44466447.659522563</v>
      </c>
      <c r="D36" s="98">
        <f t="shared" si="0"/>
        <v>32.809680740092212</v>
      </c>
      <c r="E36" s="98">
        <f>C36/C$43*100</f>
        <v>6.7882704175837087</v>
      </c>
      <c r="F36" s="97">
        <f>SEKTOR_USD!F36*$B$53</f>
        <v>33481330.134768676</v>
      </c>
      <c r="G36" s="97">
        <f>SEKTOR_USD!G36*$C$53</f>
        <v>44466447.659522563</v>
      </c>
      <c r="H36" s="98">
        <f t="shared" si="1"/>
        <v>32.809680740092212</v>
      </c>
      <c r="I36" s="98">
        <f>G36/G$43*100</f>
        <v>6.7882704175837087</v>
      </c>
      <c r="J36" s="97">
        <f>SEKTOR_USD!J36*$B$54</f>
        <v>367273919.41538239</v>
      </c>
      <c r="K36" s="97">
        <f>SEKTOR_USD!K36*$C$54</f>
        <v>542582372.12521267</v>
      </c>
      <c r="L36" s="98">
        <f t="shared" si="2"/>
        <v>47.732344564210273</v>
      </c>
      <c r="M36" s="98">
        <f>K36/K$43*100</f>
        <v>7.1635249261855698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SEKTOR_USD!B37*$B$52</f>
        <v>9691711.3785294872</v>
      </c>
      <c r="C37" s="97">
        <f>SEKTOR_USD!C37*$C$52</f>
        <v>11335079.65928863</v>
      </c>
      <c r="D37" s="98">
        <f t="shared" si="0"/>
        <v>16.956430258537981</v>
      </c>
      <c r="E37" s="98">
        <f>C37/C$43*100</f>
        <v>1.7304190008896696</v>
      </c>
      <c r="F37" s="97">
        <f>SEKTOR_USD!F37*$B$53</f>
        <v>9691711.3785294872</v>
      </c>
      <c r="G37" s="97">
        <f>SEKTOR_USD!G37*$C$53</f>
        <v>11335079.65928863</v>
      </c>
      <c r="H37" s="98">
        <f t="shared" si="1"/>
        <v>16.956430258537981</v>
      </c>
      <c r="I37" s="98">
        <f>G37/G$43*100</f>
        <v>1.7304190008896696</v>
      </c>
      <c r="J37" s="97">
        <f>SEKTOR_USD!J37*$B$54</f>
        <v>112670477.81437767</v>
      </c>
      <c r="K37" s="97">
        <f>SEKTOR_USD!K37*$C$54</f>
        <v>143612812.49457127</v>
      </c>
      <c r="L37" s="98">
        <f t="shared" si="2"/>
        <v>27.462681689493206</v>
      </c>
      <c r="M37" s="98">
        <f>K37/K$43*100</f>
        <v>1.8960696382282465</v>
      </c>
    </row>
    <row r="38" spans="1:13" ht="13.8" x14ac:dyDescent="0.25">
      <c r="A38" s="96" t="str">
        <f>SEKTOR_USD!A38</f>
        <v xml:space="preserve"> Mücevher</v>
      </c>
      <c r="B38" s="97">
        <f>SEKTOR_USD!B38*$B$52</f>
        <v>14080357.929399118</v>
      </c>
      <c r="C38" s="97">
        <f>SEKTOR_USD!C38*$C$52</f>
        <v>41349403.20738019</v>
      </c>
      <c r="D38" s="98">
        <f t="shared" si="0"/>
        <v>193.66727333716852</v>
      </c>
      <c r="E38" s="98">
        <f>C38/C$43*100</f>
        <v>6.3124208330433031</v>
      </c>
      <c r="F38" s="97">
        <f>SEKTOR_USD!F38*$B$53</f>
        <v>14080357.929399118</v>
      </c>
      <c r="G38" s="97">
        <f>SEKTOR_USD!G38*$C$53</f>
        <v>41349403.20738019</v>
      </c>
      <c r="H38" s="98">
        <f t="shared" si="1"/>
        <v>193.66727333716852</v>
      </c>
      <c r="I38" s="98">
        <f>G38/G$43*100</f>
        <v>6.3124208330433031</v>
      </c>
      <c r="J38" s="97">
        <f>SEKTOR_USD!J38*$B$54</f>
        <v>190367552.80719179</v>
      </c>
      <c r="K38" s="97">
        <f>SEKTOR_USD!K38*$C$54</f>
        <v>271714971.07249933</v>
      </c>
      <c r="L38" s="98">
        <f t="shared" si="2"/>
        <v>42.731766556718782</v>
      </c>
      <c r="M38" s="98">
        <f>K38/K$43*100</f>
        <v>3.5873575480746682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SEKTOR_USD!B39*$B$52</f>
        <v>9919231.7781741079</v>
      </c>
      <c r="C39" s="97">
        <f>SEKTOR_USD!C39*$C$52</f>
        <v>13610833.700156145</v>
      </c>
      <c r="D39" s="98">
        <f t="shared" si="0"/>
        <v>37.216611170482921</v>
      </c>
      <c r="E39" s="98">
        <f>C39/C$43*100</f>
        <v>2.0778367652140304</v>
      </c>
      <c r="F39" s="97">
        <f>SEKTOR_USD!F39*$B$53</f>
        <v>9919231.7781741079</v>
      </c>
      <c r="G39" s="97">
        <f>SEKTOR_USD!G39*$C$53</f>
        <v>13610833.700156145</v>
      </c>
      <c r="H39" s="98">
        <f t="shared" si="1"/>
        <v>37.216611170482921</v>
      </c>
      <c r="I39" s="98">
        <f>G39/G$43*100</f>
        <v>2.0778367652140304</v>
      </c>
      <c r="J39" s="97">
        <f>SEKTOR_USD!J39*$B$54</f>
        <v>138224952.88684663</v>
      </c>
      <c r="K39" s="97">
        <f>SEKTOR_USD!K39*$C$54</f>
        <v>226221963.7450048</v>
      </c>
      <c r="L39" s="98">
        <f t="shared" si="2"/>
        <v>63.662174607644154</v>
      </c>
      <c r="M39" s="98">
        <f>K39/K$43*100</f>
        <v>2.9867293140957663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SEKTOR_USD!B40*$B$52</f>
        <v>16570655.645497024</v>
      </c>
      <c r="C40" s="97">
        <f>SEKTOR_USD!C40*$C$52</f>
        <v>20961287.984042455</v>
      </c>
      <c r="D40" s="98">
        <f t="shared" si="0"/>
        <v>26.496430995104035</v>
      </c>
      <c r="E40" s="98">
        <f>C40/C$43*100</f>
        <v>3.1999608384740497</v>
      </c>
      <c r="F40" s="97">
        <f>SEKTOR_USD!F40*$B$53</f>
        <v>16570655.645497024</v>
      </c>
      <c r="G40" s="97">
        <f>SEKTOR_USD!G40*$C$53</f>
        <v>20961287.984042455</v>
      </c>
      <c r="H40" s="98">
        <f t="shared" si="1"/>
        <v>26.496430995104035</v>
      </c>
      <c r="I40" s="98">
        <f>G40/G$43*100</f>
        <v>3.1999608384740497</v>
      </c>
      <c r="J40" s="97">
        <f>SEKTOR_USD!J40*$B$54</f>
        <v>177661056.54877213</v>
      </c>
      <c r="K40" s="97">
        <f>SEKTOR_USD!K40*$C$54</f>
        <v>239255978.73447612</v>
      </c>
      <c r="L40" s="98">
        <f t="shared" si="2"/>
        <v>34.669906496247108</v>
      </c>
      <c r="M40" s="98">
        <f>K40/K$43*100</f>
        <v>3.1588128465917449</v>
      </c>
    </row>
    <row r="41" spans="1:13" ht="16.8" x14ac:dyDescent="0.3">
      <c r="A41" s="91" t="s">
        <v>30</v>
      </c>
      <c r="B41" s="92">
        <f>SEKTOR_USD!B41*$B$52</f>
        <v>13398469.689163314</v>
      </c>
      <c r="C41" s="92">
        <f>SEKTOR_USD!C41*$C$52</f>
        <v>16267256.609587694</v>
      </c>
      <c r="D41" s="95">
        <f t="shared" si="0"/>
        <v>21.411302835163742</v>
      </c>
      <c r="E41" s="95">
        <f>C41/C$43*100</f>
        <v>2.4833676317847075</v>
      </c>
      <c r="F41" s="92">
        <f>SEKTOR_USD!F41*$B$53</f>
        <v>13398469.689163314</v>
      </c>
      <c r="G41" s="92">
        <f>SEKTOR_USD!G41*$C$53</f>
        <v>16267256.609587694</v>
      </c>
      <c r="H41" s="95">
        <f t="shared" si="1"/>
        <v>21.411302835163742</v>
      </c>
      <c r="I41" s="95">
        <f>G41/G$43*100</f>
        <v>2.4833676317847075</v>
      </c>
      <c r="J41" s="92">
        <f>SEKTOR_USD!J41*$B$54</f>
        <v>142014455.78486481</v>
      </c>
      <c r="K41" s="92">
        <f>SEKTOR_USD!K41*$C$54</f>
        <v>200717913.44890645</v>
      </c>
      <c r="L41" s="95">
        <f t="shared" si="2"/>
        <v>41.336255059112062</v>
      </c>
      <c r="M41" s="95">
        <f>K41/K$43*100</f>
        <v>2.6500082752253231</v>
      </c>
    </row>
    <row r="42" spans="1:13" ht="13.8" x14ac:dyDescent="0.25">
      <c r="A42" s="96" t="str">
        <f>SEKTOR_USD!A42</f>
        <v xml:space="preserve"> Madencilik Ürünleri</v>
      </c>
      <c r="B42" s="97">
        <f>SEKTOR_USD!B42*$B$52</f>
        <v>13398469.689163314</v>
      </c>
      <c r="C42" s="97">
        <f>SEKTOR_USD!C42*$C$52</f>
        <v>16267256.609587694</v>
      </c>
      <c r="D42" s="98">
        <f t="shared" si="0"/>
        <v>21.411302835163742</v>
      </c>
      <c r="E42" s="98">
        <f>C42/C$43*100</f>
        <v>2.4833676317847075</v>
      </c>
      <c r="F42" s="97">
        <f>SEKTOR_USD!F42*$B$53</f>
        <v>13398469.689163314</v>
      </c>
      <c r="G42" s="97">
        <f>SEKTOR_USD!G42*$C$53</f>
        <v>16267256.609587694</v>
      </c>
      <c r="H42" s="98">
        <f t="shared" si="1"/>
        <v>21.411302835163742</v>
      </c>
      <c r="I42" s="98">
        <f>G42/G$43*100</f>
        <v>2.4833676317847075</v>
      </c>
      <c r="J42" s="97">
        <f>SEKTOR_USD!J42*$B$54</f>
        <v>142014455.78486481</v>
      </c>
      <c r="K42" s="97">
        <f>SEKTOR_USD!K42*$C$54</f>
        <v>200717913.44890645</v>
      </c>
      <c r="L42" s="98">
        <f t="shared" si="2"/>
        <v>41.336255059112062</v>
      </c>
      <c r="M42" s="98">
        <f>K42/K$43*100</f>
        <v>2.6500082752253231</v>
      </c>
    </row>
    <row r="43" spans="1:13" ht="17.399999999999999" x14ac:dyDescent="0.3">
      <c r="A43" s="99" t="s">
        <v>32</v>
      </c>
      <c r="B43" s="100">
        <f>SEKTOR_USD!B43*$B$52</f>
        <v>516168606.11840177</v>
      </c>
      <c r="C43" s="100">
        <f>SEKTOR_USD!C43*$C$52</f>
        <v>655048265.96684754</v>
      </c>
      <c r="D43" s="101">
        <f>(C43-B43)/B43*100</f>
        <v>26.905871105339706</v>
      </c>
      <c r="E43" s="102">
        <f>C43/C$43*100</f>
        <v>100</v>
      </c>
      <c r="F43" s="100">
        <f>SEKTOR_USD!F43*$B$53</f>
        <v>516168606.11840177</v>
      </c>
      <c r="G43" s="100">
        <f>SEKTOR_USD!G43*$C$53</f>
        <v>655048265.96684754</v>
      </c>
      <c r="H43" s="101">
        <f>(G43-F43)/F43*100</f>
        <v>26.905871105339706</v>
      </c>
      <c r="I43" s="101">
        <f>G43/G$43*100</f>
        <v>100</v>
      </c>
      <c r="J43" s="100">
        <f>SEKTOR_USD!J43*$B$54</f>
        <v>5477400358.4876347</v>
      </c>
      <c r="K43" s="100">
        <f>SEKTOR_USD!K43*$C$54</f>
        <v>7574237232.5927906</v>
      </c>
      <c r="L43" s="101">
        <f>(K43-J43)/J43*100</f>
        <v>38.281606909671176</v>
      </c>
      <c r="M43" s="101">
        <f>K43/K$43*100</f>
        <v>100</v>
      </c>
    </row>
    <row r="44" spans="1:13" ht="13.8" hidden="1" x14ac:dyDescent="0.25">
      <c r="A44" s="41" t="s">
        <v>33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3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4">K44/K$45*100</f>
        <v>#REF!</v>
      </c>
    </row>
    <row r="45" spans="1:13" s="22" customFormat="1" ht="17.399999999999999" hidden="1" x14ac:dyDescent="0.3">
      <c r="A45" s="42" t="s">
        <v>34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3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4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x14ac:dyDescent="0.25">
      <c r="A50" s="27" t="s">
        <v>114</v>
      </c>
    </row>
    <row r="51" spans="1:3" x14ac:dyDescent="0.25">
      <c r="A51" s="80"/>
      <c r="B51" s="81">
        <v>2024</v>
      </c>
      <c r="C51" s="81">
        <v>2025</v>
      </c>
    </row>
    <row r="52" spans="1:3" x14ac:dyDescent="0.25">
      <c r="A52" s="83" t="s">
        <v>220</v>
      </c>
      <c r="B52" s="82">
        <v>30.065750999999999</v>
      </c>
      <c r="C52" s="82">
        <v>35.523721999999999</v>
      </c>
    </row>
    <row r="53" spans="1:3" x14ac:dyDescent="0.25">
      <c r="A53" s="81" t="s">
        <v>220</v>
      </c>
      <c r="B53" s="82">
        <v>30.065750999999999</v>
      </c>
      <c r="C53" s="82">
        <v>35.523721999999999</v>
      </c>
    </row>
    <row r="54" spans="1:3" x14ac:dyDescent="0.25">
      <c r="A54" s="81" t="s">
        <v>221</v>
      </c>
      <c r="B54" s="82">
        <v>24.704089083333329</v>
      </c>
      <c r="C54" s="82">
        <v>33.326868249999997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showGridLines="0" zoomScale="80" zoomScaleNormal="80" workbookViewId="0">
      <selection activeCell="L6" sqref="L6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4" t="s">
        <v>36</v>
      </c>
      <c r="B5" s="145"/>
      <c r="C5" s="145"/>
      <c r="D5" s="145"/>
      <c r="E5" s="145"/>
      <c r="F5" s="145"/>
      <c r="G5" s="146"/>
    </row>
    <row r="6" spans="1:7" ht="50.25" customHeight="1" x14ac:dyDescent="0.25">
      <c r="A6" s="87"/>
      <c r="B6" s="147" t="s">
        <v>119</v>
      </c>
      <c r="C6" s="147"/>
      <c r="D6" s="147" t="s">
        <v>119</v>
      </c>
      <c r="E6" s="147"/>
      <c r="F6" s="147" t="s">
        <v>120</v>
      </c>
      <c r="G6" s="147"/>
    </row>
    <row r="7" spans="1:7" ht="28.2" x14ac:dyDescent="0.3">
      <c r="A7" s="88" t="s">
        <v>1</v>
      </c>
      <c r="B7" s="103" t="s">
        <v>37</v>
      </c>
      <c r="C7" s="103" t="s">
        <v>38</v>
      </c>
      <c r="D7" s="103" t="s">
        <v>37</v>
      </c>
      <c r="E7" s="103" t="s">
        <v>38</v>
      </c>
      <c r="F7" s="103" t="s">
        <v>37</v>
      </c>
      <c r="G7" s="103" t="s">
        <v>38</v>
      </c>
    </row>
    <row r="8" spans="1:7" ht="16.8" x14ac:dyDescent="0.3">
      <c r="A8" s="91" t="s">
        <v>2</v>
      </c>
      <c r="B8" s="104">
        <f>SEKTOR_USD!D8</f>
        <v>-2.4208211858113162</v>
      </c>
      <c r="C8" s="104">
        <f>SEKTOR_TL!D8</f>
        <v>15.293166007512276</v>
      </c>
      <c r="D8" s="104">
        <f>SEKTOR_USD!H8</f>
        <v>-2.4208211858113162</v>
      </c>
      <c r="E8" s="104">
        <f>SEKTOR_TL!H8</f>
        <v>15.293166007512276</v>
      </c>
      <c r="F8" s="104">
        <f>SEKTOR_USD!L8</f>
        <v>2.3515394157493983</v>
      </c>
      <c r="G8" s="104">
        <f>SEKTOR_TL!L8</f>
        <v>38.076585531528011</v>
      </c>
    </row>
    <row r="9" spans="1:7" s="21" customFormat="1" ht="15.6" x14ac:dyDescent="0.3">
      <c r="A9" s="94" t="s">
        <v>3</v>
      </c>
      <c r="B9" s="104">
        <f>SEKTOR_USD!D9</f>
        <v>-0.51844230966108995</v>
      </c>
      <c r="C9" s="104">
        <f>SEKTOR_TL!D9</f>
        <v>17.540892277015192</v>
      </c>
      <c r="D9" s="104">
        <f>SEKTOR_USD!H9</f>
        <v>-0.51844230966108995</v>
      </c>
      <c r="E9" s="104">
        <f>SEKTOR_TL!H9</f>
        <v>17.540892277015192</v>
      </c>
      <c r="F9" s="104">
        <f>SEKTOR_USD!L9</f>
        <v>2.7931522238000466</v>
      </c>
      <c r="G9" s="104">
        <f>SEKTOR_TL!L9</f>
        <v>38.672340016616296</v>
      </c>
    </row>
    <row r="10" spans="1:7" ht="13.8" x14ac:dyDescent="0.25">
      <c r="A10" s="96" t="s">
        <v>4</v>
      </c>
      <c r="B10" s="105">
        <f>SEKTOR_USD!D10</f>
        <v>2.049194920281292</v>
      </c>
      <c r="C10" s="105">
        <f>SEKTOR_TL!D10</f>
        <v>20.574644241279202</v>
      </c>
      <c r="D10" s="105">
        <f>SEKTOR_USD!H10</f>
        <v>2.049194920281292</v>
      </c>
      <c r="E10" s="105">
        <f>SEKTOR_TL!H10</f>
        <v>20.574644241279202</v>
      </c>
      <c r="F10" s="105">
        <f>SEKTOR_USD!L10</f>
        <v>-3.4330391074460427</v>
      </c>
      <c r="G10" s="105">
        <f>SEKTOR_TL!L10</f>
        <v>30.272942755062509</v>
      </c>
    </row>
    <row r="11" spans="1:7" ht="13.8" x14ac:dyDescent="0.25">
      <c r="A11" s="96" t="s">
        <v>5</v>
      </c>
      <c r="B11" s="105">
        <f>SEKTOR_USD!D11</f>
        <v>-3.3513697352815965</v>
      </c>
      <c r="C11" s="105">
        <f>SEKTOR_TL!D11</f>
        <v>14.193690794706679</v>
      </c>
      <c r="D11" s="105">
        <f>SEKTOR_USD!H11</f>
        <v>-3.3513697352815965</v>
      </c>
      <c r="E11" s="105">
        <f>SEKTOR_TL!H11</f>
        <v>14.193690794706679</v>
      </c>
      <c r="F11" s="105">
        <f>SEKTOR_USD!L11</f>
        <v>-3.9757952096874605</v>
      </c>
      <c r="G11" s="105">
        <f>SEKTOR_TL!L11</f>
        <v>29.540741658706928</v>
      </c>
    </row>
    <row r="12" spans="1:7" ht="13.8" x14ac:dyDescent="0.25">
      <c r="A12" s="96" t="s">
        <v>6</v>
      </c>
      <c r="B12" s="105">
        <f>SEKTOR_USD!D12</f>
        <v>-9.1948306195865648</v>
      </c>
      <c r="C12" s="105">
        <f>SEKTOR_TL!D12</f>
        <v>7.2894401750589619</v>
      </c>
      <c r="D12" s="105">
        <f>SEKTOR_USD!H12</f>
        <v>-9.1948306195865648</v>
      </c>
      <c r="E12" s="105">
        <f>SEKTOR_TL!H12</f>
        <v>7.2894401750589619</v>
      </c>
      <c r="F12" s="105">
        <f>SEKTOR_USD!L12</f>
        <v>9.7642289431070122</v>
      </c>
      <c r="G12" s="105">
        <f>SEKTOR_TL!L12</f>
        <v>48.076619389205007</v>
      </c>
    </row>
    <row r="13" spans="1:7" ht="13.8" x14ac:dyDescent="0.25">
      <c r="A13" s="96" t="s">
        <v>7</v>
      </c>
      <c r="B13" s="105">
        <f>SEKTOR_USD!D13</f>
        <v>2.905961137442242</v>
      </c>
      <c r="C13" s="105">
        <f>SEKTOR_TL!D13</f>
        <v>21.586943083154711</v>
      </c>
      <c r="D13" s="105">
        <f>SEKTOR_USD!H13</f>
        <v>2.905961137442242</v>
      </c>
      <c r="E13" s="105">
        <f>SEKTOR_TL!H13</f>
        <v>21.586943083154711</v>
      </c>
      <c r="F13" s="105">
        <f>SEKTOR_USD!L13</f>
        <v>13.360487561146304</v>
      </c>
      <c r="G13" s="105">
        <f>SEKTOR_TL!L13</f>
        <v>52.928125419321326</v>
      </c>
    </row>
    <row r="14" spans="1:7" ht="13.8" x14ac:dyDescent="0.25">
      <c r="A14" s="96" t="s">
        <v>8</v>
      </c>
      <c r="B14" s="105">
        <f>SEKTOR_USD!D14</f>
        <v>1.4764324592933769</v>
      </c>
      <c r="C14" s="105">
        <f>SEKTOR_TL!D14</f>
        <v>19.897905634744149</v>
      </c>
      <c r="D14" s="105">
        <f>SEKTOR_USD!H14</f>
        <v>1.4764324592933769</v>
      </c>
      <c r="E14" s="105">
        <f>SEKTOR_TL!H14</f>
        <v>19.897905634744149</v>
      </c>
      <c r="F14" s="105">
        <f>SEKTOR_USD!L14</f>
        <v>37.016416242737847</v>
      </c>
      <c r="G14" s="105">
        <f>SEKTOR_TL!L14</f>
        <v>84.840980649214345</v>
      </c>
    </row>
    <row r="15" spans="1:7" ht="13.8" x14ac:dyDescent="0.25">
      <c r="A15" s="96" t="s">
        <v>9</v>
      </c>
      <c r="B15" s="105">
        <f>SEKTOR_USD!D15</f>
        <v>-38.561206996031196</v>
      </c>
      <c r="C15" s="105">
        <f>SEKTOR_TL!D15</f>
        <v>-27.407946580528357</v>
      </c>
      <c r="D15" s="105">
        <f>SEKTOR_USD!H15</f>
        <v>-38.561206996031196</v>
      </c>
      <c r="E15" s="105">
        <f>SEKTOR_TL!H15</f>
        <v>-27.407946580528357</v>
      </c>
      <c r="F15" s="105">
        <f>SEKTOR_USD!L15</f>
        <v>-6.5072573393668769</v>
      </c>
      <c r="G15" s="105">
        <f>SEKTOR_TL!L15</f>
        <v>26.12569143802876</v>
      </c>
    </row>
    <row r="16" spans="1:7" ht="13.8" x14ac:dyDescent="0.25">
      <c r="A16" s="96" t="s">
        <v>10</v>
      </c>
      <c r="B16" s="105">
        <f>SEKTOR_USD!D16</f>
        <v>34.035217524682757</v>
      </c>
      <c r="C16" s="105">
        <f>SEKTOR_TL!D16</f>
        <v>58.367233386465486</v>
      </c>
      <c r="D16" s="105">
        <f>SEKTOR_USD!H16</f>
        <v>34.035217524682757</v>
      </c>
      <c r="E16" s="105">
        <f>SEKTOR_TL!H16</f>
        <v>58.367233386465486</v>
      </c>
      <c r="F16" s="105">
        <f>SEKTOR_USD!L16</f>
        <v>11.103834873672747</v>
      </c>
      <c r="G16" s="105">
        <f>SEKTOR_TL!L16</f>
        <v>49.883804839528004</v>
      </c>
    </row>
    <row r="17" spans="1:7" ht="13.8" x14ac:dyDescent="0.25">
      <c r="A17" s="106" t="s">
        <v>11</v>
      </c>
      <c r="B17" s="105">
        <f>SEKTOR_USD!D17</f>
        <v>31.359781269559573</v>
      </c>
      <c r="C17" s="105">
        <f>SEKTOR_TL!D17</f>
        <v>55.206113155152579</v>
      </c>
      <c r="D17" s="105">
        <f>SEKTOR_USD!H17</f>
        <v>31.359781269559573</v>
      </c>
      <c r="E17" s="105">
        <f>SEKTOR_TL!H17</f>
        <v>55.206113155152579</v>
      </c>
      <c r="F17" s="105">
        <f>SEKTOR_USD!L17</f>
        <v>7.4732819654416289</v>
      </c>
      <c r="G17" s="105">
        <f>SEKTOR_TL!L17</f>
        <v>44.986034351447053</v>
      </c>
    </row>
    <row r="18" spans="1:7" s="21" customFormat="1" ht="15.6" x14ac:dyDescent="0.3">
      <c r="A18" s="94" t="s">
        <v>12</v>
      </c>
      <c r="B18" s="104">
        <f>SEKTOR_USD!D18</f>
        <v>-20.248387280151693</v>
      </c>
      <c r="C18" s="104">
        <f>SEKTOR_TL!D18</f>
        <v>-5.7707183395633317</v>
      </c>
      <c r="D18" s="104">
        <f>SEKTOR_USD!H18</f>
        <v>-20.248387280151693</v>
      </c>
      <c r="E18" s="104">
        <f>SEKTOR_TL!H18</f>
        <v>-5.7707183395633317</v>
      </c>
      <c r="F18" s="104">
        <f>SEKTOR_USD!L18</f>
        <v>6.1778540520273841</v>
      </c>
      <c r="G18" s="104">
        <f>SEKTOR_TL!L18</f>
        <v>43.238446927676968</v>
      </c>
    </row>
    <row r="19" spans="1:7" ht="13.8" x14ac:dyDescent="0.25">
      <c r="A19" s="96" t="s">
        <v>13</v>
      </c>
      <c r="B19" s="105">
        <f>SEKTOR_USD!D19</f>
        <v>-20.248387280151693</v>
      </c>
      <c r="C19" s="105">
        <f>SEKTOR_TL!D19</f>
        <v>-5.7707183395633317</v>
      </c>
      <c r="D19" s="105">
        <f>SEKTOR_USD!H19</f>
        <v>-20.248387280151693</v>
      </c>
      <c r="E19" s="105">
        <f>SEKTOR_TL!H19</f>
        <v>-5.7707183395633317</v>
      </c>
      <c r="F19" s="105">
        <f>SEKTOR_USD!L19</f>
        <v>6.1778540520273841</v>
      </c>
      <c r="G19" s="105">
        <f>SEKTOR_TL!L19</f>
        <v>43.238446927676968</v>
      </c>
    </row>
    <row r="20" spans="1:7" s="21" customFormat="1" ht="15.6" x14ac:dyDescent="0.3">
      <c r="A20" s="94" t="s">
        <v>109</v>
      </c>
      <c r="B20" s="104">
        <f>SEKTOR_USD!D20</f>
        <v>1.373443587842913</v>
      </c>
      <c r="C20" s="104">
        <f>SEKTOR_TL!D20</f>
        <v>19.776220730265948</v>
      </c>
      <c r="D20" s="104">
        <f>SEKTOR_USD!H20</f>
        <v>1.373443587842913</v>
      </c>
      <c r="E20" s="104">
        <f>SEKTOR_TL!H20</f>
        <v>19.776220730265948</v>
      </c>
      <c r="F20" s="104">
        <f>SEKTOR_USD!L20</f>
        <v>-0.68563139912070237</v>
      </c>
      <c r="G20" s="104">
        <f>SEKTOR_TL!L20</f>
        <v>33.979312757839352</v>
      </c>
    </row>
    <row r="21" spans="1:7" ht="13.8" x14ac:dyDescent="0.25">
      <c r="A21" s="96" t="s">
        <v>108</v>
      </c>
      <c r="B21" s="105">
        <f>SEKTOR_USD!D21</f>
        <v>1.373443587842913</v>
      </c>
      <c r="C21" s="105">
        <f>SEKTOR_TL!D21</f>
        <v>19.776220730265948</v>
      </c>
      <c r="D21" s="105">
        <f>SEKTOR_USD!H21</f>
        <v>1.373443587842913</v>
      </c>
      <c r="E21" s="105">
        <f>SEKTOR_TL!H21</f>
        <v>19.776220730265948</v>
      </c>
      <c r="F21" s="105">
        <f>SEKTOR_USD!L21</f>
        <v>-0.68563139912070237</v>
      </c>
      <c r="G21" s="105">
        <f>SEKTOR_TL!L21</f>
        <v>33.979312757839352</v>
      </c>
    </row>
    <row r="22" spans="1:7" ht="16.8" x14ac:dyDescent="0.3">
      <c r="A22" s="91" t="s">
        <v>14</v>
      </c>
      <c r="B22" s="104">
        <f>SEKTOR_USD!D22</f>
        <v>9.7906149192241241</v>
      </c>
      <c r="C22" s="104">
        <f>SEKTOR_TL!D22</f>
        <v>29.721399029732222</v>
      </c>
      <c r="D22" s="104">
        <f>SEKTOR_USD!H22</f>
        <v>9.7906149192241241</v>
      </c>
      <c r="E22" s="104">
        <f>SEKTOR_TL!H22</f>
        <v>29.721399029732222</v>
      </c>
      <c r="F22" s="104">
        <f>SEKTOR_USD!L22</f>
        <v>2.461168951284745</v>
      </c>
      <c r="G22" s="104">
        <f>SEKTOR_TL!L22</f>
        <v>38.224480443773921</v>
      </c>
    </row>
    <row r="23" spans="1:7" s="21" customFormat="1" ht="15.6" x14ac:dyDescent="0.3">
      <c r="A23" s="94" t="s">
        <v>15</v>
      </c>
      <c r="B23" s="104">
        <f>SEKTOR_USD!D23</f>
        <v>3.473635897218962</v>
      </c>
      <c r="C23" s="104">
        <f>SEKTOR_TL!D23</f>
        <v>22.257670395195774</v>
      </c>
      <c r="D23" s="104">
        <f>SEKTOR_USD!H23</f>
        <v>3.473635897218962</v>
      </c>
      <c r="E23" s="104">
        <f>SEKTOR_TL!H23</f>
        <v>22.257670395195774</v>
      </c>
      <c r="F23" s="104">
        <f>SEKTOR_USD!L23</f>
        <v>-1.2413723019331866</v>
      </c>
      <c r="G23" s="104">
        <f>SEKTOR_TL!L23</f>
        <v>33.229594612527812</v>
      </c>
    </row>
    <row r="24" spans="1:7" ht="13.8" x14ac:dyDescent="0.25">
      <c r="A24" s="96" t="s">
        <v>16</v>
      </c>
      <c r="B24" s="105">
        <f>SEKTOR_USD!D24</f>
        <v>5.4441064867766915</v>
      </c>
      <c r="C24" s="105">
        <f>SEKTOR_TL!D24</f>
        <v>24.585849373084081</v>
      </c>
      <c r="D24" s="105">
        <f>SEKTOR_USD!H24</f>
        <v>5.4441064867766915</v>
      </c>
      <c r="E24" s="105">
        <f>SEKTOR_TL!H24</f>
        <v>24.585849373084081</v>
      </c>
      <c r="F24" s="105">
        <f>SEKTOR_USD!L24</f>
        <v>0.1785282682979836</v>
      </c>
      <c r="G24" s="105">
        <f>SEKTOR_TL!L24</f>
        <v>35.145100951278785</v>
      </c>
    </row>
    <row r="25" spans="1:7" ht="13.8" x14ac:dyDescent="0.25">
      <c r="A25" s="96" t="s">
        <v>17</v>
      </c>
      <c r="B25" s="105">
        <f>SEKTOR_USD!D25</f>
        <v>5.2075059405897202</v>
      </c>
      <c r="C25" s="105">
        <f>SEKTOR_TL!D25</f>
        <v>24.306297665634808</v>
      </c>
      <c r="D25" s="105">
        <f>SEKTOR_USD!H25</f>
        <v>5.2075059405897202</v>
      </c>
      <c r="E25" s="105">
        <f>SEKTOR_TL!H25</f>
        <v>24.306297665634808</v>
      </c>
      <c r="F25" s="105">
        <f>SEKTOR_USD!L25</f>
        <v>-14.898649658624253</v>
      </c>
      <c r="G25" s="105">
        <f>SEKTOR_TL!L25</f>
        <v>14.805345833922875</v>
      </c>
    </row>
    <row r="26" spans="1:7" ht="13.8" x14ac:dyDescent="0.25">
      <c r="A26" s="96" t="s">
        <v>18</v>
      </c>
      <c r="B26" s="105">
        <f>SEKTOR_USD!D26</f>
        <v>-3.8674409247182262</v>
      </c>
      <c r="C26" s="105">
        <f>SEKTOR_TL!D26</f>
        <v>13.583934881217061</v>
      </c>
      <c r="D26" s="105">
        <f>SEKTOR_USD!H26</f>
        <v>-3.8674409247182262</v>
      </c>
      <c r="E26" s="105">
        <f>SEKTOR_TL!H26</f>
        <v>13.583934881217061</v>
      </c>
      <c r="F26" s="105">
        <f>SEKTOR_USD!L26</f>
        <v>2.7416466977240854</v>
      </c>
      <c r="G26" s="105">
        <f>SEKTOR_TL!L26</f>
        <v>38.60285686846661</v>
      </c>
    </row>
    <row r="27" spans="1:7" s="21" customFormat="1" ht="15.6" x14ac:dyDescent="0.3">
      <c r="A27" s="94" t="s">
        <v>19</v>
      </c>
      <c r="B27" s="104">
        <f>SEKTOR_USD!D27</f>
        <v>7.5832274081682725</v>
      </c>
      <c r="C27" s="104">
        <f>SEKTOR_TL!D27</f>
        <v>27.113294536050347</v>
      </c>
      <c r="D27" s="104">
        <f>SEKTOR_USD!H27</f>
        <v>7.5832274081682725</v>
      </c>
      <c r="E27" s="104">
        <f>SEKTOR_TL!H27</f>
        <v>27.113294536050347</v>
      </c>
      <c r="F27" s="104">
        <f>SEKTOR_USD!L27</f>
        <v>1.290868784770512</v>
      </c>
      <c r="G27" s="104">
        <f>SEKTOR_TL!L27</f>
        <v>36.645695679405279</v>
      </c>
    </row>
    <row r="28" spans="1:7" ht="13.8" x14ac:dyDescent="0.25">
      <c r="A28" s="96" t="s">
        <v>20</v>
      </c>
      <c r="B28" s="105">
        <f>SEKTOR_USD!D28</f>
        <v>7.5832274081682725</v>
      </c>
      <c r="C28" s="105">
        <f>SEKTOR_TL!D28</f>
        <v>27.113294536050347</v>
      </c>
      <c r="D28" s="105">
        <f>SEKTOR_USD!H28</f>
        <v>7.5832274081682725</v>
      </c>
      <c r="E28" s="105">
        <f>SEKTOR_TL!H28</f>
        <v>27.113294536050347</v>
      </c>
      <c r="F28" s="105">
        <f>SEKTOR_USD!L28</f>
        <v>1.290868784770512</v>
      </c>
      <c r="G28" s="105">
        <f>SEKTOR_TL!L28</f>
        <v>36.645695679405279</v>
      </c>
    </row>
    <row r="29" spans="1:7" s="21" customFormat="1" ht="15.6" x14ac:dyDescent="0.3">
      <c r="A29" s="94" t="s">
        <v>21</v>
      </c>
      <c r="B29" s="104">
        <f>SEKTOR_USD!D29</f>
        <v>11.021449640966194</v>
      </c>
      <c r="C29" s="104">
        <f>SEKTOR_TL!D29</f>
        <v>31.175672714201724</v>
      </c>
      <c r="D29" s="104">
        <f>SEKTOR_USD!H29</f>
        <v>11.021449640966194</v>
      </c>
      <c r="E29" s="104">
        <f>SEKTOR_TL!H29</f>
        <v>31.175672714201724</v>
      </c>
      <c r="F29" s="104">
        <f>SEKTOR_USD!L29</f>
        <v>3.1080948864187157</v>
      </c>
      <c r="G29" s="104">
        <f>SEKTOR_TL!L29</f>
        <v>39.097211080997219</v>
      </c>
    </row>
    <row r="30" spans="1:7" ht="13.8" x14ac:dyDescent="0.25">
      <c r="A30" s="96" t="s">
        <v>22</v>
      </c>
      <c r="B30" s="105">
        <f>SEKTOR_USD!D30</f>
        <v>-0.34525076808477556</v>
      </c>
      <c r="C30" s="105">
        <f>SEKTOR_TL!D30</f>
        <v>17.745524058064259</v>
      </c>
      <c r="D30" s="105">
        <f>SEKTOR_USD!H30</f>
        <v>-0.34525076808477556</v>
      </c>
      <c r="E30" s="105">
        <f>SEKTOR_TL!H30</f>
        <v>17.745524058064259</v>
      </c>
      <c r="F30" s="105">
        <f>SEKTOR_USD!L30</f>
        <v>-5.9053766396650555</v>
      </c>
      <c r="G30" s="105">
        <f>SEKTOR_TL!L30</f>
        <v>26.937654134306165</v>
      </c>
    </row>
    <row r="31" spans="1:7" ht="13.8" x14ac:dyDescent="0.25">
      <c r="A31" s="96" t="s">
        <v>23</v>
      </c>
      <c r="B31" s="105">
        <f>SEKTOR_USD!D31</f>
        <v>8.0356380022415728</v>
      </c>
      <c r="C31" s="105">
        <f>SEKTOR_TL!D31</f>
        <v>27.647833259986253</v>
      </c>
      <c r="D31" s="105">
        <f>SEKTOR_USD!H31</f>
        <v>8.0356380022415728</v>
      </c>
      <c r="E31" s="105">
        <f>SEKTOR_TL!H31</f>
        <v>27.647833259986253</v>
      </c>
      <c r="F31" s="105">
        <f>SEKTOR_USD!L31</f>
        <v>6.7640121315620663</v>
      </c>
      <c r="G31" s="105">
        <f>SEKTOR_TL!L31</f>
        <v>44.029199139767421</v>
      </c>
    </row>
    <row r="32" spans="1:7" ht="13.8" x14ac:dyDescent="0.25">
      <c r="A32" s="96" t="s">
        <v>24</v>
      </c>
      <c r="B32" s="105">
        <f>SEKTOR_USD!D32</f>
        <v>-50.733252176465967</v>
      </c>
      <c r="C32" s="105">
        <f>SEKTOR_TL!D32</f>
        <v>-41.789637866443847</v>
      </c>
      <c r="D32" s="105">
        <f>SEKTOR_USD!H32</f>
        <v>-50.733252176465967</v>
      </c>
      <c r="E32" s="105">
        <f>SEKTOR_TL!H32</f>
        <v>-41.789637866443847</v>
      </c>
      <c r="F32" s="105">
        <f>SEKTOR_USD!L32</f>
        <v>-12.426366379588922</v>
      </c>
      <c r="G32" s="105">
        <f>SEKTOR_TL!L32</f>
        <v>18.140561264823965</v>
      </c>
    </row>
    <row r="33" spans="1:7" ht="13.8" x14ac:dyDescent="0.25">
      <c r="A33" s="96" t="s">
        <v>104</v>
      </c>
      <c r="B33" s="105">
        <f>SEKTOR_USD!D33</f>
        <v>1.425389329895459</v>
      </c>
      <c r="C33" s="105">
        <f>SEKTOR_TL!D33</f>
        <v>19.837596416499707</v>
      </c>
      <c r="D33" s="105">
        <f>SEKTOR_USD!H33</f>
        <v>1.425389329895459</v>
      </c>
      <c r="E33" s="105">
        <f>SEKTOR_TL!H33</f>
        <v>19.837596416499707</v>
      </c>
      <c r="F33" s="105">
        <f>SEKTOR_USD!L33</f>
        <v>2.7893558698699437</v>
      </c>
      <c r="G33" s="105">
        <f>SEKTOR_TL!L33</f>
        <v>38.667218573488718</v>
      </c>
    </row>
    <row r="34" spans="1:7" ht="13.8" x14ac:dyDescent="0.25">
      <c r="A34" s="96" t="s">
        <v>25</v>
      </c>
      <c r="B34" s="105">
        <f>SEKTOR_USD!D34</f>
        <v>-3.798940611105079</v>
      </c>
      <c r="C34" s="105">
        <f>SEKTOR_TL!D34</f>
        <v>13.664870364841143</v>
      </c>
      <c r="D34" s="105">
        <f>SEKTOR_USD!H34</f>
        <v>-3.798940611105079</v>
      </c>
      <c r="E34" s="105">
        <f>SEKTOR_TL!H34</f>
        <v>13.664870364841143</v>
      </c>
      <c r="F34" s="105">
        <f>SEKTOR_USD!L34</f>
        <v>-1.3634084873434169</v>
      </c>
      <c r="G34" s="105">
        <f>SEKTOR_TL!L34</f>
        <v>33.064962601236878</v>
      </c>
    </row>
    <row r="35" spans="1:7" ht="13.8" x14ac:dyDescent="0.25">
      <c r="A35" s="96" t="s">
        <v>26</v>
      </c>
      <c r="B35" s="105">
        <f>SEKTOR_USD!D35</f>
        <v>7.7805997046981892</v>
      </c>
      <c r="C35" s="105">
        <f>SEKTOR_TL!D35</f>
        <v>27.346496713252922</v>
      </c>
      <c r="D35" s="105">
        <f>SEKTOR_USD!H35</f>
        <v>7.7805997046981892</v>
      </c>
      <c r="E35" s="105">
        <f>SEKTOR_TL!H35</f>
        <v>27.346496713252922</v>
      </c>
      <c r="F35" s="105">
        <f>SEKTOR_USD!L35</f>
        <v>1.2237587179684408</v>
      </c>
      <c r="G35" s="105">
        <f>SEKTOR_TL!L35</f>
        <v>36.555161341263251</v>
      </c>
    </row>
    <row r="36" spans="1:7" ht="13.8" x14ac:dyDescent="0.25">
      <c r="A36" s="96" t="s">
        <v>27</v>
      </c>
      <c r="B36" s="105">
        <f>SEKTOR_USD!D36</f>
        <v>12.404403781819592</v>
      </c>
      <c r="C36" s="105">
        <f>SEKTOR_TL!D36</f>
        <v>32.809680740092212</v>
      </c>
      <c r="D36" s="105">
        <f>SEKTOR_USD!H36</f>
        <v>12.404403781819592</v>
      </c>
      <c r="E36" s="105">
        <f>SEKTOR_TL!H36</f>
        <v>32.809680740092212</v>
      </c>
      <c r="F36" s="105">
        <f>SEKTOR_USD!L36</f>
        <v>9.5090295681756736</v>
      </c>
      <c r="G36" s="105">
        <f>SEKTOR_TL!L36</f>
        <v>47.732344564210273</v>
      </c>
    </row>
    <row r="37" spans="1:7" ht="13.8" x14ac:dyDescent="0.25">
      <c r="A37" s="96" t="s">
        <v>105</v>
      </c>
      <c r="B37" s="105">
        <f>SEKTOR_USD!D37</f>
        <v>-1.0131058338405874</v>
      </c>
      <c r="C37" s="105">
        <f>SEKTOR_TL!D37</f>
        <v>16.956430258537981</v>
      </c>
      <c r="D37" s="105">
        <f>SEKTOR_USD!H37</f>
        <v>-1.0131058338405874</v>
      </c>
      <c r="E37" s="105">
        <f>SEKTOR_TL!H37</f>
        <v>16.956430258537981</v>
      </c>
      <c r="F37" s="105">
        <f>SEKTOR_USD!L37</f>
        <v>-5.5161913313651771</v>
      </c>
      <c r="G37" s="105">
        <f>SEKTOR_TL!L37</f>
        <v>27.462681689493206</v>
      </c>
    </row>
    <row r="38" spans="1:7" ht="13.8" x14ac:dyDescent="0.25">
      <c r="A38" s="106" t="s">
        <v>28</v>
      </c>
      <c r="B38" s="105">
        <f>SEKTOR_USD!D38</f>
        <v>148.54735427228738</v>
      </c>
      <c r="C38" s="105">
        <f>SEKTOR_TL!D38</f>
        <v>193.66727333716852</v>
      </c>
      <c r="D38" s="105">
        <f>SEKTOR_USD!H38</f>
        <v>148.54735427228738</v>
      </c>
      <c r="E38" s="105">
        <f>SEKTOR_TL!H38</f>
        <v>193.66727333716852</v>
      </c>
      <c r="F38" s="105">
        <f>SEKTOR_USD!L38</f>
        <v>5.8022688957195276</v>
      </c>
      <c r="G38" s="105">
        <f>SEKTOR_TL!L38</f>
        <v>42.731766556718782</v>
      </c>
    </row>
    <row r="39" spans="1:7" ht="13.8" x14ac:dyDescent="0.25">
      <c r="A39" s="106" t="s">
        <v>106</v>
      </c>
      <c r="B39" s="105">
        <f>SEKTOR_USD!D39</f>
        <v>16.134240227292572</v>
      </c>
      <c r="C39" s="105">
        <f>SEKTOR_TL!D39</f>
        <v>37.216611170482921</v>
      </c>
      <c r="D39" s="105">
        <f>SEKTOR_USD!H39</f>
        <v>16.134240227292572</v>
      </c>
      <c r="E39" s="105">
        <f>SEKTOR_TL!H39</f>
        <v>37.216611170482921</v>
      </c>
      <c r="F39" s="105">
        <f>SEKTOR_USD!L39</f>
        <v>21.317278021744386</v>
      </c>
      <c r="G39" s="105">
        <f>SEKTOR_TL!L39</f>
        <v>63.662174607644154</v>
      </c>
    </row>
    <row r="40" spans="1:7" ht="13.8" x14ac:dyDescent="0.25">
      <c r="A40" s="106" t="s">
        <v>29</v>
      </c>
      <c r="B40" s="105">
        <f>SEKTOR_USD!D40</f>
        <v>7.0611406284364051</v>
      </c>
      <c r="C40" s="105">
        <f>SEKTOR_TL!D40</f>
        <v>26.496430995104035</v>
      </c>
      <c r="D40" s="105">
        <f>SEKTOR_USD!H40</f>
        <v>7.0611406284364051</v>
      </c>
      <c r="E40" s="105">
        <f>SEKTOR_TL!H40</f>
        <v>26.496430995104035</v>
      </c>
      <c r="F40" s="105">
        <f>SEKTOR_USD!L40</f>
        <v>-0.17371743510706514</v>
      </c>
      <c r="G40" s="105">
        <f>SEKTOR_TL!L40</f>
        <v>34.669906496247108</v>
      </c>
    </row>
    <row r="41" spans="1:7" ht="16.8" x14ac:dyDescent="0.3">
      <c r="A41" s="91" t="s">
        <v>30</v>
      </c>
      <c r="B41" s="104">
        <f>SEKTOR_USD!D41</f>
        <v>2.7573067829893176</v>
      </c>
      <c r="C41" s="104">
        <f>SEKTOR_TL!D41</f>
        <v>21.411302835163742</v>
      </c>
      <c r="D41" s="104">
        <f>SEKTOR_USD!H41</f>
        <v>2.7573067829893176</v>
      </c>
      <c r="E41" s="104">
        <f>SEKTOR_TL!H41</f>
        <v>21.411302835163742</v>
      </c>
      <c r="F41" s="104">
        <f>SEKTOR_USD!L41</f>
        <v>4.7678230517512139</v>
      </c>
      <c r="G41" s="104">
        <f>SEKTOR_TL!L41</f>
        <v>41.336255059112062</v>
      </c>
    </row>
    <row r="42" spans="1:7" ht="13.8" x14ac:dyDescent="0.25">
      <c r="A42" s="96" t="s">
        <v>31</v>
      </c>
      <c r="B42" s="105">
        <f>SEKTOR_USD!D42</f>
        <v>2.7573067829893176</v>
      </c>
      <c r="C42" s="105">
        <f>SEKTOR_TL!D42</f>
        <v>21.411302835163742</v>
      </c>
      <c r="D42" s="105">
        <f>SEKTOR_USD!H42</f>
        <v>2.7573067829893176</v>
      </c>
      <c r="E42" s="105">
        <f>SEKTOR_TL!H42</f>
        <v>21.411302835163742</v>
      </c>
      <c r="F42" s="105">
        <f>SEKTOR_USD!L42</f>
        <v>4.7678230517512139</v>
      </c>
      <c r="G42" s="105">
        <f>SEKTOR_TL!L42</f>
        <v>41.336255059112062</v>
      </c>
    </row>
    <row r="43" spans="1:7" ht="17.399999999999999" x14ac:dyDescent="0.3">
      <c r="A43" s="107" t="s">
        <v>39</v>
      </c>
      <c r="B43" s="108">
        <f>SEKTOR_USD!D43</f>
        <v>7.4076731343421205</v>
      </c>
      <c r="C43" s="108">
        <f>SEKTOR_TL!D43</f>
        <v>26.905871105339706</v>
      </c>
      <c r="D43" s="108">
        <f>SEKTOR_USD!H43</f>
        <v>7.4076731343421205</v>
      </c>
      <c r="E43" s="108">
        <f>SEKTOR_TL!H43</f>
        <v>26.905871105339706</v>
      </c>
      <c r="F43" s="108">
        <f>SEKTOR_USD!L43</f>
        <v>2.5035148834603871</v>
      </c>
      <c r="G43" s="108">
        <f>SEKTOR_TL!L43</f>
        <v>38.281606909671176</v>
      </c>
    </row>
    <row r="44" spans="1:7" ht="13.8" hidden="1" x14ac:dyDescent="0.25">
      <c r="A44" s="41" t="s">
        <v>33</v>
      </c>
      <c r="B44" s="46"/>
      <c r="C44" s="46"/>
      <c r="D44" s="40" t="e">
        <f>SEKTOR_USD!#REF!</f>
        <v>#REF!</v>
      </c>
      <c r="E44" s="40" t="e">
        <f>SEKTOR_TL!H44</f>
        <v>#REF!</v>
      </c>
      <c r="F44" s="40" t="e">
        <f>SEKTOR_USD!#REF!</f>
        <v>#REF!</v>
      </c>
      <c r="G44" s="40" t="e">
        <f>SEKTOR_TL!L44</f>
        <v>#REF!</v>
      </c>
    </row>
    <row r="45" spans="1:7" s="22" customFormat="1" ht="17.399999999999999" hidden="1" x14ac:dyDescent="0.3">
      <c r="A45" s="42" t="s">
        <v>39</v>
      </c>
      <c r="B45" s="47" t="e">
        <f>SEKTOR_USD!#REF!</f>
        <v>#REF!</v>
      </c>
      <c r="C45" s="47" t="e">
        <f>SEKTOR_TL!D45</f>
        <v>#REF!</v>
      </c>
      <c r="D45" s="47" t="e">
        <f>SEKTOR_USD!#REF!</f>
        <v>#REF!</v>
      </c>
      <c r="E45" s="47" t="e">
        <f>SEKTOR_TL!H45</f>
        <v>#REF!</v>
      </c>
      <c r="F45" s="47" t="e">
        <f>SEKTOR_USD!#REF!</f>
        <v>#REF!</v>
      </c>
      <c r="G45" s="47" t="e">
        <f>SEKTOR_TL!L45</f>
        <v>#REF!</v>
      </c>
    </row>
    <row r="46" spans="1:7" s="22" customFormat="1" ht="17.399999999999999" x14ac:dyDescent="0.3">
      <c r="A46" s="23"/>
      <c r="B46" s="25"/>
      <c r="C46" s="25"/>
      <c r="D46" s="25"/>
      <c r="E46" s="25"/>
    </row>
    <row r="47" spans="1:7" x14ac:dyDescent="0.25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P2" sqref="P2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0" t="s">
        <v>121</v>
      </c>
      <c r="D2" s="140"/>
      <c r="E2" s="140"/>
      <c r="F2" s="140"/>
      <c r="G2" s="140"/>
      <c r="H2" s="140"/>
      <c r="I2" s="140"/>
      <c r="J2" s="140"/>
      <c r="K2" s="140"/>
    </row>
    <row r="6" spans="1:13" ht="22.5" customHeight="1" x14ac:dyDescent="0.25">
      <c r="A6" s="148" t="s">
        <v>112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50"/>
    </row>
    <row r="7" spans="1:13" ht="24" customHeight="1" x14ac:dyDescent="0.25">
      <c r="A7" s="49"/>
      <c r="B7" s="136" t="s">
        <v>123</v>
      </c>
      <c r="C7" s="136"/>
      <c r="D7" s="136"/>
      <c r="E7" s="136"/>
      <c r="F7" s="136" t="s">
        <v>124</v>
      </c>
      <c r="G7" s="136"/>
      <c r="H7" s="136"/>
      <c r="I7" s="136"/>
      <c r="J7" s="136" t="s">
        <v>103</v>
      </c>
      <c r="K7" s="136"/>
      <c r="L7" s="136"/>
      <c r="M7" s="136"/>
    </row>
    <row r="8" spans="1:13" ht="64.8" x14ac:dyDescent="0.3">
      <c r="A8" s="50" t="s">
        <v>40</v>
      </c>
      <c r="B8" s="70">
        <v>2024</v>
      </c>
      <c r="C8" s="71">
        <v>2025</v>
      </c>
      <c r="D8" s="7" t="s">
        <v>117</v>
      </c>
      <c r="E8" s="7" t="s">
        <v>118</v>
      </c>
      <c r="F8" s="5">
        <v>2024</v>
      </c>
      <c r="G8" s="6">
        <v>2025</v>
      </c>
      <c r="H8" s="7" t="s">
        <v>117</v>
      </c>
      <c r="I8" s="7" t="s">
        <v>118</v>
      </c>
      <c r="J8" s="5" t="s">
        <v>125</v>
      </c>
      <c r="K8" s="5" t="s">
        <v>126</v>
      </c>
      <c r="L8" s="7" t="s">
        <v>117</v>
      </c>
      <c r="M8" s="7" t="s">
        <v>118</v>
      </c>
    </row>
    <row r="9" spans="1:13" ht="22.5" customHeight="1" x14ac:dyDescent="0.3">
      <c r="A9" s="51" t="s">
        <v>194</v>
      </c>
      <c r="B9" s="74">
        <v>4997972.46899</v>
      </c>
      <c r="C9" s="74">
        <v>5870303.9798100004</v>
      </c>
      <c r="D9" s="63">
        <f>(C9-B9)/B9*100</f>
        <v>17.453707803162086</v>
      </c>
      <c r="E9" s="76">
        <f t="shared" ref="E9:E23" si="0">C9/C$23*100</f>
        <v>31.835065821671549</v>
      </c>
      <c r="F9" s="74">
        <v>4997972.46899</v>
      </c>
      <c r="G9" s="74">
        <v>5870303.9798100004</v>
      </c>
      <c r="H9" s="63">
        <f t="shared" ref="H9:H22" si="1">(G9-F9)/F9*100</f>
        <v>17.453707803162086</v>
      </c>
      <c r="I9" s="65">
        <f t="shared" ref="I9:I23" si="2">G9/G$23*100</f>
        <v>31.835065821671549</v>
      </c>
      <c r="J9" s="74">
        <v>67545393.88515</v>
      </c>
      <c r="K9" s="74">
        <v>68944880.375699997</v>
      </c>
      <c r="L9" s="63">
        <f t="shared" ref="L9:L23" si="3">(K9-J9)/J9*100</f>
        <v>2.0719199490191684</v>
      </c>
      <c r="M9" s="76">
        <f t="shared" ref="M9:M23" si="4">K9/K$23*100</f>
        <v>30.335951650756737</v>
      </c>
    </row>
    <row r="10" spans="1:13" ht="22.5" customHeight="1" x14ac:dyDescent="0.3">
      <c r="A10" s="51" t="s">
        <v>195</v>
      </c>
      <c r="B10" s="74">
        <v>2907423.4874100001</v>
      </c>
      <c r="C10" s="74">
        <v>3101030.52281</v>
      </c>
      <c r="D10" s="63">
        <f t="shared" ref="D10:D23" si="5">(C10-B10)/B10*100</f>
        <v>6.659058655829651</v>
      </c>
      <c r="E10" s="76">
        <f t="shared" si="0"/>
        <v>16.817103705056198</v>
      </c>
      <c r="F10" s="74">
        <v>2907423.4874100001</v>
      </c>
      <c r="G10" s="74">
        <v>3101030.52281</v>
      </c>
      <c r="H10" s="63">
        <f t="shared" si="1"/>
        <v>6.659058655829651</v>
      </c>
      <c r="I10" s="65">
        <f t="shared" si="2"/>
        <v>16.817103705056198</v>
      </c>
      <c r="J10" s="74">
        <v>36610120.973530002</v>
      </c>
      <c r="K10" s="74">
        <v>38822051.21029</v>
      </c>
      <c r="L10" s="63">
        <f t="shared" si="3"/>
        <v>6.0418544870673241</v>
      </c>
      <c r="M10" s="76">
        <f t="shared" si="4"/>
        <v>17.08181756326098</v>
      </c>
    </row>
    <row r="11" spans="1:13" ht="22.5" customHeight="1" x14ac:dyDescent="0.3">
      <c r="A11" s="51" t="s">
        <v>196</v>
      </c>
      <c r="B11" s="74">
        <v>1856086.48517</v>
      </c>
      <c r="C11" s="74">
        <v>1876813.19419</v>
      </c>
      <c r="D11" s="63">
        <f t="shared" si="5"/>
        <v>1.116688752685012</v>
      </c>
      <c r="E11" s="76">
        <f t="shared" si="0"/>
        <v>10.17808818376627</v>
      </c>
      <c r="F11" s="74">
        <v>1856086.48517</v>
      </c>
      <c r="G11" s="74">
        <v>1876813.19419</v>
      </c>
      <c r="H11" s="63">
        <f t="shared" si="1"/>
        <v>1.116688752685012</v>
      </c>
      <c r="I11" s="65">
        <f t="shared" si="2"/>
        <v>10.17808818376627</v>
      </c>
      <c r="J11" s="74">
        <v>26093388.200339999</v>
      </c>
      <c r="K11" s="74">
        <v>27212332.61166</v>
      </c>
      <c r="L11" s="63">
        <f t="shared" si="3"/>
        <v>4.2882296569880527</v>
      </c>
      <c r="M11" s="76">
        <f t="shared" si="4"/>
        <v>11.973506979969825</v>
      </c>
    </row>
    <row r="12" spans="1:13" ht="22.5" customHeight="1" x14ac:dyDescent="0.3">
      <c r="A12" s="51" t="s">
        <v>197</v>
      </c>
      <c r="B12" s="74">
        <v>1643931.55859</v>
      </c>
      <c r="C12" s="74">
        <v>1632291.6466600001</v>
      </c>
      <c r="D12" s="63">
        <f t="shared" si="5"/>
        <v>-0.70805331701177976</v>
      </c>
      <c r="E12" s="76">
        <f t="shared" si="0"/>
        <v>8.8520308642121854</v>
      </c>
      <c r="F12" s="74">
        <v>1643931.55859</v>
      </c>
      <c r="G12" s="74">
        <v>1632291.6466600001</v>
      </c>
      <c r="H12" s="63">
        <f t="shared" si="1"/>
        <v>-0.70805331701177976</v>
      </c>
      <c r="I12" s="65">
        <f t="shared" si="2"/>
        <v>8.8520308642121854</v>
      </c>
      <c r="J12" s="74">
        <v>21911688.644669998</v>
      </c>
      <c r="K12" s="74">
        <v>20494367.993179999</v>
      </c>
      <c r="L12" s="63">
        <f t="shared" si="3"/>
        <v>-6.4683314667067489</v>
      </c>
      <c r="M12" s="76">
        <f t="shared" si="4"/>
        <v>9.0175826423371692</v>
      </c>
    </row>
    <row r="13" spans="1:13" ht="22.5" customHeight="1" x14ac:dyDescent="0.3">
      <c r="A13" s="52" t="s">
        <v>198</v>
      </c>
      <c r="B13" s="74">
        <v>1472284.4787000001</v>
      </c>
      <c r="C13" s="74">
        <v>1476992.91934</v>
      </c>
      <c r="D13" s="63">
        <f t="shared" si="5"/>
        <v>0.31980508577781069</v>
      </c>
      <c r="E13" s="76">
        <f t="shared" si="0"/>
        <v>8.0098350898097088</v>
      </c>
      <c r="F13" s="74">
        <v>1472284.4787000001</v>
      </c>
      <c r="G13" s="74">
        <v>1476992.91934</v>
      </c>
      <c r="H13" s="63">
        <f t="shared" si="1"/>
        <v>0.31980508577781069</v>
      </c>
      <c r="I13" s="65">
        <f t="shared" si="2"/>
        <v>8.0098350898097088</v>
      </c>
      <c r="J13" s="74">
        <v>18291090.465160001</v>
      </c>
      <c r="K13" s="74">
        <v>18411156.740959998</v>
      </c>
      <c r="L13" s="63">
        <f t="shared" si="3"/>
        <v>0.65641945202060903</v>
      </c>
      <c r="M13" s="76">
        <f t="shared" si="4"/>
        <v>8.1009635187520033</v>
      </c>
    </row>
    <row r="14" spans="1:13" ht="22.5" customHeight="1" x14ac:dyDescent="0.3">
      <c r="A14" s="51" t="s">
        <v>199</v>
      </c>
      <c r="B14" s="74">
        <v>1302189.5285799999</v>
      </c>
      <c r="C14" s="74">
        <v>1499512.73857</v>
      </c>
      <c r="D14" s="63">
        <f t="shared" si="5"/>
        <v>15.153186664400181</v>
      </c>
      <c r="E14" s="76">
        <f t="shared" si="0"/>
        <v>8.1319616321395305</v>
      </c>
      <c r="F14" s="74">
        <v>1302189.5285799999</v>
      </c>
      <c r="G14" s="74">
        <v>1499512.73857</v>
      </c>
      <c r="H14" s="63">
        <f t="shared" si="1"/>
        <v>15.153186664400181</v>
      </c>
      <c r="I14" s="65">
        <f t="shared" si="2"/>
        <v>8.1319616321395305</v>
      </c>
      <c r="J14" s="74">
        <v>16198550.575169999</v>
      </c>
      <c r="K14" s="74">
        <v>17401985.935869999</v>
      </c>
      <c r="L14" s="63">
        <f t="shared" si="3"/>
        <v>7.4292780401271825</v>
      </c>
      <c r="M14" s="76">
        <f t="shared" si="4"/>
        <v>7.6569253743134249</v>
      </c>
    </row>
    <row r="15" spans="1:13" ht="22.5" customHeight="1" x14ac:dyDescent="0.3">
      <c r="A15" s="51" t="s">
        <v>200</v>
      </c>
      <c r="B15" s="74">
        <v>1016664.37199</v>
      </c>
      <c r="C15" s="74">
        <v>1006346.93521</v>
      </c>
      <c r="D15" s="63">
        <f t="shared" si="5"/>
        <v>-1.0148321377491403</v>
      </c>
      <c r="E15" s="76">
        <f t="shared" si="0"/>
        <v>5.4574892598465921</v>
      </c>
      <c r="F15" s="74">
        <v>1016664.37199</v>
      </c>
      <c r="G15" s="74">
        <v>1006346.93521</v>
      </c>
      <c r="H15" s="63">
        <f t="shared" si="1"/>
        <v>-1.0148321377491403</v>
      </c>
      <c r="I15" s="65">
        <f t="shared" si="2"/>
        <v>5.4574892598465921</v>
      </c>
      <c r="J15" s="74">
        <v>11812231.00371</v>
      </c>
      <c r="K15" s="74">
        <v>12038726.916959999</v>
      </c>
      <c r="L15" s="63">
        <f t="shared" si="3"/>
        <v>1.9174693855789067</v>
      </c>
      <c r="M15" s="76">
        <f t="shared" si="4"/>
        <v>5.2970755145190038</v>
      </c>
    </row>
    <row r="16" spans="1:13" ht="22.5" customHeight="1" x14ac:dyDescent="0.3">
      <c r="A16" s="51" t="s">
        <v>201</v>
      </c>
      <c r="B16" s="74">
        <v>951558.12104999996</v>
      </c>
      <c r="C16" s="74">
        <v>988621.29651000001</v>
      </c>
      <c r="D16" s="63">
        <f t="shared" si="5"/>
        <v>3.8949985965232026</v>
      </c>
      <c r="E16" s="76">
        <f t="shared" si="0"/>
        <v>5.3613618911981407</v>
      </c>
      <c r="F16" s="74">
        <v>951558.12104999996</v>
      </c>
      <c r="G16" s="74">
        <v>988621.29651000001</v>
      </c>
      <c r="H16" s="63">
        <f t="shared" si="1"/>
        <v>3.8949985965232026</v>
      </c>
      <c r="I16" s="65">
        <f t="shared" si="2"/>
        <v>5.3613618911981407</v>
      </c>
      <c r="J16" s="74">
        <v>11719143.120789999</v>
      </c>
      <c r="K16" s="74">
        <v>11739647.405820001</v>
      </c>
      <c r="L16" s="63">
        <f t="shared" si="3"/>
        <v>0.17496402952556109</v>
      </c>
      <c r="M16" s="76">
        <f t="shared" si="4"/>
        <v>5.1654796434371431</v>
      </c>
    </row>
    <row r="17" spans="1:13" ht="22.5" customHeight="1" x14ac:dyDescent="0.3">
      <c r="A17" s="51" t="s">
        <v>202</v>
      </c>
      <c r="B17" s="74">
        <v>265748.98973999999</v>
      </c>
      <c r="C17" s="74">
        <v>296058.63318</v>
      </c>
      <c r="D17" s="63">
        <f t="shared" si="5"/>
        <v>11.405365442650965</v>
      </c>
      <c r="E17" s="76">
        <f t="shared" si="0"/>
        <v>1.605546511181601</v>
      </c>
      <c r="F17" s="74">
        <v>265748.98973999999</v>
      </c>
      <c r="G17" s="74">
        <v>296058.63318</v>
      </c>
      <c r="H17" s="63">
        <f t="shared" si="1"/>
        <v>11.405365442650965</v>
      </c>
      <c r="I17" s="65">
        <f t="shared" si="2"/>
        <v>1.605546511181601</v>
      </c>
      <c r="J17" s="74">
        <v>3191098.3939899998</v>
      </c>
      <c r="K17" s="74">
        <v>3518347.78095</v>
      </c>
      <c r="L17" s="63">
        <f t="shared" si="3"/>
        <v>10.255070403856239</v>
      </c>
      <c r="M17" s="76">
        <f t="shared" si="4"/>
        <v>1.5480834485727077</v>
      </c>
    </row>
    <row r="18" spans="1:13" ht="22.5" customHeight="1" x14ac:dyDescent="0.3">
      <c r="A18" s="51" t="s">
        <v>203</v>
      </c>
      <c r="B18" s="74">
        <v>217593.68538000001</v>
      </c>
      <c r="C18" s="74">
        <v>245809.12137000001</v>
      </c>
      <c r="D18" s="63">
        <f t="shared" si="5"/>
        <v>12.967028864245433</v>
      </c>
      <c r="E18" s="76">
        <f t="shared" si="0"/>
        <v>1.3330399218328859</v>
      </c>
      <c r="F18" s="74">
        <v>217593.68538000001</v>
      </c>
      <c r="G18" s="74">
        <v>245809.12137000001</v>
      </c>
      <c r="H18" s="63">
        <f t="shared" si="1"/>
        <v>12.967028864245433</v>
      </c>
      <c r="I18" s="65">
        <f t="shared" si="2"/>
        <v>1.3330399218328859</v>
      </c>
      <c r="J18" s="74">
        <v>2676613.0741900001</v>
      </c>
      <c r="K18" s="74">
        <v>2666322.91652</v>
      </c>
      <c r="L18" s="63">
        <f t="shared" si="3"/>
        <v>-0.38444696281378371</v>
      </c>
      <c r="M18" s="76">
        <f t="shared" si="4"/>
        <v>1.1731899836519832</v>
      </c>
    </row>
    <row r="19" spans="1:13" ht="22.5" customHeight="1" x14ac:dyDescent="0.3">
      <c r="A19" s="51" t="s">
        <v>204</v>
      </c>
      <c r="B19" s="74">
        <v>205929.04717999999</v>
      </c>
      <c r="C19" s="74">
        <v>203573.84103000001</v>
      </c>
      <c r="D19" s="63">
        <f t="shared" si="5"/>
        <v>-1.1436978815044618</v>
      </c>
      <c r="E19" s="76">
        <f t="shared" si="0"/>
        <v>1.1039950658518214</v>
      </c>
      <c r="F19" s="74">
        <v>205929.04717999999</v>
      </c>
      <c r="G19" s="74">
        <v>203573.84103000001</v>
      </c>
      <c r="H19" s="63">
        <f t="shared" si="1"/>
        <v>-1.1436978815044618</v>
      </c>
      <c r="I19" s="65">
        <f t="shared" si="2"/>
        <v>1.1039950658518214</v>
      </c>
      <c r="J19" s="74">
        <v>2684029.2500499999</v>
      </c>
      <c r="K19" s="74">
        <v>2601376.00147</v>
      </c>
      <c r="L19" s="63">
        <f t="shared" si="3"/>
        <v>-3.0794466408464132</v>
      </c>
      <c r="M19" s="76">
        <f t="shared" si="4"/>
        <v>1.1446131485906084</v>
      </c>
    </row>
    <row r="20" spans="1:13" ht="22.5" customHeight="1" x14ac:dyDescent="0.3">
      <c r="A20" s="51" t="s">
        <v>205</v>
      </c>
      <c r="B20" s="74">
        <v>167301.10766000001</v>
      </c>
      <c r="C20" s="74">
        <v>145899.64767000001</v>
      </c>
      <c r="D20" s="63">
        <f t="shared" si="5"/>
        <v>-12.792180691052815</v>
      </c>
      <c r="E20" s="76">
        <f t="shared" si="0"/>
        <v>0.79122391326036079</v>
      </c>
      <c r="F20" s="74">
        <v>167301.10766000001</v>
      </c>
      <c r="G20" s="74">
        <v>145899.64767000001</v>
      </c>
      <c r="H20" s="63">
        <f t="shared" si="1"/>
        <v>-12.792180691052815</v>
      </c>
      <c r="I20" s="65">
        <f t="shared" si="2"/>
        <v>0.79122391326036079</v>
      </c>
      <c r="J20" s="74">
        <v>1653465.7632800001</v>
      </c>
      <c r="K20" s="74">
        <v>1994284.6175899999</v>
      </c>
      <c r="L20" s="63">
        <f t="shared" si="3"/>
        <v>20.612392580413239</v>
      </c>
      <c r="M20" s="76">
        <f t="shared" si="4"/>
        <v>0.87749114085606794</v>
      </c>
    </row>
    <row r="21" spans="1:13" ht="22.5" customHeight="1" x14ac:dyDescent="0.3">
      <c r="A21" s="51" t="s">
        <v>206</v>
      </c>
      <c r="B21" s="74">
        <v>160619.97792</v>
      </c>
      <c r="C21" s="74">
        <v>95447.561140000005</v>
      </c>
      <c r="D21" s="63">
        <f t="shared" si="5"/>
        <v>-40.575535885368147</v>
      </c>
      <c r="E21" s="76">
        <f t="shared" si="0"/>
        <v>0.51761874714846834</v>
      </c>
      <c r="F21" s="74">
        <v>160619.97792</v>
      </c>
      <c r="G21" s="74">
        <v>95447.561140000005</v>
      </c>
      <c r="H21" s="63">
        <f t="shared" si="1"/>
        <v>-40.575535885368147</v>
      </c>
      <c r="I21" s="65">
        <f t="shared" si="2"/>
        <v>0.51761874714846834</v>
      </c>
      <c r="J21" s="74">
        <v>1276713.34779</v>
      </c>
      <c r="K21" s="74">
        <v>1353289.0481799999</v>
      </c>
      <c r="L21" s="63">
        <f t="shared" si="3"/>
        <v>5.9978773248163328</v>
      </c>
      <c r="M21" s="76">
        <f t="shared" si="4"/>
        <v>0.59545119102935662</v>
      </c>
    </row>
    <row r="22" spans="1:13" ht="22.5" customHeight="1" x14ac:dyDescent="0.3">
      <c r="A22" s="51" t="s">
        <v>207</v>
      </c>
      <c r="B22" s="74">
        <v>2689.8050800000001</v>
      </c>
      <c r="C22" s="74">
        <v>1039.8895199999999</v>
      </c>
      <c r="D22" s="63">
        <f t="shared" si="5"/>
        <v>-61.339595655756597</v>
      </c>
      <c r="E22" s="76">
        <f t="shared" si="0"/>
        <v>5.6393930246756855E-3</v>
      </c>
      <c r="F22" s="74">
        <v>2689.8050800000001</v>
      </c>
      <c r="G22" s="74">
        <v>1039.8895199999999</v>
      </c>
      <c r="H22" s="63">
        <f t="shared" si="1"/>
        <v>-61.339595655756597</v>
      </c>
      <c r="I22" s="65">
        <f t="shared" si="2"/>
        <v>5.6393930246756855E-3</v>
      </c>
      <c r="J22" s="74">
        <v>56867.039870000001</v>
      </c>
      <c r="K22" s="74">
        <v>72427.239430000001</v>
      </c>
      <c r="L22" s="63">
        <f t="shared" si="3"/>
        <v>27.362422231878341</v>
      </c>
      <c r="M22" s="76">
        <f t="shared" si="4"/>
        <v>3.1868199952967927E-2</v>
      </c>
    </row>
    <row r="23" spans="1:13" ht="24" customHeight="1" x14ac:dyDescent="0.25">
      <c r="A23" s="67" t="s">
        <v>41</v>
      </c>
      <c r="B23" s="75">
        <f>SUM(B9:B22)</f>
        <v>17167993.11344</v>
      </c>
      <c r="C23" s="75">
        <f>SUM(C9:C22)</f>
        <v>18439741.927010003</v>
      </c>
      <c r="D23" s="73">
        <f t="shared" si="5"/>
        <v>7.4076731343421427</v>
      </c>
      <c r="E23" s="77">
        <f t="shared" si="0"/>
        <v>100</v>
      </c>
      <c r="F23" s="66">
        <f>SUM(F9:F22)</f>
        <v>17167993.11344</v>
      </c>
      <c r="G23" s="66">
        <f>SUM(G9:G22)</f>
        <v>18439741.927010003</v>
      </c>
      <c r="H23" s="73">
        <f>(G23-F23)/F23*100</f>
        <v>7.4076731343421427</v>
      </c>
      <c r="I23" s="69">
        <f t="shared" si="2"/>
        <v>100</v>
      </c>
      <c r="J23" s="75">
        <f>SUM(J9:J22)</f>
        <v>221720393.73769006</v>
      </c>
      <c r="K23" s="75">
        <f>SUM(K9:K22)</f>
        <v>227271196.79458004</v>
      </c>
      <c r="L23" s="73">
        <f t="shared" si="3"/>
        <v>2.5035148834603591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4" sqref="K4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1"/>
      <c r="I26" s="151"/>
      <c r="N26" t="s">
        <v>42</v>
      </c>
    </row>
    <row r="27" spans="3:14" x14ac:dyDescent="0.25">
      <c r="H27" s="151"/>
      <c r="I27" s="15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1"/>
      <c r="I39" s="151"/>
    </row>
    <row r="40" spans="8:9" x14ac:dyDescent="0.25">
      <c r="H40" s="151"/>
      <c r="I40" s="15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1"/>
      <c r="I51" s="151"/>
    </row>
    <row r="52" spans="3:9" x14ac:dyDescent="0.25">
      <c r="H52" s="151"/>
      <c r="I52" s="15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G2" sqref="G2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116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165</v>
      </c>
      <c r="C5" s="78">
        <v>1580862.4436999999</v>
      </c>
      <c r="D5" s="78">
        <v>0</v>
      </c>
      <c r="E5" s="78">
        <v>0</v>
      </c>
      <c r="F5" s="78">
        <v>0</v>
      </c>
      <c r="G5" s="78">
        <v>0</v>
      </c>
      <c r="H5" s="78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1580862.4436999999</v>
      </c>
      <c r="P5" s="56">
        <f t="shared" ref="P5:P24" si="0">O5/O$26*100</f>
        <v>8.5731267278984991</v>
      </c>
    </row>
    <row r="6" spans="1:16" x14ac:dyDescent="0.25">
      <c r="A6" s="53" t="s">
        <v>97</v>
      </c>
      <c r="B6" s="54" t="s">
        <v>166</v>
      </c>
      <c r="C6" s="78">
        <v>1086373.17203</v>
      </c>
      <c r="D6" s="78">
        <v>0</v>
      </c>
      <c r="E6" s="78">
        <v>0</v>
      </c>
      <c r="F6" s="78">
        <v>0</v>
      </c>
      <c r="G6" s="78">
        <v>0</v>
      </c>
      <c r="H6" s="78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1086373.17203</v>
      </c>
      <c r="P6" s="56">
        <f t="shared" si="0"/>
        <v>5.8914770951252411</v>
      </c>
    </row>
    <row r="7" spans="1:16" x14ac:dyDescent="0.25">
      <c r="A7" s="53" t="s">
        <v>96</v>
      </c>
      <c r="B7" s="54" t="s">
        <v>167</v>
      </c>
      <c r="C7" s="78">
        <v>1080997.40613</v>
      </c>
      <c r="D7" s="78">
        <v>0</v>
      </c>
      <c r="E7" s="78">
        <v>0</v>
      </c>
      <c r="F7" s="78">
        <v>0</v>
      </c>
      <c r="G7" s="78">
        <v>0</v>
      </c>
      <c r="H7" s="78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1080997.40613</v>
      </c>
      <c r="P7" s="56">
        <f t="shared" si="0"/>
        <v>5.8623239436262731</v>
      </c>
    </row>
    <row r="8" spans="1:16" x14ac:dyDescent="0.25">
      <c r="A8" s="53" t="s">
        <v>95</v>
      </c>
      <c r="B8" s="54" t="s">
        <v>168</v>
      </c>
      <c r="C8" s="78">
        <v>910467.34704999998</v>
      </c>
      <c r="D8" s="78">
        <v>0</v>
      </c>
      <c r="E8" s="78">
        <v>0</v>
      </c>
      <c r="F8" s="78">
        <v>0</v>
      </c>
      <c r="G8" s="78">
        <v>0</v>
      </c>
      <c r="H8" s="78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910467.34704999998</v>
      </c>
      <c r="P8" s="56">
        <f t="shared" si="0"/>
        <v>4.9375276001904007</v>
      </c>
    </row>
    <row r="9" spans="1:16" x14ac:dyDescent="0.25">
      <c r="A9" s="53" t="s">
        <v>94</v>
      </c>
      <c r="B9" s="54" t="s">
        <v>169</v>
      </c>
      <c r="C9" s="78">
        <v>865642.29948000005</v>
      </c>
      <c r="D9" s="78">
        <v>0</v>
      </c>
      <c r="E9" s="78">
        <v>0</v>
      </c>
      <c r="F9" s="78">
        <v>0</v>
      </c>
      <c r="G9" s="78">
        <v>0</v>
      </c>
      <c r="H9" s="78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865642.29948000005</v>
      </c>
      <c r="P9" s="56">
        <f t="shared" si="0"/>
        <v>4.6944382568176417</v>
      </c>
    </row>
    <row r="10" spans="1:16" x14ac:dyDescent="0.25">
      <c r="A10" s="53" t="s">
        <v>93</v>
      </c>
      <c r="B10" s="54" t="s">
        <v>170</v>
      </c>
      <c r="C10" s="78">
        <v>838546.68995999999</v>
      </c>
      <c r="D10" s="78">
        <v>0</v>
      </c>
      <c r="E10" s="78">
        <v>0</v>
      </c>
      <c r="F10" s="78">
        <v>0</v>
      </c>
      <c r="G10" s="78">
        <v>0</v>
      </c>
      <c r="H10" s="78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838546.68995999999</v>
      </c>
      <c r="P10" s="56">
        <f t="shared" si="0"/>
        <v>4.54749688623202</v>
      </c>
    </row>
    <row r="11" spans="1:16" x14ac:dyDescent="0.25">
      <c r="A11" s="53" t="s">
        <v>92</v>
      </c>
      <c r="B11" s="54" t="s">
        <v>171</v>
      </c>
      <c r="C11" s="78">
        <v>795689.88881999999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795689.88881999999</v>
      </c>
      <c r="P11" s="56">
        <f t="shared" si="0"/>
        <v>4.3150814798253574</v>
      </c>
    </row>
    <row r="12" spans="1:16" x14ac:dyDescent="0.25">
      <c r="A12" s="53" t="s">
        <v>91</v>
      </c>
      <c r="B12" s="54" t="s">
        <v>172</v>
      </c>
      <c r="C12" s="78">
        <v>773970.13451999996</v>
      </c>
      <c r="D12" s="78">
        <v>0</v>
      </c>
      <c r="E12" s="78">
        <v>0</v>
      </c>
      <c r="F12" s="78">
        <v>0</v>
      </c>
      <c r="G12" s="78">
        <v>0</v>
      </c>
      <c r="H12" s="78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773970.13451999996</v>
      </c>
      <c r="P12" s="56">
        <f t="shared" si="0"/>
        <v>4.1972937451272614</v>
      </c>
    </row>
    <row r="13" spans="1:16" x14ac:dyDescent="0.25">
      <c r="A13" s="53" t="s">
        <v>90</v>
      </c>
      <c r="B13" s="54" t="s">
        <v>173</v>
      </c>
      <c r="C13" s="78">
        <v>570180.83227999997</v>
      </c>
      <c r="D13" s="78">
        <v>0</v>
      </c>
      <c r="E13" s="78">
        <v>0</v>
      </c>
      <c r="F13" s="78">
        <v>0</v>
      </c>
      <c r="G13" s="78">
        <v>0</v>
      </c>
      <c r="H13" s="78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570180.83227999997</v>
      </c>
      <c r="P13" s="56">
        <f t="shared" si="0"/>
        <v>3.0921302181828021</v>
      </c>
    </row>
    <row r="14" spans="1:16" x14ac:dyDescent="0.25">
      <c r="A14" s="53" t="s">
        <v>89</v>
      </c>
      <c r="B14" s="54" t="s">
        <v>174</v>
      </c>
      <c r="C14" s="78">
        <v>543821.69868999999</v>
      </c>
      <c r="D14" s="78">
        <v>0</v>
      </c>
      <c r="E14" s="78">
        <v>0</v>
      </c>
      <c r="F14" s="78">
        <v>0</v>
      </c>
      <c r="G14" s="78">
        <v>0</v>
      </c>
      <c r="H14" s="78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543821.69868999999</v>
      </c>
      <c r="P14" s="56">
        <f t="shared" si="0"/>
        <v>2.949182807669481</v>
      </c>
    </row>
    <row r="15" spans="1:16" x14ac:dyDescent="0.25">
      <c r="A15" s="53" t="s">
        <v>88</v>
      </c>
      <c r="B15" s="54" t="s">
        <v>208</v>
      </c>
      <c r="C15" s="78">
        <v>427582.56579000002</v>
      </c>
      <c r="D15" s="78">
        <v>0</v>
      </c>
      <c r="E15" s="78">
        <v>0</v>
      </c>
      <c r="F15" s="78">
        <v>0</v>
      </c>
      <c r="G15" s="78">
        <v>0</v>
      </c>
      <c r="H15" s="78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427582.56579000002</v>
      </c>
      <c r="P15" s="56">
        <f t="shared" si="0"/>
        <v>2.3188099241437294</v>
      </c>
    </row>
    <row r="16" spans="1:16" x14ac:dyDescent="0.25">
      <c r="A16" s="53" t="s">
        <v>87</v>
      </c>
      <c r="B16" s="54" t="s">
        <v>209</v>
      </c>
      <c r="C16" s="78">
        <v>425820.26639</v>
      </c>
      <c r="D16" s="78">
        <v>0</v>
      </c>
      <c r="E16" s="78">
        <v>0</v>
      </c>
      <c r="F16" s="78">
        <v>0</v>
      </c>
      <c r="G16" s="78">
        <v>0</v>
      </c>
      <c r="H16" s="78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425820.26639</v>
      </c>
      <c r="P16" s="56">
        <f t="shared" si="0"/>
        <v>2.3092528522119435</v>
      </c>
    </row>
    <row r="17" spans="1:16" x14ac:dyDescent="0.25">
      <c r="A17" s="53" t="s">
        <v>86</v>
      </c>
      <c r="B17" s="54" t="s">
        <v>210</v>
      </c>
      <c r="C17" s="78">
        <v>371450.95971999998</v>
      </c>
      <c r="D17" s="78">
        <v>0</v>
      </c>
      <c r="E17" s="78">
        <v>0</v>
      </c>
      <c r="F17" s="78">
        <v>0</v>
      </c>
      <c r="G17" s="78">
        <v>0</v>
      </c>
      <c r="H17" s="78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371450.95971999998</v>
      </c>
      <c r="P17" s="56">
        <f t="shared" si="0"/>
        <v>2.014404329465747</v>
      </c>
    </row>
    <row r="18" spans="1:16" x14ac:dyDescent="0.25">
      <c r="A18" s="53" t="s">
        <v>85</v>
      </c>
      <c r="B18" s="54" t="s">
        <v>211</v>
      </c>
      <c r="C18" s="78">
        <v>365684.86647000001</v>
      </c>
      <c r="D18" s="78">
        <v>0</v>
      </c>
      <c r="E18" s="78">
        <v>0</v>
      </c>
      <c r="F18" s="78">
        <v>0</v>
      </c>
      <c r="G18" s="78">
        <v>0</v>
      </c>
      <c r="H18" s="78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365684.86647000001</v>
      </c>
      <c r="P18" s="56">
        <f t="shared" si="0"/>
        <v>1.9831344056629958</v>
      </c>
    </row>
    <row r="19" spans="1:16" x14ac:dyDescent="0.25">
      <c r="A19" s="53" t="s">
        <v>84</v>
      </c>
      <c r="B19" s="54" t="s">
        <v>212</v>
      </c>
      <c r="C19" s="78">
        <v>360662.45379</v>
      </c>
      <c r="D19" s="78">
        <v>0</v>
      </c>
      <c r="E19" s="78">
        <v>0</v>
      </c>
      <c r="F19" s="78">
        <v>0</v>
      </c>
      <c r="G19" s="78">
        <v>0</v>
      </c>
      <c r="H19" s="78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360662.45379</v>
      </c>
      <c r="P19" s="56">
        <f t="shared" si="0"/>
        <v>1.9558975131951932</v>
      </c>
    </row>
    <row r="20" spans="1:16" x14ac:dyDescent="0.25">
      <c r="A20" s="53" t="s">
        <v>83</v>
      </c>
      <c r="B20" s="54" t="s">
        <v>213</v>
      </c>
      <c r="C20" s="78">
        <v>258941.52754000001</v>
      </c>
      <c r="D20" s="78">
        <v>0</v>
      </c>
      <c r="E20" s="78">
        <v>0</v>
      </c>
      <c r="F20" s="78">
        <v>0</v>
      </c>
      <c r="G20" s="78">
        <v>0</v>
      </c>
      <c r="H20" s="78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258941.52754000001</v>
      </c>
      <c r="P20" s="56">
        <f t="shared" si="0"/>
        <v>1.4042578717477057</v>
      </c>
    </row>
    <row r="21" spans="1:16" x14ac:dyDescent="0.25">
      <c r="A21" s="53" t="s">
        <v>82</v>
      </c>
      <c r="B21" s="54" t="s">
        <v>214</v>
      </c>
      <c r="C21" s="78">
        <v>256258.42413999999</v>
      </c>
      <c r="D21" s="78">
        <v>0</v>
      </c>
      <c r="E21" s="78">
        <v>0</v>
      </c>
      <c r="F21" s="78">
        <v>0</v>
      </c>
      <c r="G21" s="78">
        <v>0</v>
      </c>
      <c r="H21" s="78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256258.42413999999</v>
      </c>
      <c r="P21" s="56">
        <f t="shared" si="0"/>
        <v>1.3897072158295234</v>
      </c>
    </row>
    <row r="22" spans="1:16" x14ac:dyDescent="0.25">
      <c r="A22" s="53" t="s">
        <v>81</v>
      </c>
      <c r="B22" s="54" t="s">
        <v>215</v>
      </c>
      <c r="C22" s="78">
        <v>253193.30515999999</v>
      </c>
      <c r="D22" s="78">
        <v>0</v>
      </c>
      <c r="E22" s="78">
        <v>0</v>
      </c>
      <c r="F22" s="78">
        <v>0</v>
      </c>
      <c r="G22" s="78">
        <v>0</v>
      </c>
      <c r="H22" s="78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253193.30515999999</v>
      </c>
      <c r="P22" s="56">
        <f t="shared" si="0"/>
        <v>1.3730848629130203</v>
      </c>
    </row>
    <row r="23" spans="1:16" x14ac:dyDescent="0.25">
      <c r="A23" s="53" t="s">
        <v>80</v>
      </c>
      <c r="B23" s="54" t="s">
        <v>216</v>
      </c>
      <c r="C23" s="78">
        <v>234860.92376000001</v>
      </c>
      <c r="D23" s="78">
        <v>0</v>
      </c>
      <c r="E23" s="78">
        <v>0</v>
      </c>
      <c r="F23" s="78">
        <v>0</v>
      </c>
      <c r="G23" s="78">
        <v>0</v>
      </c>
      <c r="H23" s="78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234860.92376000001</v>
      </c>
      <c r="P23" s="56">
        <f t="shared" si="0"/>
        <v>1.2736670865007202</v>
      </c>
    </row>
    <row r="24" spans="1:16" x14ac:dyDescent="0.25">
      <c r="A24" s="53" t="s">
        <v>79</v>
      </c>
      <c r="B24" s="54" t="s">
        <v>217</v>
      </c>
      <c r="C24" s="78">
        <v>234819.88769</v>
      </c>
      <c r="D24" s="78">
        <v>0</v>
      </c>
      <c r="E24" s="78">
        <v>0</v>
      </c>
      <c r="F24" s="78">
        <v>0</v>
      </c>
      <c r="G24" s="78">
        <v>0</v>
      </c>
      <c r="H24" s="78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234819.88769</v>
      </c>
      <c r="P24" s="56">
        <f t="shared" si="0"/>
        <v>1.2734445450456258</v>
      </c>
    </row>
    <row r="25" spans="1:16" x14ac:dyDescent="0.25">
      <c r="A25" s="57"/>
      <c r="B25" s="152" t="s">
        <v>78</v>
      </c>
      <c r="C25" s="152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12235827.093109999</v>
      </c>
      <c r="P25" s="59">
        <f>SUM(P5:P24)</f>
        <v>66.355739367411161</v>
      </c>
    </row>
    <row r="26" spans="1:16" ht="13.5" customHeight="1" x14ac:dyDescent="0.25">
      <c r="A26" s="57"/>
      <c r="B26" s="153" t="s">
        <v>77</v>
      </c>
      <c r="C26" s="153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18439741.92701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" sqref="O1"/>
    </sheetView>
  </sheetViews>
  <sheetFormatPr defaultColWidth="9.109375" defaultRowHeight="13.2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4" sqref="L1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55" sqref="I5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3" sqref="J13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4" sqref="I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5"/>
  <sheetViews>
    <sheetView showGridLines="0" topLeftCell="A51" zoomScale="90" zoomScaleNormal="90" workbookViewId="0">
      <selection activeCell="Q1" sqref="Q1"/>
    </sheetView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3" customWidth="1"/>
    <col min="4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5"/>
      <c r="B1" s="109" t="s">
        <v>59</v>
      </c>
      <c r="C1" s="110" t="s">
        <v>43</v>
      </c>
      <c r="D1" s="110" t="s">
        <v>44</v>
      </c>
      <c r="E1" s="110" t="s">
        <v>45</v>
      </c>
      <c r="F1" s="110" t="s">
        <v>46</v>
      </c>
      <c r="G1" s="110" t="s">
        <v>47</v>
      </c>
      <c r="H1" s="110" t="s">
        <v>48</v>
      </c>
      <c r="I1" s="110" t="s">
        <v>0</v>
      </c>
      <c r="J1" s="110" t="s">
        <v>60</v>
      </c>
      <c r="K1" s="110" t="s">
        <v>49</v>
      </c>
      <c r="L1" s="110" t="s">
        <v>50</v>
      </c>
      <c r="M1" s="110" t="s">
        <v>51</v>
      </c>
      <c r="N1" s="110" t="s">
        <v>52</v>
      </c>
      <c r="O1" s="111" t="s">
        <v>41</v>
      </c>
    </row>
    <row r="2" spans="1:15" s="36" customFormat="1" ht="15" thickTop="1" thickBot="1" x14ac:dyDescent="0.3">
      <c r="A2" s="86">
        <v>2025</v>
      </c>
      <c r="B2" s="112" t="s">
        <v>2</v>
      </c>
      <c r="C2" s="113">
        <f>C4+C6+C8+C10+C12+C14+C16+C18+C20+C22</f>
        <v>3018606.6636699992</v>
      </c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>
        <f t="shared" ref="D2:O2" si="0">O4+O6+O8+O10+O12+O14+O16+O18+O20+O22</f>
        <v>3018606.6636699992</v>
      </c>
    </row>
    <row r="3" spans="1:15" ht="14.4" thickTop="1" x14ac:dyDescent="0.25">
      <c r="A3" s="85">
        <v>2024</v>
      </c>
      <c r="B3" s="112" t="s">
        <v>2</v>
      </c>
      <c r="C3" s="113">
        <f>C5+C7+C9+C11+C13+C15+C17+C19+C21+C23</f>
        <v>3093494.63723</v>
      </c>
      <c r="D3" s="113">
        <f t="shared" ref="D3:O3" si="1">D5+D7+D9+D11+D13+D15+D17+D19+D21+D23</f>
        <v>3106589.4725499996</v>
      </c>
      <c r="E3" s="113">
        <f t="shared" si="1"/>
        <v>3068672.1570699997</v>
      </c>
      <c r="F3" s="113">
        <f t="shared" si="1"/>
        <v>2583280.1733100004</v>
      </c>
      <c r="G3" s="113">
        <f t="shared" si="1"/>
        <v>3146135.8503399994</v>
      </c>
      <c r="H3" s="113">
        <f t="shared" si="1"/>
        <v>2434173.73581</v>
      </c>
      <c r="I3" s="113">
        <f t="shared" si="1"/>
        <v>2845008.2952999994</v>
      </c>
      <c r="J3" s="113">
        <f t="shared" si="1"/>
        <v>2839542.2312700003</v>
      </c>
      <c r="K3" s="113">
        <f t="shared" si="1"/>
        <v>2961631.87</v>
      </c>
      <c r="L3" s="113">
        <f t="shared" si="1"/>
        <v>3378265.48539</v>
      </c>
      <c r="M3" s="113">
        <f t="shared" si="1"/>
        <v>3328100.2799699991</v>
      </c>
      <c r="N3" s="113">
        <f t="shared" si="1"/>
        <v>3431307.5632799999</v>
      </c>
      <c r="O3" s="113">
        <f t="shared" si="1"/>
        <v>36216201.751519993</v>
      </c>
    </row>
    <row r="4" spans="1:15" s="36" customFormat="1" ht="13.8" x14ac:dyDescent="0.25">
      <c r="A4" s="86">
        <v>2025</v>
      </c>
      <c r="B4" s="114" t="s">
        <v>127</v>
      </c>
      <c r="C4" s="115">
        <v>1030715.75049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6">
        <v>1030715.75049</v>
      </c>
    </row>
    <row r="5" spans="1:15" ht="13.8" x14ac:dyDescent="0.25">
      <c r="A5" s="85">
        <v>2024</v>
      </c>
      <c r="B5" s="114" t="s">
        <v>127</v>
      </c>
      <c r="C5" s="115">
        <v>1010018.50264</v>
      </c>
      <c r="D5" s="115">
        <v>1046831.47796</v>
      </c>
      <c r="E5" s="115">
        <v>1037467.4981</v>
      </c>
      <c r="F5" s="115">
        <v>865281.91015000001</v>
      </c>
      <c r="G5" s="115">
        <v>1059532.75293</v>
      </c>
      <c r="H5" s="115">
        <v>809216.39405999996</v>
      </c>
      <c r="I5" s="115">
        <v>941737.98502999998</v>
      </c>
      <c r="J5" s="115">
        <v>965053.22930000001</v>
      </c>
      <c r="K5" s="115">
        <v>943761.11523999996</v>
      </c>
      <c r="L5" s="115">
        <v>1035004.97098</v>
      </c>
      <c r="M5" s="115">
        <v>1058579.98275</v>
      </c>
      <c r="N5" s="115">
        <v>1134222.72869</v>
      </c>
      <c r="O5" s="116">
        <v>11906708.547830001</v>
      </c>
    </row>
    <row r="6" spans="1:15" s="36" customFormat="1" ht="13.8" x14ac:dyDescent="0.25">
      <c r="A6" s="86">
        <v>2025</v>
      </c>
      <c r="B6" s="114" t="s">
        <v>128</v>
      </c>
      <c r="C6" s="115">
        <v>353527.18783000001</v>
      </c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6">
        <v>353527.18783000001</v>
      </c>
    </row>
    <row r="7" spans="1:15" ht="13.8" x14ac:dyDescent="0.25">
      <c r="A7" s="85">
        <v>2024</v>
      </c>
      <c r="B7" s="114" t="s">
        <v>128</v>
      </c>
      <c r="C7" s="115">
        <v>365786.03013999999</v>
      </c>
      <c r="D7" s="115">
        <v>318978.49057999998</v>
      </c>
      <c r="E7" s="115">
        <v>276701.53295999998</v>
      </c>
      <c r="F7" s="115">
        <v>211809.35589000001</v>
      </c>
      <c r="G7" s="115">
        <v>283634.57191</v>
      </c>
      <c r="H7" s="115">
        <v>259746.26730000001</v>
      </c>
      <c r="I7" s="115">
        <v>205539.19399999999</v>
      </c>
      <c r="J7" s="115">
        <v>213029.55345000001</v>
      </c>
      <c r="K7" s="115">
        <v>267560.30914000003</v>
      </c>
      <c r="L7" s="115">
        <v>289020.79934999999</v>
      </c>
      <c r="M7" s="115">
        <v>360259.96042000002</v>
      </c>
      <c r="N7" s="115">
        <v>349426.11622000003</v>
      </c>
      <c r="O7" s="116">
        <v>3401492.1813599998</v>
      </c>
    </row>
    <row r="8" spans="1:15" s="36" customFormat="1" ht="13.8" x14ac:dyDescent="0.25">
      <c r="A8" s="86">
        <v>2025</v>
      </c>
      <c r="B8" s="114" t="s">
        <v>129</v>
      </c>
      <c r="C8" s="115">
        <v>210752.79373999999</v>
      </c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6">
        <v>210752.79373999999</v>
      </c>
    </row>
    <row r="9" spans="1:15" ht="13.8" x14ac:dyDescent="0.25">
      <c r="A9" s="85">
        <v>2024</v>
      </c>
      <c r="B9" s="114" t="s">
        <v>129</v>
      </c>
      <c r="C9" s="115">
        <v>232093.38761000001</v>
      </c>
      <c r="D9" s="115">
        <v>234169.64285</v>
      </c>
      <c r="E9" s="115">
        <v>239526.91080000001</v>
      </c>
      <c r="F9" s="115">
        <v>199520.58773</v>
      </c>
      <c r="G9" s="115">
        <v>216877.72351000001</v>
      </c>
      <c r="H9" s="115">
        <v>164240.44820000001</v>
      </c>
      <c r="I9" s="115">
        <v>225427.95272999999</v>
      </c>
      <c r="J9" s="115">
        <v>219295.71883</v>
      </c>
      <c r="K9" s="115">
        <v>227466.39113</v>
      </c>
      <c r="L9" s="115">
        <v>277465.23426</v>
      </c>
      <c r="M9" s="115">
        <v>242775.99374000001</v>
      </c>
      <c r="N9" s="115">
        <v>247828.60235999999</v>
      </c>
      <c r="O9" s="116">
        <v>2726688.59375</v>
      </c>
    </row>
    <row r="10" spans="1:15" s="36" customFormat="1" ht="13.8" x14ac:dyDescent="0.25">
      <c r="A10" s="86">
        <v>2025</v>
      </c>
      <c r="B10" s="114" t="s">
        <v>130</v>
      </c>
      <c r="C10" s="115">
        <v>164775.00013999999</v>
      </c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6">
        <v>164775.00013999999</v>
      </c>
    </row>
    <row r="11" spans="1:15" ht="13.8" x14ac:dyDescent="0.25">
      <c r="A11" s="85">
        <v>2024</v>
      </c>
      <c r="B11" s="114" t="s">
        <v>130</v>
      </c>
      <c r="C11" s="115">
        <v>160121.91939</v>
      </c>
      <c r="D11" s="115">
        <v>170080.51697</v>
      </c>
      <c r="E11" s="115">
        <v>157757.54418999999</v>
      </c>
      <c r="F11" s="115">
        <v>114412.45761</v>
      </c>
      <c r="G11" s="115">
        <v>135706.45809999999</v>
      </c>
      <c r="H11" s="115">
        <v>88559.557159999997</v>
      </c>
      <c r="I11" s="115">
        <v>103641.00711999999</v>
      </c>
      <c r="J11" s="115">
        <v>118838.25784000001</v>
      </c>
      <c r="K11" s="115">
        <v>197019.25959999999</v>
      </c>
      <c r="L11" s="115">
        <v>236171.08663000001</v>
      </c>
      <c r="M11" s="115">
        <v>193118.69591000001</v>
      </c>
      <c r="N11" s="115">
        <v>179271.47524999999</v>
      </c>
      <c r="O11" s="116">
        <v>1854698.2357699999</v>
      </c>
    </row>
    <row r="12" spans="1:15" s="36" customFormat="1" ht="13.8" x14ac:dyDescent="0.25">
      <c r="A12" s="86">
        <v>2025</v>
      </c>
      <c r="B12" s="114" t="s">
        <v>131</v>
      </c>
      <c r="C12" s="115">
        <v>209171.67543999999</v>
      </c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6">
        <v>209171.67543999999</v>
      </c>
    </row>
    <row r="13" spans="1:15" ht="13.8" x14ac:dyDescent="0.25">
      <c r="A13" s="85">
        <v>2024</v>
      </c>
      <c r="B13" s="114" t="s">
        <v>131</v>
      </c>
      <c r="C13" s="115">
        <v>206128.32986999999</v>
      </c>
      <c r="D13" s="115">
        <v>196631.18028</v>
      </c>
      <c r="E13" s="115">
        <v>200785.23389</v>
      </c>
      <c r="F13" s="115">
        <v>176579.71083</v>
      </c>
      <c r="G13" s="115">
        <v>234750.70319</v>
      </c>
      <c r="H13" s="115">
        <v>151405.27651</v>
      </c>
      <c r="I13" s="115">
        <v>214662.48196999999</v>
      </c>
      <c r="J13" s="115">
        <v>161843.05703</v>
      </c>
      <c r="K13" s="115">
        <v>194028.25719999999</v>
      </c>
      <c r="L13" s="115">
        <v>321343.84733000002</v>
      </c>
      <c r="M13" s="115">
        <v>291442.43534999999</v>
      </c>
      <c r="N13" s="115">
        <v>287051.20668</v>
      </c>
      <c r="O13" s="116">
        <v>2636651.7201299998</v>
      </c>
    </row>
    <row r="14" spans="1:15" s="36" customFormat="1" ht="13.8" x14ac:dyDescent="0.25">
      <c r="A14" s="86">
        <v>2025</v>
      </c>
      <c r="B14" s="114" t="s">
        <v>132</v>
      </c>
      <c r="C14" s="115">
        <v>51262.624709999996</v>
      </c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6">
        <v>51262.624709999996</v>
      </c>
    </row>
    <row r="15" spans="1:15" ht="13.8" x14ac:dyDescent="0.25">
      <c r="A15" s="85">
        <v>2024</v>
      </c>
      <c r="B15" s="114" t="s">
        <v>132</v>
      </c>
      <c r="C15" s="115">
        <v>83436.900699999998</v>
      </c>
      <c r="D15" s="115">
        <v>82610.768530000001</v>
      </c>
      <c r="E15" s="115">
        <v>78426.065130000003</v>
      </c>
      <c r="F15" s="115">
        <v>49173.907709999999</v>
      </c>
      <c r="G15" s="115">
        <v>69796.724189999994</v>
      </c>
      <c r="H15" s="115">
        <v>70268.485010000004</v>
      </c>
      <c r="I15" s="115">
        <v>61450.54941</v>
      </c>
      <c r="J15" s="115">
        <v>55487.356070000002</v>
      </c>
      <c r="K15" s="115">
        <v>56089.077680000002</v>
      </c>
      <c r="L15" s="115">
        <v>60641.231679999997</v>
      </c>
      <c r="M15" s="115">
        <v>74775.331439999994</v>
      </c>
      <c r="N15" s="115">
        <v>71139.149950000006</v>
      </c>
      <c r="O15" s="116">
        <v>813295.54749999999</v>
      </c>
    </row>
    <row r="16" spans="1:15" ht="13.8" x14ac:dyDescent="0.25">
      <c r="A16" s="86">
        <v>2025</v>
      </c>
      <c r="B16" s="114" t="s">
        <v>133</v>
      </c>
      <c r="C16" s="115">
        <v>86326.722399999999</v>
      </c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6">
        <v>86326.722399999999</v>
      </c>
    </row>
    <row r="17" spans="1:15" ht="13.8" x14ac:dyDescent="0.25">
      <c r="A17" s="85">
        <v>2024</v>
      </c>
      <c r="B17" s="114" t="s">
        <v>133</v>
      </c>
      <c r="C17" s="115">
        <v>64406.00015</v>
      </c>
      <c r="D17" s="115">
        <v>76260.280750000005</v>
      </c>
      <c r="E17" s="115">
        <v>83673.392269999997</v>
      </c>
      <c r="F17" s="115">
        <v>67010.118220000004</v>
      </c>
      <c r="G17" s="115">
        <v>76952.423450000002</v>
      </c>
      <c r="H17" s="115">
        <v>80441.30154</v>
      </c>
      <c r="I17" s="115">
        <v>93554.62242</v>
      </c>
      <c r="J17" s="115">
        <v>98098.891300000003</v>
      </c>
      <c r="K17" s="115">
        <v>77068.329750000004</v>
      </c>
      <c r="L17" s="115">
        <v>91153.999240000005</v>
      </c>
      <c r="M17" s="115">
        <v>79503.759460000001</v>
      </c>
      <c r="N17" s="115">
        <v>90566.730309999999</v>
      </c>
      <c r="O17" s="116">
        <v>978689.84886000003</v>
      </c>
    </row>
    <row r="18" spans="1:15" ht="13.8" x14ac:dyDescent="0.25">
      <c r="A18" s="86">
        <v>2025</v>
      </c>
      <c r="B18" s="114" t="s">
        <v>134</v>
      </c>
      <c r="C18" s="115">
        <v>18370.03357</v>
      </c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6">
        <v>18370.03357</v>
      </c>
    </row>
    <row r="19" spans="1:15" ht="13.8" x14ac:dyDescent="0.25">
      <c r="A19" s="85">
        <v>2024</v>
      </c>
      <c r="B19" s="114" t="s">
        <v>134</v>
      </c>
      <c r="C19" s="115">
        <v>13984.519</v>
      </c>
      <c r="D19" s="115">
        <v>17475.448970000001</v>
      </c>
      <c r="E19" s="115">
        <v>17466.657169999999</v>
      </c>
      <c r="F19" s="115">
        <v>14415.68665</v>
      </c>
      <c r="G19" s="115">
        <v>14684.50734</v>
      </c>
      <c r="H19" s="115">
        <v>7954.6204200000002</v>
      </c>
      <c r="I19" s="115">
        <v>6293.0091000000002</v>
      </c>
      <c r="J19" s="115">
        <v>5688.9342999999999</v>
      </c>
      <c r="K19" s="115">
        <v>7601.4904299999998</v>
      </c>
      <c r="L19" s="115">
        <v>10952.754269999999</v>
      </c>
      <c r="M19" s="115">
        <v>10347.75664</v>
      </c>
      <c r="N19" s="115">
        <v>13963.94245</v>
      </c>
      <c r="O19" s="116">
        <v>140829.32673999999</v>
      </c>
    </row>
    <row r="20" spans="1:15" ht="13.8" x14ac:dyDescent="0.25">
      <c r="A20" s="86">
        <v>2025</v>
      </c>
      <c r="B20" s="114" t="s">
        <v>135</v>
      </c>
      <c r="C20" s="117">
        <v>283884.16222</v>
      </c>
      <c r="D20" s="117"/>
      <c r="E20" s="117"/>
      <c r="F20" s="117"/>
      <c r="G20" s="117"/>
      <c r="H20" s="115"/>
      <c r="I20" s="115"/>
      <c r="J20" s="115"/>
      <c r="K20" s="115"/>
      <c r="L20" s="115"/>
      <c r="M20" s="115"/>
      <c r="N20" s="115"/>
      <c r="O20" s="116">
        <v>283884.16222</v>
      </c>
    </row>
    <row r="21" spans="1:15" ht="13.8" x14ac:dyDescent="0.25">
      <c r="A21" s="85">
        <v>2024</v>
      </c>
      <c r="B21" s="114" t="s">
        <v>135</v>
      </c>
      <c r="C21" s="115">
        <v>355960.40323</v>
      </c>
      <c r="D21" s="115">
        <v>311356.38655</v>
      </c>
      <c r="E21" s="115">
        <v>301716.02964999998</v>
      </c>
      <c r="F21" s="115">
        <v>302178.77643000003</v>
      </c>
      <c r="G21" s="115">
        <v>317479.84360000002</v>
      </c>
      <c r="H21" s="115">
        <v>257665.70292000001</v>
      </c>
      <c r="I21" s="115">
        <v>286379.65480999998</v>
      </c>
      <c r="J21" s="115">
        <v>337285.63448000001</v>
      </c>
      <c r="K21" s="115">
        <v>330368.84255</v>
      </c>
      <c r="L21" s="115">
        <v>366785.50179000001</v>
      </c>
      <c r="M21" s="115">
        <v>347229.62956999999</v>
      </c>
      <c r="N21" s="115">
        <v>348923.64195000002</v>
      </c>
      <c r="O21" s="116">
        <v>3863330.0475300001</v>
      </c>
    </row>
    <row r="22" spans="1:15" ht="13.8" x14ac:dyDescent="0.25">
      <c r="A22" s="86">
        <v>2025</v>
      </c>
      <c r="B22" s="114" t="s">
        <v>136</v>
      </c>
      <c r="C22" s="117">
        <v>609820.71313000005</v>
      </c>
      <c r="D22" s="117"/>
      <c r="E22" s="117"/>
      <c r="F22" s="117"/>
      <c r="G22" s="117"/>
      <c r="H22" s="115"/>
      <c r="I22" s="115"/>
      <c r="J22" s="115"/>
      <c r="K22" s="115"/>
      <c r="L22" s="115"/>
      <c r="M22" s="115"/>
      <c r="N22" s="115"/>
      <c r="O22" s="116">
        <v>609820.71313000005</v>
      </c>
    </row>
    <row r="23" spans="1:15" ht="13.8" x14ac:dyDescent="0.25">
      <c r="A23" s="85">
        <v>2024</v>
      </c>
      <c r="B23" s="114" t="s">
        <v>136</v>
      </c>
      <c r="C23" s="115">
        <v>601558.64450000005</v>
      </c>
      <c r="D23" s="117">
        <v>652195.27911</v>
      </c>
      <c r="E23" s="115">
        <v>675151.29290999996</v>
      </c>
      <c r="F23" s="115">
        <v>582897.66209</v>
      </c>
      <c r="G23" s="115">
        <v>736720.14211999997</v>
      </c>
      <c r="H23" s="115">
        <v>544675.68269000005</v>
      </c>
      <c r="I23" s="115">
        <v>706321.83871000004</v>
      </c>
      <c r="J23" s="115">
        <v>664921.59866999998</v>
      </c>
      <c r="K23" s="115">
        <v>660668.79728000006</v>
      </c>
      <c r="L23" s="115">
        <v>689726.05986000004</v>
      </c>
      <c r="M23" s="115">
        <v>670066.73468999995</v>
      </c>
      <c r="N23" s="115">
        <v>708913.96941999998</v>
      </c>
      <c r="O23" s="116">
        <v>7893817.7020500004</v>
      </c>
    </row>
    <row r="24" spans="1:15" ht="13.8" x14ac:dyDescent="0.25">
      <c r="A24" s="86">
        <v>2025</v>
      </c>
      <c r="B24" s="112" t="s">
        <v>14</v>
      </c>
      <c r="C24" s="118">
        <f>C26+C28+C30+C32+C34+C36+C38+C40+C42+C44+C46+C48+C50+C52+C54+C56</f>
        <v>14963208.680939998</v>
      </c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>
        <f t="shared" ref="D24:O24" si="2">O26+O28+O30+O32+O34+O36+O38+O40+O42+O44+O46+O48+O50+O52+O54+O56</f>
        <v>14963208.680939998</v>
      </c>
    </row>
    <row r="25" spans="1:15" ht="13.8" x14ac:dyDescent="0.25">
      <c r="A25" s="85">
        <v>2024</v>
      </c>
      <c r="B25" s="112" t="s">
        <v>14</v>
      </c>
      <c r="C25" s="118">
        <f>C27+C29+C31+C33+C35+C37+C39+C41+C43+C45+C47+C49+C51+C53+C55+C57</f>
        <v>13628859.526789999</v>
      </c>
      <c r="D25" s="118">
        <f t="shared" ref="D25:O25" si="3">D27+D29+D31+D33+D35+D37+D39+D41+D43+D45+D47+D49+D51+D53+D55+D57</f>
        <v>14883440.38026</v>
      </c>
      <c r="E25" s="118">
        <f t="shared" si="3"/>
        <v>16224143.956730004</v>
      </c>
      <c r="F25" s="118">
        <f t="shared" si="3"/>
        <v>13219381.025219997</v>
      </c>
      <c r="G25" s="118">
        <f t="shared" si="3"/>
        <v>17154106.173080001</v>
      </c>
      <c r="H25" s="118">
        <f t="shared" si="3"/>
        <v>13245418.422119999</v>
      </c>
      <c r="I25" s="118">
        <f t="shared" si="3"/>
        <v>15906859.548680002</v>
      </c>
      <c r="J25" s="118">
        <f t="shared" si="3"/>
        <v>15480349.752470002</v>
      </c>
      <c r="K25" s="118">
        <f t="shared" si="3"/>
        <v>15745819.490599999</v>
      </c>
      <c r="L25" s="118">
        <f t="shared" si="3"/>
        <v>16501274.31653</v>
      </c>
      <c r="M25" s="118">
        <f t="shared" si="3"/>
        <v>15591541.152330002</v>
      </c>
      <c r="N25" s="118">
        <f t="shared" si="3"/>
        <v>16191634.5954</v>
      </c>
      <c r="O25" s="118">
        <f t="shared" si="3"/>
        <v>183772828.34020999</v>
      </c>
    </row>
    <row r="26" spans="1:15" ht="13.8" x14ac:dyDescent="0.25">
      <c r="A26" s="86">
        <v>2025</v>
      </c>
      <c r="B26" s="114" t="s">
        <v>137</v>
      </c>
      <c r="C26" s="115">
        <v>827110.88904000004</v>
      </c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6">
        <v>827110.88904000004</v>
      </c>
    </row>
    <row r="27" spans="1:15" ht="13.8" x14ac:dyDescent="0.25">
      <c r="A27" s="85">
        <v>2024</v>
      </c>
      <c r="B27" s="114" t="s">
        <v>137</v>
      </c>
      <c r="C27" s="115">
        <v>784406.93993999995</v>
      </c>
      <c r="D27" s="115">
        <v>810014.67963000003</v>
      </c>
      <c r="E27" s="115">
        <v>816135.44580999995</v>
      </c>
      <c r="F27" s="115">
        <v>698224.47372000001</v>
      </c>
      <c r="G27" s="115">
        <v>863019.70901999995</v>
      </c>
      <c r="H27" s="115">
        <v>644974.09146000003</v>
      </c>
      <c r="I27" s="115">
        <v>797633.73190999997</v>
      </c>
      <c r="J27" s="115">
        <v>798361.30871000001</v>
      </c>
      <c r="K27" s="115">
        <v>805198.19374999998</v>
      </c>
      <c r="L27" s="115">
        <v>840093.40813999996</v>
      </c>
      <c r="M27" s="115">
        <v>854542.91769000003</v>
      </c>
      <c r="N27" s="115">
        <v>781577.67026000004</v>
      </c>
      <c r="O27" s="116">
        <v>9494182.5700400006</v>
      </c>
    </row>
    <row r="28" spans="1:15" ht="13.8" x14ac:dyDescent="0.25">
      <c r="A28" s="86">
        <v>2025</v>
      </c>
      <c r="B28" s="114" t="s">
        <v>138</v>
      </c>
      <c r="C28" s="115">
        <v>126460.00034</v>
      </c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6">
        <v>126460.00034</v>
      </c>
    </row>
    <row r="29" spans="1:15" ht="13.8" x14ac:dyDescent="0.25">
      <c r="A29" s="85">
        <v>2024</v>
      </c>
      <c r="B29" s="114" t="s">
        <v>138</v>
      </c>
      <c r="C29" s="115">
        <v>120200.54958000001</v>
      </c>
      <c r="D29" s="115">
        <v>142925.32847000001</v>
      </c>
      <c r="E29" s="115">
        <v>145748.10112000001</v>
      </c>
      <c r="F29" s="115">
        <v>105393.16744999999</v>
      </c>
      <c r="G29" s="115">
        <v>135760.5104</v>
      </c>
      <c r="H29" s="115">
        <v>98665.5095</v>
      </c>
      <c r="I29" s="115">
        <v>138557.71114999999</v>
      </c>
      <c r="J29" s="115">
        <v>147865.04328000001</v>
      </c>
      <c r="K29" s="115">
        <v>131964.93729</v>
      </c>
      <c r="L29" s="115">
        <v>132689.25085000001</v>
      </c>
      <c r="M29" s="115">
        <v>116578.58705</v>
      </c>
      <c r="N29" s="115">
        <v>110035.70032</v>
      </c>
      <c r="O29" s="116">
        <v>1526384.39646</v>
      </c>
    </row>
    <row r="30" spans="1:15" s="36" customFormat="1" ht="13.8" x14ac:dyDescent="0.25">
      <c r="A30" s="86">
        <v>2025</v>
      </c>
      <c r="B30" s="114" t="s">
        <v>139</v>
      </c>
      <c r="C30" s="115">
        <v>229697.30879000001</v>
      </c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6">
        <v>229697.30879000001</v>
      </c>
    </row>
    <row r="31" spans="1:15" ht="13.8" x14ac:dyDescent="0.25">
      <c r="A31" s="85">
        <v>2024</v>
      </c>
      <c r="B31" s="114" t="s">
        <v>139</v>
      </c>
      <c r="C31" s="115">
        <v>238938.0986</v>
      </c>
      <c r="D31" s="115">
        <v>260241.12450999999</v>
      </c>
      <c r="E31" s="115">
        <v>247042.46111999999</v>
      </c>
      <c r="F31" s="115">
        <v>190122.02384000001</v>
      </c>
      <c r="G31" s="115">
        <v>260317.93539</v>
      </c>
      <c r="H31" s="115">
        <v>177521.5197</v>
      </c>
      <c r="I31" s="115">
        <v>230131.54238999999</v>
      </c>
      <c r="J31" s="115">
        <v>231281.49836</v>
      </c>
      <c r="K31" s="115">
        <v>250295.66941999999</v>
      </c>
      <c r="L31" s="115">
        <v>274168.86027</v>
      </c>
      <c r="M31" s="115">
        <v>259796.85148000001</v>
      </c>
      <c r="N31" s="115">
        <v>247190.00529999999</v>
      </c>
      <c r="O31" s="116">
        <v>2867047.59038</v>
      </c>
    </row>
    <row r="32" spans="1:15" ht="13.8" x14ac:dyDescent="0.25">
      <c r="A32" s="86">
        <v>2025</v>
      </c>
      <c r="B32" s="114" t="s">
        <v>140</v>
      </c>
      <c r="C32" s="117">
        <v>2548163.51755</v>
      </c>
      <c r="D32" s="117"/>
      <c r="E32" s="117"/>
      <c r="F32" s="117"/>
      <c r="G32" s="117"/>
      <c r="H32" s="117"/>
      <c r="I32" s="117"/>
      <c r="J32" s="117"/>
      <c r="K32" s="117"/>
      <c r="L32" s="117"/>
      <c r="M32" s="117"/>
      <c r="N32" s="117"/>
      <c r="O32" s="116">
        <v>2548163.51755</v>
      </c>
    </row>
    <row r="33" spans="1:15" ht="13.8" x14ac:dyDescent="0.25">
      <c r="A33" s="85">
        <v>2024</v>
      </c>
      <c r="B33" s="114" t="s">
        <v>140</v>
      </c>
      <c r="C33" s="115">
        <v>2368550.91536</v>
      </c>
      <c r="D33" s="115">
        <v>2618778.0683200001</v>
      </c>
      <c r="E33" s="115">
        <v>3078826.2902700002</v>
      </c>
      <c r="F33" s="117">
        <v>2492568.88778</v>
      </c>
      <c r="G33" s="117">
        <v>3021326.06788</v>
      </c>
      <c r="H33" s="117">
        <v>2217513.7788200001</v>
      </c>
      <c r="I33" s="117">
        <v>2584058.0920799999</v>
      </c>
      <c r="J33" s="117">
        <v>2556220.8732799999</v>
      </c>
      <c r="K33" s="117">
        <v>2198761.92618</v>
      </c>
      <c r="L33" s="117">
        <v>2451492.5323299998</v>
      </c>
      <c r="M33" s="117">
        <v>2521481.0105099999</v>
      </c>
      <c r="N33" s="117">
        <v>2666304.84889</v>
      </c>
      <c r="O33" s="116">
        <v>30775883.291700002</v>
      </c>
    </row>
    <row r="34" spans="1:15" ht="13.8" x14ac:dyDescent="0.25">
      <c r="A34" s="86">
        <v>2025</v>
      </c>
      <c r="B34" s="114" t="s">
        <v>141</v>
      </c>
      <c r="C34" s="115">
        <v>1413219.8245999999</v>
      </c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6">
        <v>1413219.8245999999</v>
      </c>
    </row>
    <row r="35" spans="1:15" ht="13.8" x14ac:dyDescent="0.25">
      <c r="A35" s="85">
        <v>2024</v>
      </c>
      <c r="B35" s="114" t="s">
        <v>141</v>
      </c>
      <c r="C35" s="115">
        <v>1418115.88057</v>
      </c>
      <c r="D35" s="115">
        <v>1498077.57702</v>
      </c>
      <c r="E35" s="115">
        <v>1611800.17512</v>
      </c>
      <c r="F35" s="115">
        <v>1225828.7797099999</v>
      </c>
      <c r="G35" s="115">
        <v>1640868.20652</v>
      </c>
      <c r="H35" s="115">
        <v>1294265.28728</v>
      </c>
      <c r="I35" s="115">
        <v>1657618.4219800001</v>
      </c>
      <c r="J35" s="115">
        <v>1668492.48954</v>
      </c>
      <c r="K35" s="115">
        <v>1581602.59063</v>
      </c>
      <c r="L35" s="115">
        <v>1572344.8515900001</v>
      </c>
      <c r="M35" s="115">
        <v>1487040.05846</v>
      </c>
      <c r="N35" s="115">
        <v>1261994.89243</v>
      </c>
      <c r="O35" s="116">
        <v>17918049.21085</v>
      </c>
    </row>
    <row r="36" spans="1:15" ht="13.8" x14ac:dyDescent="0.25">
      <c r="A36" s="86">
        <v>2025</v>
      </c>
      <c r="B36" s="114" t="s">
        <v>142</v>
      </c>
      <c r="C36" s="115">
        <v>2999897.6759899999</v>
      </c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6">
        <v>2999897.6759899999</v>
      </c>
    </row>
    <row r="37" spans="1:15" ht="13.8" x14ac:dyDescent="0.25">
      <c r="A37" s="85">
        <v>2024</v>
      </c>
      <c r="B37" s="114" t="s">
        <v>142</v>
      </c>
      <c r="C37" s="115">
        <v>2776766.7516600001</v>
      </c>
      <c r="D37" s="115">
        <v>3127750.98184</v>
      </c>
      <c r="E37" s="115">
        <v>3221207.6503300001</v>
      </c>
      <c r="F37" s="115">
        <v>2739743.22444</v>
      </c>
      <c r="G37" s="115">
        <v>3211349.9912800002</v>
      </c>
      <c r="H37" s="115">
        <v>2613928.1521399999</v>
      </c>
      <c r="I37" s="115">
        <v>3119836.8655300001</v>
      </c>
      <c r="J37" s="115">
        <v>2698040.5410500001</v>
      </c>
      <c r="K37" s="115">
        <v>3400498.2839600001</v>
      </c>
      <c r="L37" s="115">
        <v>3570681.5338099999</v>
      </c>
      <c r="M37" s="115">
        <v>3237629.0137299998</v>
      </c>
      <c r="N37" s="115">
        <v>3485477.1271099998</v>
      </c>
      <c r="O37" s="116">
        <v>37202910.11688</v>
      </c>
    </row>
    <row r="38" spans="1:15" ht="13.8" x14ac:dyDescent="0.25">
      <c r="A38" s="86">
        <v>2025</v>
      </c>
      <c r="B38" s="114" t="s">
        <v>143</v>
      </c>
      <c r="C38" s="115">
        <v>82415.475059999997</v>
      </c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6">
        <v>82415.475059999997</v>
      </c>
    </row>
    <row r="39" spans="1:15" ht="13.8" x14ac:dyDescent="0.25">
      <c r="A39" s="85">
        <v>2024</v>
      </c>
      <c r="B39" s="114" t="s">
        <v>143</v>
      </c>
      <c r="C39" s="115">
        <v>167284.17989999999</v>
      </c>
      <c r="D39" s="115">
        <v>141283.31739000001</v>
      </c>
      <c r="E39" s="115">
        <v>143314.95522</v>
      </c>
      <c r="F39" s="115">
        <v>80867.331659999996</v>
      </c>
      <c r="G39" s="115">
        <v>168228.98882999999</v>
      </c>
      <c r="H39" s="115">
        <v>220068.33278999999</v>
      </c>
      <c r="I39" s="115">
        <v>118317.05752</v>
      </c>
      <c r="J39" s="115">
        <v>91670.812439999994</v>
      </c>
      <c r="K39" s="115">
        <v>234435.90804000001</v>
      </c>
      <c r="L39" s="115">
        <v>172867.80115000001</v>
      </c>
      <c r="M39" s="115">
        <v>152747.57754</v>
      </c>
      <c r="N39" s="115">
        <v>221165.67335</v>
      </c>
      <c r="O39" s="116">
        <v>1912251.9358300001</v>
      </c>
    </row>
    <row r="40" spans="1:15" ht="13.8" x14ac:dyDescent="0.25">
      <c r="A40" s="86">
        <v>2025</v>
      </c>
      <c r="B40" s="114" t="s">
        <v>144</v>
      </c>
      <c r="C40" s="115">
        <v>1224867.2903799999</v>
      </c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6">
        <v>1224867.2903799999</v>
      </c>
    </row>
    <row r="41" spans="1:15" ht="13.8" x14ac:dyDescent="0.25">
      <c r="A41" s="85">
        <v>2024</v>
      </c>
      <c r="B41" s="114" t="s">
        <v>144</v>
      </c>
      <c r="C41" s="115">
        <v>1207653.5258800001</v>
      </c>
      <c r="D41" s="115">
        <v>1286258.0361299999</v>
      </c>
      <c r="E41" s="115">
        <v>1459955.3144400001</v>
      </c>
      <c r="F41" s="115">
        <v>1195153.5418799999</v>
      </c>
      <c r="G41" s="115">
        <v>1495044.4646300001</v>
      </c>
      <c r="H41" s="115">
        <v>1188505.7261600001</v>
      </c>
      <c r="I41" s="115">
        <v>1407505.7632800001</v>
      </c>
      <c r="J41" s="115">
        <v>1476375.7299800001</v>
      </c>
      <c r="K41" s="115">
        <v>1477658.26969</v>
      </c>
      <c r="L41" s="115">
        <v>1550007.1491400001</v>
      </c>
      <c r="M41" s="115">
        <v>1449013.1668400001</v>
      </c>
      <c r="N41" s="115">
        <v>1477788.0220900001</v>
      </c>
      <c r="O41" s="116">
        <v>16670918.710139999</v>
      </c>
    </row>
    <row r="42" spans="1:15" ht="13.8" x14ac:dyDescent="0.25">
      <c r="A42" s="86">
        <v>2025</v>
      </c>
      <c r="B42" s="114" t="s">
        <v>145</v>
      </c>
      <c r="C42" s="115">
        <v>791919.15674999997</v>
      </c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6">
        <v>791919.15674999997</v>
      </c>
    </row>
    <row r="43" spans="1:15" ht="13.8" x14ac:dyDescent="0.25">
      <c r="A43" s="85">
        <v>2024</v>
      </c>
      <c r="B43" s="114" t="s">
        <v>145</v>
      </c>
      <c r="C43" s="115">
        <v>823191.72135999997</v>
      </c>
      <c r="D43" s="115">
        <v>910328.46872</v>
      </c>
      <c r="E43" s="115">
        <v>1026543.54842</v>
      </c>
      <c r="F43" s="115">
        <v>844653.37598999997</v>
      </c>
      <c r="G43" s="115">
        <v>1065649.7523000001</v>
      </c>
      <c r="H43" s="115">
        <v>763601.80252999999</v>
      </c>
      <c r="I43" s="115">
        <v>946443.49213999999</v>
      </c>
      <c r="J43" s="115">
        <v>975124.96817000001</v>
      </c>
      <c r="K43" s="115">
        <v>925640.29255999997</v>
      </c>
      <c r="L43" s="115">
        <v>995349.7942</v>
      </c>
      <c r="M43" s="115">
        <v>945265.34459999995</v>
      </c>
      <c r="N43" s="115">
        <v>964542.79183999996</v>
      </c>
      <c r="O43" s="116">
        <v>11186335.35283</v>
      </c>
    </row>
    <row r="44" spans="1:15" ht="13.8" x14ac:dyDescent="0.25">
      <c r="A44" s="86">
        <v>2025</v>
      </c>
      <c r="B44" s="114" t="s">
        <v>146</v>
      </c>
      <c r="C44" s="115">
        <v>1011426.8296000001</v>
      </c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6">
        <v>1011426.8296000001</v>
      </c>
    </row>
    <row r="45" spans="1:15" ht="13.8" x14ac:dyDescent="0.25">
      <c r="A45" s="85">
        <v>2024</v>
      </c>
      <c r="B45" s="114" t="s">
        <v>146</v>
      </c>
      <c r="C45" s="115">
        <v>938412.69428000005</v>
      </c>
      <c r="D45" s="115">
        <v>982996.37649000005</v>
      </c>
      <c r="E45" s="115">
        <v>1078816.1562600001</v>
      </c>
      <c r="F45" s="115">
        <v>916587.20715000003</v>
      </c>
      <c r="G45" s="115">
        <v>1205525.12213</v>
      </c>
      <c r="H45" s="115">
        <v>935443.00627000001</v>
      </c>
      <c r="I45" s="115">
        <v>1101919.4486100001</v>
      </c>
      <c r="J45" s="115">
        <v>1078118.32293</v>
      </c>
      <c r="K45" s="115">
        <v>1042723.43063</v>
      </c>
      <c r="L45" s="115">
        <v>1118366.5368300001</v>
      </c>
      <c r="M45" s="115">
        <v>1059692.42502</v>
      </c>
      <c r="N45" s="115">
        <v>973030.23947999999</v>
      </c>
      <c r="O45" s="116">
        <v>12431630.966080001</v>
      </c>
    </row>
    <row r="46" spans="1:15" ht="13.8" x14ac:dyDescent="0.25">
      <c r="A46" s="86">
        <v>2025</v>
      </c>
      <c r="B46" s="114" t="s">
        <v>147</v>
      </c>
      <c r="C46" s="115">
        <v>1251739.5463099999</v>
      </c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6">
        <v>1251739.5463099999</v>
      </c>
    </row>
    <row r="47" spans="1:15" ht="13.8" x14ac:dyDescent="0.25">
      <c r="A47" s="85">
        <v>2024</v>
      </c>
      <c r="B47" s="114" t="s">
        <v>147</v>
      </c>
      <c r="C47" s="115">
        <v>1113603.6527</v>
      </c>
      <c r="D47" s="115">
        <v>1375414.3197399999</v>
      </c>
      <c r="E47" s="115">
        <v>1467722.98884</v>
      </c>
      <c r="F47" s="115">
        <v>1192172.09137</v>
      </c>
      <c r="G47" s="115">
        <v>1452134.8742800001</v>
      </c>
      <c r="H47" s="115">
        <v>1312479.5037799999</v>
      </c>
      <c r="I47" s="115">
        <v>1415866.2541499999</v>
      </c>
      <c r="J47" s="115">
        <v>1404783.8576100001</v>
      </c>
      <c r="K47" s="115">
        <v>1466618.13983</v>
      </c>
      <c r="L47" s="115">
        <v>1254324.8284499999</v>
      </c>
      <c r="M47" s="115">
        <v>1247538.64381</v>
      </c>
      <c r="N47" s="115">
        <v>1439833.78425</v>
      </c>
      <c r="O47" s="116">
        <v>16142492.93881</v>
      </c>
    </row>
    <row r="48" spans="1:15" ht="13.8" x14ac:dyDescent="0.25">
      <c r="A48" s="86">
        <v>2025</v>
      </c>
      <c r="B48" s="114" t="s">
        <v>148</v>
      </c>
      <c r="C48" s="115">
        <v>319084.79801999999</v>
      </c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6">
        <v>319084.79801999999</v>
      </c>
    </row>
    <row r="49" spans="1:15" ht="13.8" x14ac:dyDescent="0.25">
      <c r="A49" s="85">
        <v>2024</v>
      </c>
      <c r="B49" s="114" t="s">
        <v>148</v>
      </c>
      <c r="C49" s="115">
        <v>322350.55024999997</v>
      </c>
      <c r="D49" s="115">
        <v>348218.79749000003</v>
      </c>
      <c r="E49" s="115">
        <v>385061.22235</v>
      </c>
      <c r="F49" s="115">
        <v>334470.84304000001</v>
      </c>
      <c r="G49" s="115">
        <v>419457.34448999999</v>
      </c>
      <c r="H49" s="115">
        <v>332515.43589000002</v>
      </c>
      <c r="I49" s="115">
        <v>381534.37534000003</v>
      </c>
      <c r="J49" s="115">
        <v>362787.20686999999</v>
      </c>
      <c r="K49" s="115">
        <v>375937.94044999999</v>
      </c>
      <c r="L49" s="115">
        <v>364531.70130999997</v>
      </c>
      <c r="M49" s="115">
        <v>345376.52886000002</v>
      </c>
      <c r="N49" s="115">
        <v>340243.96474999998</v>
      </c>
      <c r="O49" s="116">
        <v>4312485.9110899996</v>
      </c>
    </row>
    <row r="50" spans="1:15" ht="13.8" x14ac:dyDescent="0.25">
      <c r="A50" s="86">
        <v>2025</v>
      </c>
      <c r="B50" s="114" t="s">
        <v>149</v>
      </c>
      <c r="C50" s="115">
        <v>1163994.11096</v>
      </c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6">
        <v>1163994.11096</v>
      </c>
    </row>
    <row r="51" spans="1:15" ht="13.8" x14ac:dyDescent="0.25">
      <c r="A51" s="85">
        <v>2024</v>
      </c>
      <c r="B51" s="114" t="s">
        <v>149</v>
      </c>
      <c r="C51" s="115">
        <v>468318.84989000001</v>
      </c>
      <c r="D51" s="115">
        <v>481096.82188</v>
      </c>
      <c r="E51" s="115">
        <v>544469.56671000004</v>
      </c>
      <c r="F51" s="115">
        <v>341982.01188000001</v>
      </c>
      <c r="G51" s="115">
        <v>581647.78700000001</v>
      </c>
      <c r="H51" s="115">
        <v>402477.91820000001</v>
      </c>
      <c r="I51" s="115">
        <v>953843.70747999998</v>
      </c>
      <c r="J51" s="115">
        <v>962345.30345999997</v>
      </c>
      <c r="K51" s="115">
        <v>672514.62448999996</v>
      </c>
      <c r="L51" s="115">
        <v>755569.98598</v>
      </c>
      <c r="M51" s="115">
        <v>675939.88754999998</v>
      </c>
      <c r="N51" s="115">
        <v>617148.70721999998</v>
      </c>
      <c r="O51" s="116">
        <v>7457355.1717400001</v>
      </c>
    </row>
    <row r="52" spans="1:15" ht="13.8" x14ac:dyDescent="0.25">
      <c r="A52" s="86">
        <v>2025</v>
      </c>
      <c r="B52" s="114" t="s">
        <v>150</v>
      </c>
      <c r="C52" s="115">
        <v>383147.73716999998</v>
      </c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6">
        <v>383147.73716999998</v>
      </c>
    </row>
    <row r="53" spans="1:15" ht="13.8" x14ac:dyDescent="0.25">
      <c r="A53" s="85">
        <v>2024</v>
      </c>
      <c r="B53" s="114" t="s">
        <v>150</v>
      </c>
      <c r="C53" s="115">
        <v>329917.97804000002</v>
      </c>
      <c r="D53" s="115">
        <v>299894.90834000002</v>
      </c>
      <c r="E53" s="115">
        <v>358181.19903000002</v>
      </c>
      <c r="F53" s="115">
        <v>349872.74761999998</v>
      </c>
      <c r="G53" s="115">
        <v>980446.61173</v>
      </c>
      <c r="H53" s="115">
        <v>564215.96891000005</v>
      </c>
      <c r="I53" s="115">
        <v>431178.59471999999</v>
      </c>
      <c r="J53" s="115">
        <v>422623.12208</v>
      </c>
      <c r="K53" s="115">
        <v>566550.08508999995</v>
      </c>
      <c r="L53" s="115">
        <v>820202.55634999997</v>
      </c>
      <c r="M53" s="115">
        <v>614129.94235999999</v>
      </c>
      <c r="N53" s="115">
        <v>997531.98375999997</v>
      </c>
      <c r="O53" s="116">
        <v>6734745.6980299996</v>
      </c>
    </row>
    <row r="54" spans="1:15" ht="13.8" x14ac:dyDescent="0.25">
      <c r="A54" s="86">
        <v>2025</v>
      </c>
      <c r="B54" s="114" t="s">
        <v>151</v>
      </c>
      <c r="C54" s="115">
        <v>590064.52038</v>
      </c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6">
        <v>590064.52038</v>
      </c>
    </row>
    <row r="55" spans="1:15" ht="13.8" x14ac:dyDescent="0.25">
      <c r="A55" s="85">
        <v>2024</v>
      </c>
      <c r="B55" s="114" t="s">
        <v>151</v>
      </c>
      <c r="C55" s="115">
        <v>551147.23878000001</v>
      </c>
      <c r="D55" s="115">
        <v>600161.57429000002</v>
      </c>
      <c r="E55" s="115">
        <v>639318.88168999995</v>
      </c>
      <c r="F55" s="115">
        <v>511741.31769</v>
      </c>
      <c r="G55" s="115">
        <v>653328.80720000004</v>
      </c>
      <c r="H55" s="115">
        <v>479242.38868999999</v>
      </c>
      <c r="I55" s="115">
        <v>622414.49040000001</v>
      </c>
      <c r="J55" s="115">
        <v>606258.67471000005</v>
      </c>
      <c r="K55" s="115">
        <v>615419.19859000004</v>
      </c>
      <c r="L55" s="115">
        <v>628583.52613000001</v>
      </c>
      <c r="M55" s="115">
        <v>624769.19683000003</v>
      </c>
      <c r="N55" s="115">
        <v>607769.18435</v>
      </c>
      <c r="O55" s="116">
        <v>7140154.4793499997</v>
      </c>
    </row>
    <row r="56" spans="1:15" ht="13.8" x14ac:dyDescent="0.25">
      <c r="A56" s="86">
        <v>2025</v>
      </c>
      <c r="B56" s="114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6">
        <f t="shared" ref="O56:O57" si="4">SUM(C56:N56)</f>
        <v>0</v>
      </c>
    </row>
    <row r="57" spans="1:15" ht="13.8" x14ac:dyDescent="0.25">
      <c r="A57" s="85">
        <v>2024</v>
      </c>
      <c r="B57" s="114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6">
        <f t="shared" si="4"/>
        <v>0</v>
      </c>
    </row>
    <row r="58" spans="1:15" ht="13.8" x14ac:dyDescent="0.25">
      <c r="A58" s="86">
        <v>2025</v>
      </c>
      <c r="B58" s="112" t="s">
        <v>30</v>
      </c>
      <c r="C58" s="118">
        <f>C60</f>
        <v>457926.58240000001</v>
      </c>
      <c r="D58" s="118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>
        <f t="shared" ref="D58:O58" si="5">O60</f>
        <v>457926.58240000001</v>
      </c>
    </row>
    <row r="59" spans="1:15" ht="13.8" x14ac:dyDescent="0.25">
      <c r="A59" s="85">
        <v>2024</v>
      </c>
      <c r="B59" s="112" t="s">
        <v>30</v>
      </c>
      <c r="C59" s="118">
        <f>C61</f>
        <v>445638.94942000002</v>
      </c>
      <c r="D59" s="118">
        <f t="shared" ref="D59:O59" si="6">D61</f>
        <v>452009.54275000002</v>
      </c>
      <c r="E59" s="118">
        <f t="shared" si="6"/>
        <v>499133.05374</v>
      </c>
      <c r="F59" s="118">
        <f t="shared" si="6"/>
        <v>465816.46093</v>
      </c>
      <c r="G59" s="118">
        <f t="shared" si="6"/>
        <v>545499.02194000001</v>
      </c>
      <c r="H59" s="118">
        <f t="shared" si="6"/>
        <v>432184.40130000003</v>
      </c>
      <c r="I59" s="118">
        <f t="shared" si="6"/>
        <v>569387.84498000005</v>
      </c>
      <c r="J59" s="118">
        <f t="shared" si="6"/>
        <v>521644.85258000001</v>
      </c>
      <c r="K59" s="118">
        <f t="shared" si="6"/>
        <v>491516.28584000003</v>
      </c>
      <c r="L59" s="118">
        <f t="shared" si="6"/>
        <v>566667.71917000005</v>
      </c>
      <c r="M59" s="118">
        <f t="shared" si="6"/>
        <v>485488.45129</v>
      </c>
      <c r="N59" s="118">
        <f t="shared" si="6"/>
        <v>535431.30533999996</v>
      </c>
      <c r="O59" s="118">
        <f t="shared" si="6"/>
        <v>6010417.8892799998</v>
      </c>
    </row>
    <row r="60" spans="1:15" ht="13.8" x14ac:dyDescent="0.25">
      <c r="A60" s="86">
        <v>2025</v>
      </c>
      <c r="B60" s="114" t="s">
        <v>152</v>
      </c>
      <c r="C60" s="115">
        <v>457926.58240000001</v>
      </c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6">
        <v>457926.58240000001</v>
      </c>
    </row>
    <row r="61" spans="1:15" ht="14.4" thickBot="1" x14ac:dyDescent="0.3">
      <c r="A61" s="85">
        <v>2024</v>
      </c>
      <c r="B61" s="114" t="s">
        <v>152</v>
      </c>
      <c r="C61" s="115">
        <v>445638.94942000002</v>
      </c>
      <c r="D61" s="115">
        <v>452009.54275000002</v>
      </c>
      <c r="E61" s="115">
        <v>499133.05374</v>
      </c>
      <c r="F61" s="115">
        <v>465816.46093</v>
      </c>
      <c r="G61" s="115">
        <v>545499.02194000001</v>
      </c>
      <c r="H61" s="115">
        <v>432184.40130000003</v>
      </c>
      <c r="I61" s="115">
        <v>569387.84498000005</v>
      </c>
      <c r="J61" s="115">
        <v>521644.85258000001</v>
      </c>
      <c r="K61" s="115">
        <v>491516.28584000003</v>
      </c>
      <c r="L61" s="115">
        <v>566667.71917000005</v>
      </c>
      <c r="M61" s="115">
        <v>485488.45129</v>
      </c>
      <c r="N61" s="115">
        <v>535431.30533999996</v>
      </c>
      <c r="O61" s="116">
        <v>6010417.8892799998</v>
      </c>
    </row>
    <row r="62" spans="1:15" s="32" customFormat="1" ht="15" customHeight="1" thickBot="1" x14ac:dyDescent="0.25">
      <c r="A62" s="119">
        <v>2002</v>
      </c>
      <c r="B62" s="120" t="s">
        <v>39</v>
      </c>
      <c r="C62" s="121">
        <v>2607319.6609999998</v>
      </c>
      <c r="D62" s="121">
        <v>2383772.9539999999</v>
      </c>
      <c r="E62" s="121">
        <v>2918943.5210000002</v>
      </c>
      <c r="F62" s="121">
        <v>2742857.9219999998</v>
      </c>
      <c r="G62" s="121">
        <v>3000325.2429999998</v>
      </c>
      <c r="H62" s="121">
        <v>2770693.8810000001</v>
      </c>
      <c r="I62" s="121">
        <v>3103851.8620000002</v>
      </c>
      <c r="J62" s="121">
        <v>2975888.9739999999</v>
      </c>
      <c r="K62" s="121">
        <v>3218206.861</v>
      </c>
      <c r="L62" s="121">
        <v>3501128.02</v>
      </c>
      <c r="M62" s="121">
        <v>3593604.8960000002</v>
      </c>
      <c r="N62" s="121">
        <v>3242495.2340000002</v>
      </c>
      <c r="O62" s="122">
        <f>SUM(C62:N62)</f>
        <v>36059089.028999999</v>
      </c>
    </row>
    <row r="63" spans="1:15" s="32" customFormat="1" ht="15" customHeight="1" thickBot="1" x14ac:dyDescent="0.25">
      <c r="A63" s="119">
        <v>2003</v>
      </c>
      <c r="B63" s="120" t="s">
        <v>39</v>
      </c>
      <c r="C63" s="121">
        <v>3533705.5819999999</v>
      </c>
      <c r="D63" s="121">
        <v>2923460.39</v>
      </c>
      <c r="E63" s="121">
        <v>3908255.9909999999</v>
      </c>
      <c r="F63" s="121">
        <v>3662183.449</v>
      </c>
      <c r="G63" s="121">
        <v>3860471.3</v>
      </c>
      <c r="H63" s="121">
        <v>3796113.5219999999</v>
      </c>
      <c r="I63" s="121">
        <v>4236114.2640000004</v>
      </c>
      <c r="J63" s="121">
        <v>3828726.17</v>
      </c>
      <c r="K63" s="121">
        <v>4114677.523</v>
      </c>
      <c r="L63" s="121">
        <v>4824388.2589999996</v>
      </c>
      <c r="M63" s="121">
        <v>3969697.4580000001</v>
      </c>
      <c r="N63" s="121">
        <v>4595042.3940000003</v>
      </c>
      <c r="O63" s="122">
        <f t="shared" ref="O63:O81" si="7">SUM(C63:N63)</f>
        <v>47252836.302000001</v>
      </c>
    </row>
    <row r="64" spans="1:15" s="32" customFormat="1" ht="15" customHeight="1" thickBot="1" x14ac:dyDescent="0.25">
      <c r="A64" s="119">
        <v>2004</v>
      </c>
      <c r="B64" s="120" t="s">
        <v>39</v>
      </c>
      <c r="C64" s="121">
        <v>4619660.84</v>
      </c>
      <c r="D64" s="121">
        <v>3664503.0430000001</v>
      </c>
      <c r="E64" s="121">
        <v>5218042.1770000001</v>
      </c>
      <c r="F64" s="121">
        <v>5072462.9939999999</v>
      </c>
      <c r="G64" s="121">
        <v>5170061.6050000004</v>
      </c>
      <c r="H64" s="121">
        <v>5284383.2860000003</v>
      </c>
      <c r="I64" s="121">
        <v>5632138.7980000004</v>
      </c>
      <c r="J64" s="121">
        <v>4707491.284</v>
      </c>
      <c r="K64" s="121">
        <v>5656283.5209999997</v>
      </c>
      <c r="L64" s="121">
        <v>5867342.1210000003</v>
      </c>
      <c r="M64" s="121">
        <v>5733908.9759999998</v>
      </c>
      <c r="N64" s="121">
        <v>6540874.1749999998</v>
      </c>
      <c r="O64" s="122">
        <f t="shared" si="7"/>
        <v>63167152.819999993</v>
      </c>
    </row>
    <row r="65" spans="1:15" s="32" customFormat="1" ht="15" customHeight="1" thickBot="1" x14ac:dyDescent="0.25">
      <c r="A65" s="119">
        <v>2005</v>
      </c>
      <c r="B65" s="120" t="s">
        <v>39</v>
      </c>
      <c r="C65" s="121">
        <v>4997279.7240000004</v>
      </c>
      <c r="D65" s="121">
        <v>5651741.2520000003</v>
      </c>
      <c r="E65" s="121">
        <v>6591859.2180000003</v>
      </c>
      <c r="F65" s="121">
        <v>6128131.8779999996</v>
      </c>
      <c r="G65" s="121">
        <v>5977226.2170000002</v>
      </c>
      <c r="H65" s="121">
        <v>6038534.3669999996</v>
      </c>
      <c r="I65" s="121">
        <v>5763466.3530000001</v>
      </c>
      <c r="J65" s="121">
        <v>5552867.2120000003</v>
      </c>
      <c r="K65" s="121">
        <v>6814268.9409999996</v>
      </c>
      <c r="L65" s="121">
        <v>6772178.5690000001</v>
      </c>
      <c r="M65" s="121">
        <v>5942575.7819999997</v>
      </c>
      <c r="N65" s="121">
        <v>7246278.6299999999</v>
      </c>
      <c r="O65" s="122">
        <f t="shared" si="7"/>
        <v>73476408.142999992</v>
      </c>
    </row>
    <row r="66" spans="1:15" s="32" customFormat="1" ht="15" customHeight="1" thickBot="1" x14ac:dyDescent="0.25">
      <c r="A66" s="119">
        <v>2006</v>
      </c>
      <c r="B66" s="120" t="s">
        <v>39</v>
      </c>
      <c r="C66" s="121">
        <v>5133048.8810000001</v>
      </c>
      <c r="D66" s="121">
        <v>6058251.2790000001</v>
      </c>
      <c r="E66" s="121">
        <v>7411101.659</v>
      </c>
      <c r="F66" s="121">
        <v>6456090.2609999999</v>
      </c>
      <c r="G66" s="121">
        <v>7041543.2470000004</v>
      </c>
      <c r="H66" s="121">
        <v>7815434.6220000004</v>
      </c>
      <c r="I66" s="121">
        <v>7067411.4790000003</v>
      </c>
      <c r="J66" s="121">
        <v>6811202.4100000001</v>
      </c>
      <c r="K66" s="121">
        <v>7606551.0949999997</v>
      </c>
      <c r="L66" s="121">
        <v>6888812.5489999996</v>
      </c>
      <c r="M66" s="121">
        <v>8641474.5559999999</v>
      </c>
      <c r="N66" s="121">
        <v>8603753.4800000004</v>
      </c>
      <c r="O66" s="122">
        <f t="shared" si="7"/>
        <v>85534675.517999992</v>
      </c>
    </row>
    <row r="67" spans="1:15" s="32" customFormat="1" ht="15" customHeight="1" thickBot="1" x14ac:dyDescent="0.25">
      <c r="A67" s="119">
        <v>2007</v>
      </c>
      <c r="B67" s="120" t="s">
        <v>39</v>
      </c>
      <c r="C67" s="121">
        <v>6564559.7929999996</v>
      </c>
      <c r="D67" s="121">
        <v>7656951.608</v>
      </c>
      <c r="E67" s="121">
        <v>8957851.6209999993</v>
      </c>
      <c r="F67" s="121">
        <v>8313312.0049999999</v>
      </c>
      <c r="G67" s="121">
        <v>9147620.0419999994</v>
      </c>
      <c r="H67" s="121">
        <v>8980247.4370000008</v>
      </c>
      <c r="I67" s="121">
        <v>8937741.591</v>
      </c>
      <c r="J67" s="121">
        <v>8736689.0920000002</v>
      </c>
      <c r="K67" s="121">
        <v>9038743.8959999997</v>
      </c>
      <c r="L67" s="121">
        <v>9895216.6219999995</v>
      </c>
      <c r="M67" s="121">
        <v>11318798.220000001</v>
      </c>
      <c r="N67" s="121">
        <v>9724017.977</v>
      </c>
      <c r="O67" s="122">
        <f t="shared" si="7"/>
        <v>107271749.90399998</v>
      </c>
    </row>
    <row r="68" spans="1:15" s="32" customFormat="1" ht="15" customHeight="1" thickBot="1" x14ac:dyDescent="0.25">
      <c r="A68" s="119">
        <v>2008</v>
      </c>
      <c r="B68" s="120" t="s">
        <v>39</v>
      </c>
      <c r="C68" s="121">
        <v>10632207.040999999</v>
      </c>
      <c r="D68" s="121">
        <v>11077899.119999999</v>
      </c>
      <c r="E68" s="121">
        <v>11428587.233999999</v>
      </c>
      <c r="F68" s="121">
        <v>11363963.503</v>
      </c>
      <c r="G68" s="121">
        <v>12477968.699999999</v>
      </c>
      <c r="H68" s="121">
        <v>11770634.384</v>
      </c>
      <c r="I68" s="121">
        <v>12595426.863</v>
      </c>
      <c r="J68" s="121">
        <v>11046830.085999999</v>
      </c>
      <c r="K68" s="121">
        <v>12793148.034</v>
      </c>
      <c r="L68" s="121">
        <v>9722708.7899999991</v>
      </c>
      <c r="M68" s="121">
        <v>9395872.8969999999</v>
      </c>
      <c r="N68" s="121">
        <v>7721948.9740000004</v>
      </c>
      <c r="O68" s="122">
        <f t="shared" si="7"/>
        <v>132027195.626</v>
      </c>
    </row>
    <row r="69" spans="1:15" s="32" customFormat="1" ht="15" customHeight="1" thickBot="1" x14ac:dyDescent="0.25">
      <c r="A69" s="119">
        <v>2009</v>
      </c>
      <c r="B69" s="120" t="s">
        <v>39</v>
      </c>
      <c r="C69" s="121">
        <v>7884493.5240000002</v>
      </c>
      <c r="D69" s="121">
        <v>8435115.8340000007</v>
      </c>
      <c r="E69" s="121">
        <v>8155485.0810000002</v>
      </c>
      <c r="F69" s="121">
        <v>7561696.2829999998</v>
      </c>
      <c r="G69" s="121">
        <v>7346407.5279999999</v>
      </c>
      <c r="H69" s="121">
        <v>8329692.7829999998</v>
      </c>
      <c r="I69" s="121">
        <v>9055733.6710000001</v>
      </c>
      <c r="J69" s="121">
        <v>7839908.8420000002</v>
      </c>
      <c r="K69" s="121">
        <v>8480708.3870000001</v>
      </c>
      <c r="L69" s="121">
        <v>10095768.029999999</v>
      </c>
      <c r="M69" s="121">
        <v>8903010.773</v>
      </c>
      <c r="N69" s="121">
        <v>10054591.867000001</v>
      </c>
      <c r="O69" s="122">
        <f t="shared" si="7"/>
        <v>102142612.603</v>
      </c>
    </row>
    <row r="70" spans="1:15" s="32" customFormat="1" ht="15" customHeight="1" thickBot="1" x14ac:dyDescent="0.25">
      <c r="A70" s="119">
        <v>2010</v>
      </c>
      <c r="B70" s="120" t="s">
        <v>39</v>
      </c>
      <c r="C70" s="121">
        <v>7828748.0580000002</v>
      </c>
      <c r="D70" s="121">
        <v>8263237.8140000002</v>
      </c>
      <c r="E70" s="121">
        <v>9886488.1710000001</v>
      </c>
      <c r="F70" s="121">
        <v>9396006.6539999992</v>
      </c>
      <c r="G70" s="121">
        <v>9799958.1170000006</v>
      </c>
      <c r="H70" s="121">
        <v>9542907.6439999994</v>
      </c>
      <c r="I70" s="121">
        <v>9564682.5449999999</v>
      </c>
      <c r="J70" s="121">
        <v>8523451.9729999993</v>
      </c>
      <c r="K70" s="121">
        <v>8909230.5209999997</v>
      </c>
      <c r="L70" s="121">
        <v>10963586.27</v>
      </c>
      <c r="M70" s="121">
        <v>9382369.7180000003</v>
      </c>
      <c r="N70" s="121">
        <v>11822551.698999999</v>
      </c>
      <c r="O70" s="122">
        <f t="shared" si="7"/>
        <v>113883219.18399999</v>
      </c>
    </row>
    <row r="71" spans="1:15" s="32" customFormat="1" ht="15" customHeight="1" thickBot="1" x14ac:dyDescent="0.25">
      <c r="A71" s="119">
        <v>2011</v>
      </c>
      <c r="B71" s="120" t="s">
        <v>39</v>
      </c>
      <c r="C71" s="121">
        <v>9551084.6390000004</v>
      </c>
      <c r="D71" s="121">
        <v>10059126.307</v>
      </c>
      <c r="E71" s="121">
        <v>11811085.16</v>
      </c>
      <c r="F71" s="121">
        <v>11873269.447000001</v>
      </c>
      <c r="G71" s="121">
        <v>10943364.372</v>
      </c>
      <c r="H71" s="121">
        <v>11349953.558</v>
      </c>
      <c r="I71" s="121">
        <v>11860004.271</v>
      </c>
      <c r="J71" s="121">
        <v>11245124.657</v>
      </c>
      <c r="K71" s="121">
        <v>10750626.098999999</v>
      </c>
      <c r="L71" s="121">
        <v>11907219.297</v>
      </c>
      <c r="M71" s="121">
        <v>11078524.743000001</v>
      </c>
      <c r="N71" s="121">
        <v>12477486.279999999</v>
      </c>
      <c r="O71" s="122">
        <f t="shared" si="7"/>
        <v>134906868.83000001</v>
      </c>
    </row>
    <row r="72" spans="1:15" s="32" customFormat="1" ht="15" customHeight="1" thickBot="1" x14ac:dyDescent="0.25">
      <c r="A72" s="119">
        <v>2012</v>
      </c>
      <c r="B72" s="120" t="s">
        <v>39</v>
      </c>
      <c r="C72" s="121">
        <v>10348187.165999999</v>
      </c>
      <c r="D72" s="121">
        <v>11748000.124</v>
      </c>
      <c r="E72" s="121">
        <v>13208572.977</v>
      </c>
      <c r="F72" s="121">
        <v>12630226.718</v>
      </c>
      <c r="G72" s="121">
        <v>13131530.960999999</v>
      </c>
      <c r="H72" s="121">
        <v>13231198.687999999</v>
      </c>
      <c r="I72" s="121">
        <v>12830675.307</v>
      </c>
      <c r="J72" s="121">
        <v>12831394.572000001</v>
      </c>
      <c r="K72" s="121">
        <v>12952651.721999999</v>
      </c>
      <c r="L72" s="121">
        <v>13190769.654999999</v>
      </c>
      <c r="M72" s="121">
        <v>13753052.493000001</v>
      </c>
      <c r="N72" s="121">
        <v>12605476.173</v>
      </c>
      <c r="O72" s="122">
        <f t="shared" si="7"/>
        <v>152461736.55599999</v>
      </c>
    </row>
    <row r="73" spans="1:15" s="32" customFormat="1" ht="15" customHeight="1" thickBot="1" x14ac:dyDescent="0.25">
      <c r="A73" s="119">
        <v>2013</v>
      </c>
      <c r="B73" s="120" t="s">
        <v>39</v>
      </c>
      <c r="C73" s="121">
        <v>11481521.079</v>
      </c>
      <c r="D73" s="121">
        <v>12385690.909</v>
      </c>
      <c r="E73" s="121">
        <v>13122058.141000001</v>
      </c>
      <c r="F73" s="121">
        <v>12468202.903000001</v>
      </c>
      <c r="G73" s="121">
        <v>13277209.017000001</v>
      </c>
      <c r="H73" s="121">
        <v>12399973.961999999</v>
      </c>
      <c r="I73" s="121">
        <v>13059519.685000001</v>
      </c>
      <c r="J73" s="121">
        <v>11118300.903000001</v>
      </c>
      <c r="K73" s="121">
        <v>13060371.039000001</v>
      </c>
      <c r="L73" s="121">
        <v>12053704.638</v>
      </c>
      <c r="M73" s="121">
        <v>14201227.351</v>
      </c>
      <c r="N73" s="121">
        <v>13174857.460000001</v>
      </c>
      <c r="O73" s="122">
        <f t="shared" si="7"/>
        <v>151802637.08700001</v>
      </c>
    </row>
    <row r="74" spans="1:15" s="32" customFormat="1" ht="15" customHeight="1" thickBot="1" x14ac:dyDescent="0.25">
      <c r="A74" s="119">
        <v>2014</v>
      </c>
      <c r="B74" s="120" t="s">
        <v>39</v>
      </c>
      <c r="C74" s="121">
        <v>12399761.948000001</v>
      </c>
      <c r="D74" s="121">
        <v>13053292.493000001</v>
      </c>
      <c r="E74" s="121">
        <v>14680110.779999999</v>
      </c>
      <c r="F74" s="121">
        <v>13371185.664000001</v>
      </c>
      <c r="G74" s="121">
        <v>13681906.159</v>
      </c>
      <c r="H74" s="121">
        <v>12880924.245999999</v>
      </c>
      <c r="I74" s="121">
        <v>13344776.958000001</v>
      </c>
      <c r="J74" s="121">
        <v>11386828.925000001</v>
      </c>
      <c r="K74" s="121">
        <v>13583120.905999999</v>
      </c>
      <c r="L74" s="121">
        <v>12891630.102</v>
      </c>
      <c r="M74" s="121">
        <v>13067348.107000001</v>
      </c>
      <c r="N74" s="121">
        <v>13269271.402000001</v>
      </c>
      <c r="O74" s="122">
        <f t="shared" si="7"/>
        <v>157610157.69</v>
      </c>
    </row>
    <row r="75" spans="1:15" s="32" customFormat="1" ht="15" customHeight="1" thickBot="1" x14ac:dyDescent="0.25">
      <c r="A75" s="119">
        <v>2015</v>
      </c>
      <c r="B75" s="120" t="s">
        <v>39</v>
      </c>
      <c r="C75" s="121">
        <v>12301766.75</v>
      </c>
      <c r="D75" s="121">
        <v>12231860.140000001</v>
      </c>
      <c r="E75" s="121">
        <v>12519910.437999999</v>
      </c>
      <c r="F75" s="121">
        <v>13349346.866</v>
      </c>
      <c r="G75" s="121">
        <v>11080385.127</v>
      </c>
      <c r="H75" s="121">
        <v>11949647.085999999</v>
      </c>
      <c r="I75" s="121">
        <v>11129358.973999999</v>
      </c>
      <c r="J75" s="121">
        <v>11022045.344000001</v>
      </c>
      <c r="K75" s="121">
        <v>11581703.842</v>
      </c>
      <c r="L75" s="121">
        <v>13240039.088</v>
      </c>
      <c r="M75" s="121">
        <v>11681989.013</v>
      </c>
      <c r="N75" s="121">
        <v>11750818.76</v>
      </c>
      <c r="O75" s="122">
        <f t="shared" si="7"/>
        <v>143838871.428</v>
      </c>
    </row>
    <row r="76" spans="1:15" s="32" customFormat="1" ht="15" customHeight="1" thickBot="1" x14ac:dyDescent="0.25">
      <c r="A76" s="119">
        <v>2016</v>
      </c>
      <c r="B76" s="120" t="s">
        <v>39</v>
      </c>
      <c r="C76" s="121">
        <v>9546115.4000000004</v>
      </c>
      <c r="D76" s="121">
        <v>12366388.057</v>
      </c>
      <c r="E76" s="121">
        <v>12757672.093</v>
      </c>
      <c r="F76" s="121">
        <v>11950497.685000001</v>
      </c>
      <c r="G76" s="121">
        <v>12098611.067</v>
      </c>
      <c r="H76" s="121">
        <v>12864154.060000001</v>
      </c>
      <c r="I76" s="121">
        <v>9850124.8719999995</v>
      </c>
      <c r="J76" s="121">
        <v>11830762.82</v>
      </c>
      <c r="K76" s="121">
        <v>10901638.452</v>
      </c>
      <c r="L76" s="121">
        <v>12796159.91</v>
      </c>
      <c r="M76" s="121">
        <v>12786936.247</v>
      </c>
      <c r="N76" s="121">
        <v>12780523.145</v>
      </c>
      <c r="O76" s="122">
        <f t="shared" si="7"/>
        <v>142529583.80799997</v>
      </c>
    </row>
    <row r="77" spans="1:15" s="32" customFormat="1" ht="15" customHeight="1" thickBot="1" x14ac:dyDescent="0.25">
      <c r="A77" s="119">
        <v>2017</v>
      </c>
      <c r="B77" s="120" t="s">
        <v>39</v>
      </c>
      <c r="C77" s="121">
        <v>11247585.677000133</v>
      </c>
      <c r="D77" s="121">
        <v>12089908.933999483</v>
      </c>
      <c r="E77" s="121">
        <v>14470814.05899963</v>
      </c>
      <c r="F77" s="121">
        <v>12859938.790999187</v>
      </c>
      <c r="G77" s="121">
        <v>13582079.73099998</v>
      </c>
      <c r="H77" s="121">
        <v>13125306.943999315</v>
      </c>
      <c r="I77" s="121">
        <v>12612074.05599888</v>
      </c>
      <c r="J77" s="121">
        <v>13248462.990000026</v>
      </c>
      <c r="K77" s="121">
        <v>11810080.804999635</v>
      </c>
      <c r="L77" s="121">
        <v>13912699.49399944</v>
      </c>
      <c r="M77" s="121">
        <v>14188323.115998682</v>
      </c>
      <c r="N77" s="121">
        <v>13845665.816998869</v>
      </c>
      <c r="O77" s="122">
        <f t="shared" si="7"/>
        <v>156992940.41399324</v>
      </c>
    </row>
    <row r="78" spans="1:15" s="32" customFormat="1" ht="15" customHeight="1" thickBot="1" x14ac:dyDescent="0.25">
      <c r="A78" s="119">
        <v>2018</v>
      </c>
      <c r="B78" s="120" t="s">
        <v>39</v>
      </c>
      <c r="C78" s="121">
        <v>13080096.762</v>
      </c>
      <c r="D78" s="121">
        <v>13827132.654999999</v>
      </c>
      <c r="E78" s="121">
        <v>16338253.918</v>
      </c>
      <c r="F78" s="121">
        <v>14530822.873</v>
      </c>
      <c r="G78" s="121">
        <v>15166648.044</v>
      </c>
      <c r="H78" s="121">
        <v>13657091.159</v>
      </c>
      <c r="I78" s="121">
        <v>14771360.698000001</v>
      </c>
      <c r="J78" s="121">
        <v>12926754.198999999</v>
      </c>
      <c r="K78" s="121">
        <v>15247368.846000001</v>
      </c>
      <c r="L78" s="121">
        <v>16590652.49</v>
      </c>
      <c r="M78" s="121">
        <v>16386878.392999999</v>
      </c>
      <c r="N78" s="121">
        <v>14645696.251</v>
      </c>
      <c r="O78" s="122">
        <f t="shared" si="7"/>
        <v>177168756.28799999</v>
      </c>
    </row>
    <row r="79" spans="1:15" s="32" customFormat="1" ht="15" customHeight="1" thickBot="1" x14ac:dyDescent="0.25">
      <c r="A79" s="119">
        <v>2019</v>
      </c>
      <c r="B79" s="120" t="s">
        <v>39</v>
      </c>
      <c r="C79" s="121">
        <v>13874826.012</v>
      </c>
      <c r="D79" s="121">
        <v>14323043.041999999</v>
      </c>
      <c r="E79" s="121">
        <v>16335862.397</v>
      </c>
      <c r="F79" s="121">
        <v>15340619.824999999</v>
      </c>
      <c r="G79" s="121">
        <v>16855105.096999999</v>
      </c>
      <c r="H79" s="121">
        <v>11634653.880999999</v>
      </c>
      <c r="I79" s="121">
        <v>15932004.723999999</v>
      </c>
      <c r="J79" s="121">
        <v>13222876.222999999</v>
      </c>
      <c r="K79" s="121">
        <v>15273579.960999999</v>
      </c>
      <c r="L79" s="121">
        <v>16410781.68</v>
      </c>
      <c r="M79" s="121">
        <v>16242650.391000001</v>
      </c>
      <c r="N79" s="121">
        <v>15386718.469000001</v>
      </c>
      <c r="O79" s="122">
        <f t="shared" si="7"/>
        <v>180832721.70199999</v>
      </c>
    </row>
    <row r="80" spans="1:15" s="32" customFormat="1" ht="15" customHeight="1" thickBot="1" x14ac:dyDescent="0.25">
      <c r="A80" s="119">
        <v>2020</v>
      </c>
      <c r="B80" s="120" t="s">
        <v>39</v>
      </c>
      <c r="C80" s="121">
        <v>14701346.982000001</v>
      </c>
      <c r="D80" s="121">
        <v>14608289.785</v>
      </c>
      <c r="E80" s="121">
        <v>13353075.963</v>
      </c>
      <c r="F80" s="121">
        <v>8978290.7589999996</v>
      </c>
      <c r="G80" s="121">
        <v>9957512.1809999999</v>
      </c>
      <c r="H80" s="121">
        <v>13460251.822000001</v>
      </c>
      <c r="I80" s="121">
        <v>14890653.468</v>
      </c>
      <c r="J80" s="121">
        <v>12456453.472999999</v>
      </c>
      <c r="K80" s="121">
        <v>15990797.705</v>
      </c>
      <c r="L80" s="121">
        <v>17315266.203000002</v>
      </c>
      <c r="M80" s="121">
        <v>16088682.231000001</v>
      </c>
      <c r="N80" s="121">
        <v>17837134.738000002</v>
      </c>
      <c r="O80" s="122">
        <f t="shared" si="7"/>
        <v>169637755.31000003</v>
      </c>
    </row>
    <row r="81" spans="1:15" s="32" customFormat="1" ht="15" customHeight="1" thickBot="1" x14ac:dyDescent="0.25">
      <c r="A81" s="119">
        <v>2021</v>
      </c>
      <c r="B81" s="120" t="s">
        <v>39</v>
      </c>
      <c r="C81" s="121">
        <v>15306487.643915899</v>
      </c>
      <c r="D81" s="121">
        <v>15777151.373676499</v>
      </c>
      <c r="E81" s="121">
        <v>18125533.345878098</v>
      </c>
      <c r="F81" s="121">
        <v>18106582.520971801</v>
      </c>
      <c r="G81" s="121">
        <v>18587253.5966384</v>
      </c>
      <c r="H81" s="121">
        <v>19036800.670268498</v>
      </c>
      <c r="I81" s="121">
        <v>19020902.292177301</v>
      </c>
      <c r="J81" s="121">
        <v>18681996.8976386</v>
      </c>
      <c r="K81" s="121">
        <v>19984264.497713201</v>
      </c>
      <c r="L81" s="121">
        <v>21100833.1277362</v>
      </c>
      <c r="M81" s="121">
        <v>20749365.9948617</v>
      </c>
      <c r="N81" s="121">
        <v>21316881.481321499</v>
      </c>
      <c r="O81" s="122">
        <f t="shared" si="7"/>
        <v>225794053.44279772</v>
      </c>
    </row>
    <row r="82" spans="1:15" s="32" customFormat="1" ht="15" customHeight="1" thickBot="1" x14ac:dyDescent="0.25">
      <c r="A82" s="119">
        <v>2022</v>
      </c>
      <c r="B82" s="120" t="s">
        <v>39</v>
      </c>
      <c r="C82" s="121">
        <v>17553745.067000002</v>
      </c>
      <c r="D82" s="121">
        <v>19904331.120000001</v>
      </c>
      <c r="E82" s="121">
        <v>22609642.478</v>
      </c>
      <c r="F82" s="121">
        <v>23330991.125</v>
      </c>
      <c r="G82" s="121">
        <v>18931811.633000001</v>
      </c>
      <c r="H82" s="121">
        <v>23359482.375999998</v>
      </c>
      <c r="I82" s="121">
        <v>18536547.530999999</v>
      </c>
      <c r="J82" s="121">
        <v>21275849.662</v>
      </c>
      <c r="K82" s="121">
        <v>22596774.302000001</v>
      </c>
      <c r="L82" s="121">
        <v>21300785.131999999</v>
      </c>
      <c r="M82" s="121">
        <v>21871038.612</v>
      </c>
      <c r="N82" s="121">
        <v>22898748.625</v>
      </c>
      <c r="O82" s="122">
        <f t="shared" ref="O82" si="8">SUM(C82:N82)</f>
        <v>254169747.66300002</v>
      </c>
    </row>
    <row r="83" spans="1:15" s="32" customFormat="1" ht="15" customHeight="1" thickBot="1" x14ac:dyDescent="0.25">
      <c r="A83" s="119">
        <v>2023</v>
      </c>
      <c r="B83" s="120" t="s">
        <v>39</v>
      </c>
      <c r="C83" s="121">
        <v>19331708.504999999</v>
      </c>
      <c r="D83" s="121">
        <v>18565677.535999998</v>
      </c>
      <c r="E83" s="121">
        <v>23562969.528000001</v>
      </c>
      <c r="F83" s="121">
        <v>19250045.118999999</v>
      </c>
      <c r="G83" s="121">
        <v>21633011.897999998</v>
      </c>
      <c r="H83" s="121">
        <v>20773219.280000001</v>
      </c>
      <c r="I83" s="121">
        <v>19779817.067000002</v>
      </c>
      <c r="J83" s="121">
        <v>21556272.835999999</v>
      </c>
      <c r="K83" s="121">
        <v>22411385.842999998</v>
      </c>
      <c r="L83" s="121">
        <v>22804540.822999999</v>
      </c>
      <c r="M83" s="121">
        <v>23000729.802999999</v>
      </c>
      <c r="N83" s="121">
        <v>22958050.772999998</v>
      </c>
      <c r="O83" s="122">
        <f t="shared" ref="O83" si="9">SUM(C83:N83)</f>
        <v>255627429.01100001</v>
      </c>
    </row>
    <row r="84" spans="1:15" s="32" customFormat="1" ht="15" customHeight="1" thickBot="1" x14ac:dyDescent="0.25">
      <c r="A84" s="119">
        <v>2024</v>
      </c>
      <c r="B84" s="120" t="s">
        <v>39</v>
      </c>
      <c r="C84" s="121">
        <v>20001481.681000002</v>
      </c>
      <c r="D84" s="121">
        <v>21090877.335000001</v>
      </c>
      <c r="E84" s="121">
        <v>22650377.344999999</v>
      </c>
      <c r="F84" s="121">
        <v>19294220.596999999</v>
      </c>
      <c r="G84" s="121">
        <v>24177418.965</v>
      </c>
      <c r="H84" s="121">
        <v>19015381.919</v>
      </c>
      <c r="I84" s="121">
        <v>22476367.447999999</v>
      </c>
      <c r="J84" s="121">
        <v>22003550.114</v>
      </c>
      <c r="K84" s="121">
        <v>21971490.127999999</v>
      </c>
      <c r="L84" s="121">
        <v>23477782.467</v>
      </c>
      <c r="M84" s="121">
        <v>22252619.234000001</v>
      </c>
      <c r="N84" s="121">
        <v>23443110.482999999</v>
      </c>
      <c r="O84" s="122">
        <f t="shared" ref="O84:O85" si="10">SUM(C84:N84)</f>
        <v>261854677.71600002</v>
      </c>
    </row>
    <row r="85" spans="1:15" s="32" customFormat="1" ht="15" customHeight="1" thickBot="1" x14ac:dyDescent="0.25">
      <c r="A85" s="119">
        <v>2025</v>
      </c>
      <c r="B85" s="120" t="s">
        <v>39</v>
      </c>
      <c r="C85" s="121">
        <v>21164177.228</v>
      </c>
      <c r="D85" s="121"/>
      <c r="E85" s="121"/>
      <c r="F85" s="121"/>
      <c r="G85" s="121"/>
      <c r="H85" s="121"/>
      <c r="I85" s="121"/>
      <c r="J85" s="121"/>
      <c r="K85" s="121"/>
      <c r="L85" s="121"/>
      <c r="M85" s="121"/>
      <c r="N85" s="121"/>
      <c r="O85" s="122">
        <f t="shared" si="10"/>
        <v>21164177.228</v>
      </c>
    </row>
  </sheetData>
  <autoFilter ref="A1:O85" xr:uid="{F6B2BAF0-721B-4B6D-8D51-CBD4890ED033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2025-02-01T16:40:08Z</dcterms:modified>
</cp:coreProperties>
</file>