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m-fsvr01\SHARE\EKONOMIK ARASTIRMALAR\SUBE\Ihracat Rakam Açıklama Dosyaları\2025\202511 - Kasım\dağıtım\tam\"/>
    </mc:Choice>
  </mc:AlternateContent>
  <xr:revisionPtr revIDLastSave="0" documentId="13_ncr:1_{1E03BBF8-0689-41C2-8257-B98A012E44DE}" xr6:coauthVersionLast="36" xr6:coauthVersionMax="36" xr10:uidLastSave="{00000000-0000-0000-0000-000000000000}"/>
  <bookViews>
    <workbookView xWindow="240" yWindow="480" windowWidth="15570" windowHeight="7590" tabRatio="900" xr2:uid="{00000000-000D-0000-FFFF-FFFF00000000}"/>
  </bookViews>
  <sheets>
    <sheet name="SEKTOR_USD" sheetId="1" r:id="rId1"/>
    <sheet name="SECILMIS_ISTATISTIK" sheetId="14" r:id="rId2"/>
    <sheet name="SEKTOR_TL" sheetId="2" r:id="rId3"/>
    <sheet name="USDvsTL" sheetId="3" r:id="rId4"/>
    <sheet name="GEN_SEK" sheetId="4" r:id="rId5"/>
    <sheet name="Toplam İhracat  bar gra" sheetId="15" r:id="rId6"/>
    <sheet name="ULKE" sheetId="23" r:id="rId7"/>
    <sheet name="KARŞL." sheetId="16" r:id="rId8"/>
    <sheet name="SEKT1" sheetId="17" r:id="rId9"/>
    <sheet name="SEKT2 " sheetId="18" r:id="rId10"/>
    <sheet name="SEKT3 " sheetId="19" r:id="rId11"/>
    <sheet name="SEKT4 " sheetId="20" r:id="rId12"/>
    <sheet name="SEKT5 " sheetId="21" r:id="rId13"/>
    <sheet name="2002_2025_AYLIK_IHR" sheetId="22" r:id="rId14"/>
  </sheets>
  <definedNames>
    <definedName name="_xlnm._FilterDatabase" localSheetId="13" hidden="1">'2002_2025_AYLIK_IHR'!$A$1:$O$83</definedName>
  </definedNames>
  <calcPr calcId="191029"/>
</workbook>
</file>

<file path=xl/calcChain.xml><?xml version="1.0" encoding="utf-8"?>
<calcChain xmlns="http://schemas.openxmlformats.org/spreadsheetml/2006/main">
  <c r="M44" i="1" l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O25" i="22" l="1"/>
  <c r="N25" i="22"/>
  <c r="M25" i="22"/>
  <c r="L25" i="22"/>
  <c r="K25" i="22"/>
  <c r="J25" i="22"/>
  <c r="I25" i="22"/>
  <c r="H25" i="22"/>
  <c r="G25" i="22"/>
  <c r="F25" i="22"/>
  <c r="E25" i="22"/>
  <c r="D25" i="22"/>
  <c r="C25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K29" i="1"/>
  <c r="J29" i="1"/>
  <c r="G29" i="1"/>
  <c r="F29" i="1"/>
  <c r="C29" i="1"/>
  <c r="B29" i="1"/>
  <c r="M45" i="1"/>
  <c r="L45" i="1"/>
  <c r="I45" i="1"/>
  <c r="H45" i="1"/>
  <c r="E45" i="1"/>
  <c r="D45" i="1"/>
  <c r="O83" i="22" l="1"/>
  <c r="O82" i="22" l="1"/>
  <c r="C23" i="4" l="1"/>
  <c r="O81" i="22" l="1"/>
  <c r="O80" i="22" l="1"/>
  <c r="L22" i="4" l="1"/>
  <c r="K23" i="4"/>
  <c r="M22" i="4" s="1"/>
  <c r="J23" i="4"/>
  <c r="G23" i="4"/>
  <c r="I22" i="4" s="1"/>
  <c r="F23" i="4"/>
  <c r="H22" i="4"/>
  <c r="E22" i="4"/>
  <c r="D22" i="4"/>
  <c r="B23" i="4"/>
  <c r="O78" i="22" l="1"/>
  <c r="O79" i="22"/>
  <c r="D91" i="14"/>
  <c r="D90" i="14"/>
  <c r="D89" i="14"/>
  <c r="D88" i="14"/>
  <c r="D87" i="14"/>
  <c r="D86" i="14"/>
  <c r="D85" i="14"/>
  <c r="D84" i="14"/>
  <c r="D83" i="14"/>
  <c r="D82" i="14"/>
  <c r="D76" i="14"/>
  <c r="D75" i="14"/>
  <c r="D74" i="14"/>
  <c r="D73" i="14"/>
  <c r="D72" i="14"/>
  <c r="D71" i="14"/>
  <c r="D70" i="14"/>
  <c r="D69" i="14"/>
  <c r="D68" i="14"/>
  <c r="D67" i="14"/>
  <c r="D61" i="14"/>
  <c r="D60" i="14"/>
  <c r="D59" i="14"/>
  <c r="D58" i="14"/>
  <c r="D57" i="14"/>
  <c r="D56" i="14"/>
  <c r="D55" i="14"/>
  <c r="D54" i="14"/>
  <c r="D53" i="14"/>
  <c r="D52" i="14"/>
  <c r="D46" i="14"/>
  <c r="D45" i="14"/>
  <c r="D44" i="14"/>
  <c r="D43" i="14"/>
  <c r="D42" i="14"/>
  <c r="D41" i="14"/>
  <c r="D40" i="14"/>
  <c r="D39" i="14"/>
  <c r="D38" i="14"/>
  <c r="D37" i="14"/>
  <c r="D31" i="14"/>
  <c r="D30" i="14"/>
  <c r="D29" i="14"/>
  <c r="D28" i="14"/>
  <c r="D27" i="14"/>
  <c r="D26" i="14"/>
  <c r="D25" i="14"/>
  <c r="D24" i="14"/>
  <c r="D23" i="14"/>
  <c r="D22" i="14"/>
  <c r="D15" i="14"/>
  <c r="D14" i="14"/>
  <c r="D13" i="14"/>
  <c r="D12" i="14"/>
  <c r="D11" i="14"/>
  <c r="D10" i="14"/>
  <c r="D9" i="14"/>
  <c r="D8" i="14"/>
  <c r="D7" i="14"/>
  <c r="D6" i="14"/>
  <c r="O77" i="22"/>
  <c r="O76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J45" i="2"/>
  <c r="D57" i="22"/>
  <c r="E57" i="22"/>
  <c r="F57" i="22"/>
  <c r="G57" i="22"/>
  <c r="H57" i="22"/>
  <c r="I57" i="22"/>
  <c r="J57" i="22"/>
  <c r="K57" i="22"/>
  <c r="L57" i="22"/>
  <c r="M57" i="22"/>
  <c r="N57" i="22"/>
  <c r="C57" i="22"/>
  <c r="D56" i="22"/>
  <c r="E56" i="22"/>
  <c r="F56" i="22"/>
  <c r="G56" i="22"/>
  <c r="H56" i="22"/>
  <c r="I56" i="22"/>
  <c r="J56" i="22"/>
  <c r="K56" i="22"/>
  <c r="L56" i="22"/>
  <c r="M56" i="22"/>
  <c r="C56" i="22"/>
  <c r="D3" i="22"/>
  <c r="E3" i="22"/>
  <c r="F3" i="22"/>
  <c r="G3" i="22"/>
  <c r="H3" i="22"/>
  <c r="I3" i="22"/>
  <c r="J3" i="22"/>
  <c r="K3" i="22"/>
  <c r="L3" i="22"/>
  <c r="M3" i="22"/>
  <c r="N3" i="22"/>
  <c r="C3" i="22"/>
  <c r="D2" i="22"/>
  <c r="E2" i="22"/>
  <c r="F2" i="22"/>
  <c r="G2" i="22"/>
  <c r="H2" i="22"/>
  <c r="I2" i="22"/>
  <c r="J2" i="22"/>
  <c r="K2" i="22"/>
  <c r="L2" i="22"/>
  <c r="M2" i="22"/>
  <c r="C2" i="22"/>
  <c r="A42" i="2"/>
  <c r="A31" i="2"/>
  <c r="A32" i="2"/>
  <c r="A33" i="2"/>
  <c r="A34" i="2"/>
  <c r="A35" i="2"/>
  <c r="A36" i="2"/>
  <c r="A37" i="2"/>
  <c r="A38" i="2"/>
  <c r="A39" i="2"/>
  <c r="A40" i="2"/>
  <c r="A30" i="2"/>
  <c r="A28" i="2"/>
  <c r="A25" i="2"/>
  <c r="A26" i="2"/>
  <c r="A24" i="2"/>
  <c r="A21" i="2"/>
  <c r="A19" i="2"/>
  <c r="A11" i="2"/>
  <c r="A12" i="2"/>
  <c r="A13" i="2"/>
  <c r="A14" i="2"/>
  <c r="A15" i="2"/>
  <c r="A16" i="2"/>
  <c r="A17" i="2"/>
  <c r="A10" i="2"/>
  <c r="K42" i="2"/>
  <c r="K40" i="2"/>
  <c r="K39" i="2"/>
  <c r="K38" i="2"/>
  <c r="K37" i="2"/>
  <c r="K36" i="2"/>
  <c r="K35" i="2"/>
  <c r="K34" i="2"/>
  <c r="K33" i="2"/>
  <c r="K32" i="2"/>
  <c r="K31" i="2"/>
  <c r="K30" i="2"/>
  <c r="K28" i="2"/>
  <c r="K26" i="2"/>
  <c r="K25" i="2"/>
  <c r="K24" i="2"/>
  <c r="K21" i="2"/>
  <c r="K19" i="2"/>
  <c r="K17" i="2"/>
  <c r="K16" i="2"/>
  <c r="K15" i="2"/>
  <c r="K14" i="2"/>
  <c r="K13" i="2"/>
  <c r="K12" i="2"/>
  <c r="K11" i="2"/>
  <c r="K10" i="2"/>
  <c r="J42" i="2"/>
  <c r="J40" i="2"/>
  <c r="J39" i="2"/>
  <c r="J38" i="2"/>
  <c r="J37" i="2"/>
  <c r="L37" i="2" s="1"/>
  <c r="G37" i="3" s="1"/>
  <c r="J36" i="2"/>
  <c r="L36" i="2" s="1"/>
  <c r="G36" i="3" s="1"/>
  <c r="J35" i="2"/>
  <c r="L35" i="2" s="1"/>
  <c r="G35" i="3" s="1"/>
  <c r="J34" i="2"/>
  <c r="L34" i="2" s="1"/>
  <c r="G34" i="3" s="1"/>
  <c r="J33" i="2"/>
  <c r="J32" i="2"/>
  <c r="J31" i="2"/>
  <c r="J30" i="2"/>
  <c r="J28" i="2"/>
  <c r="J26" i="2"/>
  <c r="J25" i="2"/>
  <c r="J24" i="2"/>
  <c r="J21" i="2"/>
  <c r="J19" i="2"/>
  <c r="J17" i="2"/>
  <c r="J16" i="2"/>
  <c r="J15" i="2"/>
  <c r="J14" i="2"/>
  <c r="J13" i="2"/>
  <c r="J12" i="2"/>
  <c r="J11" i="2"/>
  <c r="J10" i="2"/>
  <c r="G42" i="2"/>
  <c r="G40" i="2"/>
  <c r="G39" i="2"/>
  <c r="G38" i="2"/>
  <c r="G37" i="2"/>
  <c r="G36" i="2"/>
  <c r="G35" i="2"/>
  <c r="G34" i="2"/>
  <c r="G33" i="2"/>
  <c r="G32" i="2"/>
  <c r="G31" i="2"/>
  <c r="G30" i="2"/>
  <c r="G28" i="2"/>
  <c r="G26" i="2"/>
  <c r="G25" i="2"/>
  <c r="G24" i="2"/>
  <c r="G21" i="2"/>
  <c r="G19" i="2"/>
  <c r="G17" i="2"/>
  <c r="G16" i="2"/>
  <c r="G15" i="2"/>
  <c r="G14" i="2"/>
  <c r="G13" i="2"/>
  <c r="G12" i="2"/>
  <c r="G11" i="2"/>
  <c r="G10" i="2"/>
  <c r="F42" i="2"/>
  <c r="F40" i="2"/>
  <c r="H40" i="2" s="1"/>
  <c r="E40" i="3" s="1"/>
  <c r="F39" i="2"/>
  <c r="H39" i="2" s="1"/>
  <c r="E39" i="3" s="1"/>
  <c r="F38" i="2"/>
  <c r="F37" i="2"/>
  <c r="F36" i="2"/>
  <c r="F35" i="2"/>
  <c r="F34" i="2"/>
  <c r="F33" i="2"/>
  <c r="F32" i="2"/>
  <c r="F31" i="2"/>
  <c r="F30" i="2"/>
  <c r="F28" i="2"/>
  <c r="F26" i="2"/>
  <c r="F25" i="2"/>
  <c r="F24" i="2"/>
  <c r="F21" i="2"/>
  <c r="H21" i="2" s="1"/>
  <c r="E21" i="3" s="1"/>
  <c r="F19" i="2"/>
  <c r="H19" i="2" s="1"/>
  <c r="E19" i="3" s="1"/>
  <c r="F17" i="2"/>
  <c r="H17" i="2" s="1"/>
  <c r="E17" i="3" s="1"/>
  <c r="F16" i="2"/>
  <c r="F15" i="2"/>
  <c r="F14" i="2"/>
  <c r="F13" i="2"/>
  <c r="F12" i="2"/>
  <c r="H12" i="2" s="1"/>
  <c r="E12" i="3" s="1"/>
  <c r="F11" i="2"/>
  <c r="H11" i="2" s="1"/>
  <c r="E11" i="3" s="1"/>
  <c r="F10" i="2"/>
  <c r="C42" i="2"/>
  <c r="C40" i="2"/>
  <c r="C39" i="2"/>
  <c r="C38" i="2"/>
  <c r="C37" i="2"/>
  <c r="C36" i="2"/>
  <c r="C35" i="2"/>
  <c r="C34" i="2"/>
  <c r="C33" i="2"/>
  <c r="C32" i="2"/>
  <c r="C31" i="2"/>
  <c r="C30" i="2"/>
  <c r="C28" i="2"/>
  <c r="C26" i="2"/>
  <c r="C25" i="2"/>
  <c r="C24" i="2"/>
  <c r="C21" i="2"/>
  <c r="C19" i="2"/>
  <c r="C17" i="2"/>
  <c r="C16" i="2"/>
  <c r="C15" i="2"/>
  <c r="C14" i="2"/>
  <c r="C13" i="2"/>
  <c r="C12" i="2"/>
  <c r="C11" i="2"/>
  <c r="C10" i="2"/>
  <c r="B42" i="2"/>
  <c r="B40" i="2"/>
  <c r="B39" i="2"/>
  <c r="B38" i="2"/>
  <c r="B37" i="2"/>
  <c r="B36" i="2"/>
  <c r="B35" i="2"/>
  <c r="B34" i="2"/>
  <c r="B33" i="2"/>
  <c r="B32" i="2"/>
  <c r="B31" i="2"/>
  <c r="D31" i="2" s="1"/>
  <c r="C31" i="3" s="1"/>
  <c r="B30" i="2"/>
  <c r="D30" i="2" s="1"/>
  <c r="C30" i="3" s="1"/>
  <c r="B28" i="2"/>
  <c r="D28" i="2" s="1"/>
  <c r="C28" i="3" s="1"/>
  <c r="B26" i="2"/>
  <c r="B25" i="2"/>
  <c r="B24" i="2"/>
  <c r="B21" i="2"/>
  <c r="B19" i="2"/>
  <c r="B17" i="2"/>
  <c r="B16" i="2"/>
  <c r="B15" i="2"/>
  <c r="D15" i="2" s="1"/>
  <c r="C15" i="3" s="1"/>
  <c r="B14" i="2"/>
  <c r="B13" i="2"/>
  <c r="B12" i="2"/>
  <c r="B11" i="2"/>
  <c r="B10" i="2"/>
  <c r="C7" i="2"/>
  <c r="B7" i="2"/>
  <c r="F6" i="2"/>
  <c r="B6" i="2"/>
  <c r="K41" i="1"/>
  <c r="J41" i="1"/>
  <c r="J41" i="2" s="1"/>
  <c r="G41" i="1"/>
  <c r="G41" i="2" s="1"/>
  <c r="F41" i="1"/>
  <c r="H41" i="1" s="1"/>
  <c r="D41" i="3" s="1"/>
  <c r="F41" i="2"/>
  <c r="C41" i="1"/>
  <c r="C41" i="2" s="1"/>
  <c r="B41" i="1"/>
  <c r="B41" i="2" s="1"/>
  <c r="J29" i="2"/>
  <c r="G29" i="2"/>
  <c r="C29" i="2"/>
  <c r="B29" i="2"/>
  <c r="K27" i="1"/>
  <c r="J27" i="1"/>
  <c r="G27" i="1"/>
  <c r="F27" i="1"/>
  <c r="F27" i="2" s="1"/>
  <c r="C27" i="1"/>
  <c r="B27" i="1"/>
  <c r="B27" i="2" s="1"/>
  <c r="K23" i="1"/>
  <c r="J23" i="1"/>
  <c r="L23" i="1" s="1"/>
  <c r="F23" i="3" s="1"/>
  <c r="J23" i="2"/>
  <c r="G23" i="1"/>
  <c r="G22" i="1" s="1"/>
  <c r="G22" i="2" s="1"/>
  <c r="F23" i="1"/>
  <c r="F23" i="2" s="1"/>
  <c r="C23" i="1"/>
  <c r="C23" i="2" s="1"/>
  <c r="B23" i="1"/>
  <c r="K20" i="1"/>
  <c r="K20" i="2" s="1"/>
  <c r="J20" i="1"/>
  <c r="G20" i="1"/>
  <c r="G20" i="2" s="1"/>
  <c r="F20" i="1"/>
  <c r="F20" i="2" s="1"/>
  <c r="C20" i="1"/>
  <c r="C20" i="2" s="1"/>
  <c r="B20" i="1"/>
  <c r="B20" i="2" s="1"/>
  <c r="K18" i="1"/>
  <c r="J18" i="1"/>
  <c r="J18" i="2" s="1"/>
  <c r="G18" i="1"/>
  <c r="F18" i="1"/>
  <c r="H18" i="1" s="1"/>
  <c r="D18" i="3" s="1"/>
  <c r="C18" i="1"/>
  <c r="C18" i="2" s="1"/>
  <c r="B18" i="1"/>
  <c r="B18" i="2" s="1"/>
  <c r="K9" i="1"/>
  <c r="K9" i="2" s="1"/>
  <c r="J9" i="1"/>
  <c r="G9" i="1"/>
  <c r="G9" i="2" s="1"/>
  <c r="F9" i="1"/>
  <c r="C9" i="1"/>
  <c r="C9" i="2" s="1"/>
  <c r="B9" i="1"/>
  <c r="B9" i="2" s="1"/>
  <c r="G27" i="2"/>
  <c r="K41" i="2"/>
  <c r="K29" i="2"/>
  <c r="K18" i="2"/>
  <c r="F45" i="2"/>
  <c r="C45" i="2"/>
  <c r="C44" i="2"/>
  <c r="B45" i="2"/>
  <c r="H23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3" i="4"/>
  <c r="M23" i="4"/>
  <c r="L23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L42" i="1"/>
  <c r="F42" i="3" s="1"/>
  <c r="L40" i="1"/>
  <c r="F40" i="3" s="1"/>
  <c r="L39" i="1"/>
  <c r="F39" i="3" s="1"/>
  <c r="L38" i="1"/>
  <c r="F38" i="3" s="1"/>
  <c r="L37" i="1"/>
  <c r="F37" i="3" s="1"/>
  <c r="L36" i="1"/>
  <c r="F36" i="3" s="1"/>
  <c r="L35" i="1"/>
  <c r="F35" i="3" s="1"/>
  <c r="L34" i="1"/>
  <c r="F34" i="3" s="1"/>
  <c r="L33" i="1"/>
  <c r="F33" i="3" s="1"/>
  <c r="L32" i="1"/>
  <c r="F32" i="3" s="1"/>
  <c r="L31" i="1"/>
  <c r="F31" i="3" s="1"/>
  <c r="L30" i="1"/>
  <c r="F30" i="3" s="1"/>
  <c r="L28" i="1"/>
  <c r="F28" i="3" s="1"/>
  <c r="L26" i="1"/>
  <c r="F26" i="3" s="1"/>
  <c r="L25" i="1"/>
  <c r="F25" i="3" s="1"/>
  <c r="L24" i="1"/>
  <c r="F24" i="3" s="1"/>
  <c r="L21" i="1"/>
  <c r="F21" i="3" s="1"/>
  <c r="L19" i="1"/>
  <c r="F19" i="3" s="1"/>
  <c r="L18" i="1"/>
  <c r="F18" i="3" s="1"/>
  <c r="L17" i="1"/>
  <c r="F17" i="3" s="1"/>
  <c r="L16" i="1"/>
  <c r="F16" i="3" s="1"/>
  <c r="L15" i="1"/>
  <c r="F15" i="3" s="1"/>
  <c r="L14" i="1"/>
  <c r="F14" i="3" s="1"/>
  <c r="L13" i="1"/>
  <c r="F13" i="3" s="1"/>
  <c r="L12" i="1"/>
  <c r="F12" i="3" s="1"/>
  <c r="L11" i="1"/>
  <c r="F11" i="3" s="1"/>
  <c r="L10" i="1"/>
  <c r="F10" i="3" s="1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6" i="23"/>
  <c r="O56" i="22"/>
  <c r="O57" i="22"/>
  <c r="O60" i="22"/>
  <c r="I23" i="4"/>
  <c r="E23" i="4"/>
  <c r="I21" i="4"/>
  <c r="H21" i="4"/>
  <c r="E21" i="4"/>
  <c r="I20" i="4"/>
  <c r="H20" i="4"/>
  <c r="E20" i="4"/>
  <c r="I19" i="4"/>
  <c r="H19" i="4"/>
  <c r="E19" i="4"/>
  <c r="I18" i="4"/>
  <c r="H18" i="4"/>
  <c r="E18" i="4"/>
  <c r="I17" i="4"/>
  <c r="H17" i="4"/>
  <c r="E17" i="4"/>
  <c r="I16" i="4"/>
  <c r="H16" i="4"/>
  <c r="E16" i="4"/>
  <c r="I15" i="4"/>
  <c r="H15" i="4"/>
  <c r="E15" i="4"/>
  <c r="I14" i="4"/>
  <c r="H14" i="4"/>
  <c r="E14" i="4"/>
  <c r="I13" i="4"/>
  <c r="H13" i="4"/>
  <c r="E13" i="4"/>
  <c r="I12" i="4"/>
  <c r="H12" i="4"/>
  <c r="E12" i="4"/>
  <c r="I11" i="4"/>
  <c r="H11" i="4"/>
  <c r="E11" i="4"/>
  <c r="I10" i="4"/>
  <c r="H10" i="4"/>
  <c r="E10" i="4"/>
  <c r="I9" i="4"/>
  <c r="H9" i="4"/>
  <c r="E9" i="4"/>
  <c r="D45" i="3"/>
  <c r="B45" i="3"/>
  <c r="H42" i="1"/>
  <c r="D42" i="3" s="1"/>
  <c r="D42" i="1"/>
  <c r="B42" i="3" s="1"/>
  <c r="H40" i="1"/>
  <c r="D40" i="3" s="1"/>
  <c r="D40" i="1"/>
  <c r="B40" i="3" s="1"/>
  <c r="H39" i="1"/>
  <c r="D39" i="3" s="1"/>
  <c r="D39" i="1"/>
  <c r="B39" i="3" s="1"/>
  <c r="H38" i="1"/>
  <c r="D38" i="3" s="1"/>
  <c r="D38" i="1"/>
  <c r="B38" i="3"/>
  <c r="H37" i="1"/>
  <c r="D37" i="3" s="1"/>
  <c r="D37" i="1"/>
  <c r="B37" i="3" s="1"/>
  <c r="H36" i="1"/>
  <c r="D36" i="3" s="1"/>
  <c r="D36" i="1"/>
  <c r="B36" i="3"/>
  <c r="H35" i="1"/>
  <c r="D35" i="3" s="1"/>
  <c r="D35" i="1"/>
  <c r="B35" i="3" s="1"/>
  <c r="H34" i="1"/>
  <c r="D34" i="3" s="1"/>
  <c r="D34" i="1"/>
  <c r="B34" i="3" s="1"/>
  <c r="H33" i="1"/>
  <c r="D33" i="3"/>
  <c r="D33" i="1"/>
  <c r="B33" i="3" s="1"/>
  <c r="H32" i="1"/>
  <c r="D32" i="3" s="1"/>
  <c r="D32" i="1"/>
  <c r="B32" i="3" s="1"/>
  <c r="H31" i="1"/>
  <c r="D31" i="3" s="1"/>
  <c r="D31" i="1"/>
  <c r="B31" i="3" s="1"/>
  <c r="H30" i="1"/>
  <c r="D30" i="3" s="1"/>
  <c r="D30" i="1"/>
  <c r="B30" i="3"/>
  <c r="H28" i="1"/>
  <c r="D28" i="3" s="1"/>
  <c r="D28" i="1"/>
  <c r="B28" i="3" s="1"/>
  <c r="H26" i="1"/>
  <c r="D26" i="3" s="1"/>
  <c r="D26" i="1"/>
  <c r="B26" i="3" s="1"/>
  <c r="H25" i="1"/>
  <c r="D25" i="3" s="1"/>
  <c r="D25" i="1"/>
  <c r="B25" i="3" s="1"/>
  <c r="H24" i="1"/>
  <c r="D24" i="3" s="1"/>
  <c r="D24" i="1"/>
  <c r="B24" i="3" s="1"/>
  <c r="H21" i="1"/>
  <c r="D21" i="3" s="1"/>
  <c r="D21" i="1"/>
  <c r="B21" i="3" s="1"/>
  <c r="H19" i="1"/>
  <c r="D19" i="3" s="1"/>
  <c r="D19" i="1"/>
  <c r="B19" i="3" s="1"/>
  <c r="H17" i="1"/>
  <c r="D17" i="3" s="1"/>
  <c r="D17" i="1"/>
  <c r="B17" i="3" s="1"/>
  <c r="H16" i="1"/>
  <c r="D16" i="3" s="1"/>
  <c r="D16" i="1"/>
  <c r="B16" i="3" s="1"/>
  <c r="H15" i="1"/>
  <c r="D15" i="3"/>
  <c r="D15" i="1"/>
  <c r="B15" i="3" s="1"/>
  <c r="H14" i="1"/>
  <c r="D14" i="3" s="1"/>
  <c r="D14" i="1"/>
  <c r="B14" i="3" s="1"/>
  <c r="H13" i="1"/>
  <c r="D13" i="3" s="1"/>
  <c r="D13" i="1"/>
  <c r="B13" i="3" s="1"/>
  <c r="H12" i="1"/>
  <c r="D12" i="3"/>
  <c r="D12" i="1"/>
  <c r="B12" i="3" s="1"/>
  <c r="H11" i="1"/>
  <c r="D11" i="3" s="1"/>
  <c r="D11" i="1"/>
  <c r="B11" i="3" s="1"/>
  <c r="H10" i="1"/>
  <c r="D10" i="3" s="1"/>
  <c r="D10" i="1"/>
  <c r="B10" i="3" s="1"/>
  <c r="D44" i="3"/>
  <c r="F45" i="3"/>
  <c r="F44" i="3"/>
  <c r="D11" i="2" l="1"/>
  <c r="C11" i="3" s="1"/>
  <c r="D14" i="2"/>
  <c r="C14" i="3" s="1"/>
  <c r="H24" i="2"/>
  <c r="E24" i="3" s="1"/>
  <c r="D40" i="2"/>
  <c r="C40" i="3" s="1"/>
  <c r="H35" i="2"/>
  <c r="E35" i="3" s="1"/>
  <c r="D45" i="2"/>
  <c r="C45" i="3" s="1"/>
  <c r="D24" i="2"/>
  <c r="C24" i="3" s="1"/>
  <c r="H42" i="2"/>
  <c r="E42" i="3" s="1"/>
  <c r="H34" i="2"/>
  <c r="E34" i="3" s="1"/>
  <c r="H36" i="2"/>
  <c r="E36" i="3" s="1"/>
  <c r="H37" i="2"/>
  <c r="E37" i="3" s="1"/>
  <c r="H38" i="2"/>
  <c r="E38" i="3" s="1"/>
  <c r="D21" i="2"/>
  <c r="C21" i="3" s="1"/>
  <c r="L28" i="2"/>
  <c r="G28" i="3" s="1"/>
  <c r="H13" i="2"/>
  <c r="E13" i="3" s="1"/>
  <c r="D37" i="2"/>
  <c r="C37" i="3" s="1"/>
  <c r="D32" i="2"/>
  <c r="C32" i="3" s="1"/>
  <c r="L11" i="2"/>
  <c r="G11" i="3" s="1"/>
  <c r="D10" i="2"/>
  <c r="C10" i="3" s="1"/>
  <c r="L12" i="2"/>
  <c r="G12" i="3" s="1"/>
  <c r="D39" i="2"/>
  <c r="C39" i="3" s="1"/>
  <c r="L13" i="2"/>
  <c r="G13" i="3" s="1"/>
  <c r="L14" i="2"/>
  <c r="G14" i="3" s="1"/>
  <c r="L42" i="2"/>
  <c r="G42" i="3" s="1"/>
  <c r="F18" i="2"/>
  <c r="H31" i="2"/>
  <c r="E31" i="3" s="1"/>
  <c r="L16" i="2"/>
  <c r="G16" i="3" s="1"/>
  <c r="D35" i="2"/>
  <c r="C35" i="3" s="1"/>
  <c r="D34" i="2"/>
  <c r="C34" i="3" s="1"/>
  <c r="H32" i="2"/>
  <c r="E32" i="3" s="1"/>
  <c r="L32" i="2"/>
  <c r="G32" i="3" s="1"/>
  <c r="H16" i="2"/>
  <c r="E16" i="3" s="1"/>
  <c r="L10" i="2"/>
  <c r="G10" i="3" s="1"/>
  <c r="H26" i="2"/>
  <c r="E26" i="3" s="1"/>
  <c r="L40" i="2"/>
  <c r="G40" i="3" s="1"/>
  <c r="E45" i="2"/>
  <c r="L38" i="2"/>
  <c r="G38" i="3" s="1"/>
  <c r="D17" i="2"/>
  <c r="C17" i="3" s="1"/>
  <c r="D12" i="2"/>
  <c r="C12" i="3" s="1"/>
  <c r="H30" i="2"/>
  <c r="E30" i="3" s="1"/>
  <c r="D26" i="2"/>
  <c r="C26" i="3" s="1"/>
  <c r="H15" i="2"/>
  <c r="E15" i="3" s="1"/>
  <c r="D16" i="2"/>
  <c r="C16" i="3" s="1"/>
  <c r="H28" i="2"/>
  <c r="E28" i="3" s="1"/>
  <c r="D19" i="2"/>
  <c r="C19" i="3" s="1"/>
  <c r="D13" i="2"/>
  <c r="C13" i="3" s="1"/>
  <c r="L24" i="2"/>
  <c r="G24" i="3" s="1"/>
  <c r="H14" i="2"/>
  <c r="E14" i="3" s="1"/>
  <c r="H10" i="2"/>
  <c r="E10" i="3" s="1"/>
  <c r="L26" i="2"/>
  <c r="G26" i="3" s="1"/>
  <c r="L17" i="2"/>
  <c r="G17" i="3" s="1"/>
  <c r="P25" i="23"/>
  <c r="O25" i="23"/>
  <c r="L41" i="2"/>
  <c r="G41" i="3" s="1"/>
  <c r="L41" i="1"/>
  <c r="F41" i="3" s="1"/>
  <c r="H41" i="2"/>
  <c r="E41" i="3" s="1"/>
  <c r="D38" i="2"/>
  <c r="C38" i="3" s="1"/>
  <c r="K22" i="1"/>
  <c r="D33" i="2"/>
  <c r="C33" i="3" s="1"/>
  <c r="J22" i="1"/>
  <c r="J22" i="2" s="1"/>
  <c r="L31" i="2"/>
  <c r="G31" i="3" s="1"/>
  <c r="L29" i="1"/>
  <c r="F29" i="3" s="1"/>
  <c r="L29" i="2"/>
  <c r="G29" i="3" s="1"/>
  <c r="D29" i="2"/>
  <c r="C29" i="3" s="1"/>
  <c r="H27" i="2"/>
  <c r="E27" i="3" s="1"/>
  <c r="H25" i="2"/>
  <c r="E25" i="3" s="1"/>
  <c r="H23" i="1"/>
  <c r="D23" i="3" s="1"/>
  <c r="G23" i="2"/>
  <c r="H23" i="2" s="1"/>
  <c r="E23" i="3" s="1"/>
  <c r="L21" i="2"/>
  <c r="G21" i="3" s="1"/>
  <c r="H20" i="2"/>
  <c r="E20" i="3" s="1"/>
  <c r="H20" i="1"/>
  <c r="D20" i="3" s="1"/>
  <c r="F8" i="1"/>
  <c r="F8" i="2" s="1"/>
  <c r="D18" i="2"/>
  <c r="C18" i="3" s="1"/>
  <c r="D9" i="1"/>
  <c r="B9" i="3" s="1"/>
  <c r="L9" i="1"/>
  <c r="F9" i="3" s="1"/>
  <c r="D9" i="2"/>
  <c r="C9" i="3" s="1"/>
  <c r="F9" i="2"/>
  <c r="H9" i="2" s="1"/>
  <c r="E9" i="3" s="1"/>
  <c r="O2" i="22"/>
  <c r="H9" i="1"/>
  <c r="D9" i="3" s="1"/>
  <c r="D20" i="1"/>
  <c r="B20" i="3" s="1"/>
  <c r="D18" i="1"/>
  <c r="B18" i="3" s="1"/>
  <c r="H27" i="1"/>
  <c r="D27" i="3" s="1"/>
  <c r="J8" i="1"/>
  <c r="B8" i="1"/>
  <c r="B8" i="2" s="1"/>
  <c r="K8" i="1"/>
  <c r="K43" i="1" s="1"/>
  <c r="J27" i="2"/>
  <c r="O3" i="22"/>
  <c r="K23" i="2"/>
  <c r="L23" i="2" s="1"/>
  <c r="G23" i="3" s="1"/>
  <c r="D42" i="2"/>
  <c r="C42" i="3" s="1"/>
  <c r="L30" i="2"/>
  <c r="G30" i="3" s="1"/>
  <c r="D20" i="2"/>
  <c r="C20" i="3" s="1"/>
  <c r="D41" i="1"/>
  <c r="B41" i="3" s="1"/>
  <c r="C8" i="1"/>
  <c r="D41" i="2"/>
  <c r="C41" i="3" s="1"/>
  <c r="D27" i="1"/>
  <c r="B27" i="3" s="1"/>
  <c r="D29" i="1"/>
  <c r="B29" i="3" s="1"/>
  <c r="D36" i="2"/>
  <c r="C36" i="3" s="1"/>
  <c r="L19" i="2"/>
  <c r="G19" i="3" s="1"/>
  <c r="G18" i="2"/>
  <c r="G8" i="1"/>
  <c r="B23" i="2"/>
  <c r="D23" i="2" s="1"/>
  <c r="C23" i="3" s="1"/>
  <c r="D23" i="1"/>
  <c r="B23" i="3" s="1"/>
  <c r="B22" i="1"/>
  <c r="F29" i="2"/>
  <c r="H29" i="2" s="1"/>
  <c r="E29" i="3" s="1"/>
  <c r="F22" i="1"/>
  <c r="H29" i="1"/>
  <c r="D29" i="3" s="1"/>
  <c r="L18" i="2"/>
  <c r="G18" i="3" s="1"/>
  <c r="K22" i="2"/>
  <c r="D25" i="2"/>
  <c r="C25" i="3" s="1"/>
  <c r="L15" i="2"/>
  <c r="G15" i="3" s="1"/>
  <c r="L25" i="2"/>
  <c r="G25" i="3" s="1"/>
  <c r="L33" i="2"/>
  <c r="G33" i="3" s="1"/>
  <c r="L39" i="2"/>
  <c r="G39" i="3" s="1"/>
  <c r="H33" i="2"/>
  <c r="E33" i="3" s="1"/>
  <c r="L27" i="1"/>
  <c r="F27" i="3" s="1"/>
  <c r="K27" i="2"/>
  <c r="J20" i="2"/>
  <c r="L20" i="2" s="1"/>
  <c r="G20" i="3" s="1"/>
  <c r="L20" i="1"/>
  <c r="F20" i="3" s="1"/>
  <c r="C27" i="2"/>
  <c r="C22" i="1"/>
  <c r="J9" i="2"/>
  <c r="L9" i="2" s="1"/>
  <c r="G9" i="3" s="1"/>
  <c r="K44" i="1" l="1"/>
  <c r="L22" i="1"/>
  <c r="F22" i="3" s="1"/>
  <c r="L8" i="1"/>
  <c r="F8" i="3" s="1"/>
  <c r="J8" i="2"/>
  <c r="K8" i="2"/>
  <c r="J43" i="1"/>
  <c r="D8" i="1"/>
  <c r="B8" i="3" s="1"/>
  <c r="C8" i="2"/>
  <c r="D8" i="2" s="1"/>
  <c r="C8" i="3" s="1"/>
  <c r="L22" i="2"/>
  <c r="G22" i="3" s="1"/>
  <c r="G8" i="2"/>
  <c r="G43" i="1"/>
  <c r="H8" i="1"/>
  <c r="D8" i="3" s="1"/>
  <c r="D27" i="2"/>
  <c r="C27" i="3" s="1"/>
  <c r="F43" i="1"/>
  <c r="F44" i="1" s="1"/>
  <c r="H22" i="1"/>
  <c r="D22" i="3" s="1"/>
  <c r="F22" i="2"/>
  <c r="H22" i="2" s="1"/>
  <c r="E22" i="3" s="1"/>
  <c r="C22" i="2"/>
  <c r="D22" i="1"/>
  <c r="B22" i="3" s="1"/>
  <c r="H18" i="2"/>
  <c r="E18" i="3" s="1"/>
  <c r="L27" i="2"/>
  <c r="G27" i="3" s="1"/>
  <c r="B43" i="1"/>
  <c r="B44" i="1" s="1"/>
  <c r="B22" i="2"/>
  <c r="K43" i="2"/>
  <c r="M27" i="2" s="1"/>
  <c r="C43" i="1"/>
  <c r="C44" i="1" s="1"/>
  <c r="E44" i="1" l="1"/>
  <c r="D44" i="1"/>
  <c r="G44" i="1"/>
  <c r="J43" i="2"/>
  <c r="J44" i="1"/>
  <c r="L44" i="1"/>
  <c r="L43" i="1"/>
  <c r="F43" i="3" s="1"/>
  <c r="L8" i="2"/>
  <c r="G8" i="3" s="1"/>
  <c r="J44" i="2"/>
  <c r="H43" i="1"/>
  <c r="D43" i="3" s="1"/>
  <c r="G43" i="2"/>
  <c r="B44" i="2"/>
  <c r="B43" i="2"/>
  <c r="D22" i="2"/>
  <c r="C22" i="3" s="1"/>
  <c r="F44" i="2"/>
  <c r="F43" i="2"/>
  <c r="H8" i="2"/>
  <c r="E8" i="3" s="1"/>
  <c r="M8" i="2"/>
  <c r="D43" i="1"/>
  <c r="B43" i="3" s="1"/>
  <c r="C43" i="2"/>
  <c r="M43" i="2"/>
  <c r="M11" i="2"/>
  <c r="M24" i="2"/>
  <c r="M42" i="2"/>
  <c r="M41" i="2"/>
  <c r="M12" i="2"/>
  <c r="M34" i="2"/>
  <c r="M40" i="2"/>
  <c r="M20" i="2"/>
  <c r="M17" i="2"/>
  <c r="M26" i="2"/>
  <c r="M36" i="2"/>
  <c r="M35" i="2"/>
  <c r="M13" i="2"/>
  <c r="M9" i="2"/>
  <c r="M28" i="2"/>
  <c r="M16" i="2"/>
  <c r="M31" i="2"/>
  <c r="M38" i="2"/>
  <c r="M29" i="2"/>
  <c r="M14" i="2"/>
  <c r="M10" i="2"/>
  <c r="M30" i="2"/>
  <c r="M32" i="2"/>
  <c r="M21" i="2"/>
  <c r="M19" i="2"/>
  <c r="L43" i="2"/>
  <c r="G43" i="3" s="1"/>
  <c r="M37" i="2"/>
  <c r="M33" i="2"/>
  <c r="M18" i="2"/>
  <c r="M15" i="2"/>
  <c r="M23" i="2"/>
  <c r="M39" i="2"/>
  <c r="M25" i="2"/>
  <c r="M22" i="2"/>
  <c r="H44" i="1" l="1"/>
  <c r="I14" i="2"/>
  <c r="I30" i="2"/>
  <c r="I21" i="2"/>
  <c r="I10" i="2"/>
  <c r="I19" i="2"/>
  <c r="I20" i="2"/>
  <c r="I16" i="2"/>
  <c r="I36" i="2"/>
  <c r="I24" i="2"/>
  <c r="I22" i="2"/>
  <c r="I31" i="2"/>
  <c r="I40" i="2"/>
  <c r="I38" i="2"/>
  <c r="I13" i="2"/>
  <c r="I43" i="2"/>
  <c r="I32" i="2"/>
  <c r="I11" i="2"/>
  <c r="I27" i="2"/>
  <c r="I28" i="2"/>
  <c r="I42" i="2"/>
  <c r="I35" i="2"/>
  <c r="I37" i="2"/>
  <c r="I12" i="2"/>
  <c r="I23" i="2"/>
  <c r="H43" i="2"/>
  <c r="E43" i="3" s="1"/>
  <c r="I34" i="2"/>
  <c r="I26" i="2"/>
  <c r="I17" i="2"/>
  <c r="I25" i="2"/>
  <c r="I9" i="2"/>
  <c r="I33" i="2"/>
  <c r="I41" i="2"/>
  <c r="I15" i="2"/>
  <c r="I39" i="2"/>
  <c r="I29" i="2"/>
  <c r="I18" i="2"/>
  <c r="I8" i="2"/>
  <c r="K44" i="2"/>
  <c r="K45" i="2"/>
  <c r="E8" i="2"/>
  <c r="E30" i="2"/>
  <c r="E42" i="2"/>
  <c r="E34" i="2"/>
  <c r="E31" i="2"/>
  <c r="E26" i="2"/>
  <c r="E18" i="2"/>
  <c r="E19" i="2"/>
  <c r="E10" i="2"/>
  <c r="E14" i="2"/>
  <c r="E41" i="2"/>
  <c r="E23" i="2"/>
  <c r="E12" i="2"/>
  <c r="E43" i="2"/>
  <c r="E11" i="2"/>
  <c r="E40" i="2"/>
  <c r="E16" i="2"/>
  <c r="E21" i="2"/>
  <c r="E38" i="2"/>
  <c r="E13" i="2"/>
  <c r="E17" i="2"/>
  <c r="E35" i="2"/>
  <c r="E37" i="2"/>
  <c r="E20" i="2"/>
  <c r="E36" i="2"/>
  <c r="E32" i="2"/>
  <c r="E28" i="2"/>
  <c r="E24" i="2"/>
  <c r="D43" i="2"/>
  <c r="C43" i="3" s="1"/>
  <c r="E29" i="2"/>
  <c r="E39" i="2"/>
  <c r="E9" i="2"/>
  <c r="E15" i="2"/>
  <c r="E25" i="2"/>
  <c r="E33" i="2"/>
  <c r="E27" i="2"/>
  <c r="G45" i="2"/>
  <c r="G44" i="2"/>
  <c r="E22" i="2"/>
  <c r="H45" i="2" l="1"/>
  <c r="E45" i="3" s="1"/>
  <c r="I45" i="2"/>
  <c r="M45" i="2"/>
  <c r="L45" i="2"/>
  <c r="G45" i="3" s="1"/>
  <c r="M44" i="2"/>
  <c r="L44" i="2"/>
  <c r="G44" i="3" s="1"/>
  <c r="H44" i="2"/>
  <c r="E44" i="3" s="1"/>
  <c r="I44" i="2"/>
</calcChain>
</file>

<file path=xl/sharedStrings.xml><?xml version="1.0" encoding="utf-8"?>
<sst xmlns="http://schemas.openxmlformats.org/spreadsheetml/2006/main" count="420" uniqueCount="225">
  <si>
    <t>TEMMUZ</t>
  </si>
  <si>
    <t>SEKTÖRLER</t>
  </si>
  <si>
    <t>I. TARIM</t>
  </si>
  <si>
    <t xml:space="preserve">   A. BİTKİSEL ÜRÜNLER</t>
  </si>
  <si>
    <t xml:space="preserve">     Hububat, Bakliyat, Yağlı Tohumlar ve Mam.</t>
  </si>
  <si>
    <t xml:space="preserve">     Yaş Meyve ve Sebze</t>
  </si>
  <si>
    <t xml:space="preserve">     Meyve Sebze Mamulleri</t>
  </si>
  <si>
    <t xml:space="preserve">     Kuru Meyve ve Mamulleri</t>
  </si>
  <si>
    <t xml:space="preserve">     Fındık ve Mamulleri</t>
  </si>
  <si>
    <t xml:space="preserve">     Zeytin ve Zeytinyağı</t>
  </si>
  <si>
    <t xml:space="preserve">     Tütün ve Mamulleri</t>
  </si>
  <si>
    <t xml:space="preserve">     Süs Bitkileri</t>
  </si>
  <si>
    <t xml:space="preserve">   B. HAYVANSAL ÜRÜNLER</t>
  </si>
  <si>
    <t xml:space="preserve">     Su Ürünleri ve Hayvansal Mamuller</t>
  </si>
  <si>
    <t>II. SANAYİ</t>
  </si>
  <si>
    <t xml:space="preserve">   A. TARIMA DAYALI İŞLENMİŞ ÜRÜNLER</t>
  </si>
  <si>
    <t xml:space="preserve">     Tekstil ve Hammaddeleri</t>
  </si>
  <si>
    <t xml:space="preserve">     Deri ve Deri Mamulleri</t>
  </si>
  <si>
    <t xml:space="preserve">     Halı</t>
  </si>
  <si>
    <t xml:space="preserve">   B. KİMYEVİ MADDELER VE MAM.</t>
  </si>
  <si>
    <t xml:space="preserve">     Kimyevi Maddeler ve Mamulleri</t>
  </si>
  <si>
    <t xml:space="preserve">   C. SANAYİ MAMULLERİ</t>
  </si>
  <si>
    <t xml:space="preserve">     Hazırgiyim ve Konfeksiyon</t>
  </si>
  <si>
    <t xml:space="preserve">     Otomotiv Endüstrisi</t>
  </si>
  <si>
    <t xml:space="preserve">     Gemi ve Yat</t>
  </si>
  <si>
    <t xml:space="preserve">     Makine ve Aksamları</t>
  </si>
  <si>
    <t xml:space="preserve">     Demir ve Demir Dışı Metaller</t>
  </si>
  <si>
    <t xml:space="preserve">     Çelik</t>
  </si>
  <si>
    <t xml:space="preserve">     Mücevher</t>
  </si>
  <si>
    <t xml:space="preserve">     İklimlendirme Sanayii</t>
  </si>
  <si>
    <t>III. MADENCİLİK</t>
  </si>
  <si>
    <t xml:space="preserve">     Madencilik Ürünleri</t>
  </si>
  <si>
    <t>T O P L A M (TİM*)</t>
  </si>
  <si>
    <t>İhracatçı Birlikleri Kaydından Muaf İhracat</t>
  </si>
  <si>
    <t>T O P L A M (TİM+TUİK*)</t>
  </si>
  <si>
    <t>Not: İlgili dönem ortalama MB Dolar Alış Kuru baz alınarak hesaplanmıştır.</t>
  </si>
  <si>
    <t>İHRACAT ARTIŞI KARŞILAŞTIRMA TABLOSU (USD - TL)</t>
  </si>
  <si>
    <t>USD Bazında Artış (%)</t>
  </si>
  <si>
    <t>TL Bazında Artış  (%)</t>
  </si>
  <si>
    <t>T O P L A M</t>
  </si>
  <si>
    <t>İHRACATÇI  BİRLİKLERİ 
GENEL SEKRETERLİKLERİ</t>
  </si>
  <si>
    <t>TOPLAM</t>
  </si>
  <si>
    <t xml:space="preserve"> </t>
  </si>
  <si>
    <t>OCAK</t>
  </si>
  <si>
    <t>ŞUBAT</t>
  </si>
  <si>
    <t>MART</t>
  </si>
  <si>
    <t>NİSAN</t>
  </si>
  <si>
    <t>MAYIS</t>
  </si>
  <si>
    <t>HAZİRAN</t>
  </si>
  <si>
    <t>EYLÜL</t>
  </si>
  <si>
    <t>EKİM</t>
  </si>
  <si>
    <t>KASIM</t>
  </si>
  <si>
    <t>ARALIK</t>
  </si>
  <si>
    <t>A. BİTKİSEL ÜRÜNLER</t>
  </si>
  <si>
    <t>B. HAYVANSAL ÜRÜNLER</t>
  </si>
  <si>
    <t>C. AĞAÇ MAMULLERİ VE ORMAN ÜRÜNLERİ</t>
  </si>
  <si>
    <t>A. TARIMA DAYALI İŞLENMİŞ ÜRÜNLER</t>
  </si>
  <si>
    <t>B. KİMYEVİ MADDELER</t>
  </si>
  <si>
    <t>C. SANAYİ MAMULLERİ</t>
  </si>
  <si>
    <t>(x1000 $)</t>
  </si>
  <si>
    <t>AGUSTOS</t>
  </si>
  <si>
    <t>Tablo 1</t>
  </si>
  <si>
    <t>En yüksek ihracat artışı elde edilen ilk 10 ülke*</t>
  </si>
  <si>
    <t>ÜLKE (Bin$)</t>
  </si>
  <si>
    <t>Değ. %</t>
  </si>
  <si>
    <t>Tablo 2</t>
  </si>
  <si>
    <t>En fazla ihracat yapılan ilk 10 ülke</t>
  </si>
  <si>
    <t>Tablo 3</t>
  </si>
  <si>
    <t xml:space="preserve">En fazla ihracat yapan ilk 10 sektör </t>
  </si>
  <si>
    <t>SEKTÖR (Bin$)</t>
  </si>
  <si>
    <t>Tablo 4</t>
  </si>
  <si>
    <t>İhracatını en yüksek oranlı artıran ilk 10 sektör</t>
  </si>
  <si>
    <t>Tablo 5</t>
  </si>
  <si>
    <t>En fazla ihracat yapan ilk 10 il</t>
  </si>
  <si>
    <t>İL (Bin$)</t>
  </si>
  <si>
    <t>Tablo 6</t>
  </si>
  <si>
    <t>İhracatını en yüksek oranlı artıran ilk 10 il</t>
  </si>
  <si>
    <t>Genel Toplam</t>
  </si>
  <si>
    <t>İlk 20 Ülke Toplam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</si>
  <si>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</si>
  <si>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</si>
  <si>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</si>
  <si>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</si>
  <si>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</si>
  <si>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</si>
  <si>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</si>
  <si>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</si>
  <si>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</si>
  <si>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</si>
  <si>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</si>
  <si>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</si>
  <si>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</si>
  <si>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</si>
  <si>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</si>
  <si>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</si>
  <si>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</si>
  <si>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</si>
  <si>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</si>
  <si>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</si>
  <si>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% PAY</t>
  </si>
  <si>
    <t>KÜMÜLATİF</t>
  </si>
  <si>
    <t>AĞUSTOS</t>
  </si>
  <si>
    <t>ÜLKE</t>
  </si>
  <si>
    <t>SON 12 AYLIK</t>
  </si>
  <si>
    <t xml:space="preserve">     Elektrik Elektronik ve Hizmet</t>
  </si>
  <si>
    <t xml:space="preserve">     Çimento Cam Seramik ve Toprak Ürünleri</t>
  </si>
  <si>
    <t xml:space="preserve">     Savunma ve Havacılık Sanayii</t>
  </si>
  <si>
    <t xml:space="preserve">* Aylar bazında toplam ihracat grafiğinde TUİK rakamları kullanılmıştır. </t>
  </si>
  <si>
    <t xml:space="preserve">     Mobilya, Kağıt ve Orman Ürünleri</t>
  </si>
  <si>
    <t xml:space="preserve">   C. AĞAÇ VE ORMAN ÜRÜNLERİ</t>
  </si>
  <si>
    <t xml:space="preserve">Son 12 aylık dönem için ilk 11 ay TUİK, son ay TİM rakamı kullanılmıştır. </t>
  </si>
  <si>
    <t xml:space="preserve">SEKTÖREL BAZDA İHRACAT KAYIT RAKAMLARI - 1.000 TL   </t>
  </si>
  <si>
    <t>İHRACATÇI  BİRLİKLERİ  GENEL SEKRETERLİKLERİ BAZINDA İHRACAT RAKAMLARI (1.000 $)</t>
  </si>
  <si>
    <t>*Ocak-Haziran dönemi için ilk 5 ay TUİK, son ay TİM rakamı kullanılmıştır.</t>
  </si>
  <si>
    <t>Not: İlgili dönem ortalama MB Dolar Satış Kuru baz alınarak hesaplanmıştır.</t>
  </si>
  <si>
    <t>Değişim    ('25/'24)</t>
  </si>
  <si>
    <t xml:space="preserve"> Pay(25)  (%)</t>
  </si>
  <si>
    <t>SON 12 AYLIK
(2025/2024)</t>
  </si>
  <si>
    <t>2025 YILI İHRACATIMIZDA İLK 20 ÜLKE (1.000 $)</t>
  </si>
  <si>
    <r>
      <rPr>
        <b/>
        <sz val="10"/>
        <color theme="1"/>
        <rFont val="Arial"/>
        <family val="2"/>
        <charset val="162"/>
      </rPr>
      <t>NOT</t>
    </r>
    <r>
      <rPr>
        <sz val="10"/>
        <color theme="1"/>
        <rFont val="Arial"/>
        <family val="2"/>
        <charset val="162"/>
      </rPr>
      <t xml:space="preserve"> =2025 Yılında 0 fobusd üzerindeki İller baz alınmıştır.</t>
    </r>
  </si>
  <si>
    <t>2025 İHRACAT RAKAMLARI - TL</t>
  </si>
  <si>
    <t>1 - 30 KASıM İHRACAT RAKAMLARI</t>
  </si>
  <si>
    <t xml:space="preserve">SEKTÖREL BAZDA İHRACAT RAKAMLARI -1.000 $ </t>
  </si>
  <si>
    <t>1 - 30 KASıM</t>
  </si>
  <si>
    <t>1 OCAK  -  30 KASıM</t>
  </si>
  <si>
    <t>2023 - 2024</t>
  </si>
  <si>
    <t>2024 - 2025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</si>
  <si>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</si>
  <si>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</si>
  <si>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</si>
  <si>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</si>
  <si>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</si>
  <si>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</si>
  <si>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</si>
  <si>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</si>
  <si>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</si>
  <si>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</si>
  <si>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</si>
  <si>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</si>
  <si>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</si>
  <si>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</si>
  <si>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</si>
  <si>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</si>
  <si>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</si>
  <si>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</si>
  <si>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</si>
  <si>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</si>
  <si>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</si>
  <si>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</si>
  <si>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</si>
  <si>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</si>
  <si>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</si>
  <si>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</si>
  <si>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2024  1 - 30 KASıM</t>
  </si>
  <si>
    <t>2025  1 - 30 KASıM</t>
  </si>
  <si>
    <t>BERMUDA</t>
  </si>
  <si>
    <t>FAROE ADALARI</t>
  </si>
  <si>
    <t>CEBELİTARIK</t>
  </si>
  <si>
    <t>BRUNEY</t>
  </si>
  <si>
    <t>HAİTİ</t>
  </si>
  <si>
    <t>ABD VİRJİN ADALARI</t>
  </si>
  <si>
    <t>MALİ</t>
  </si>
  <si>
    <t>GİNE BİSSAU</t>
  </si>
  <si>
    <t>SAO TOME VE PRİNSİPE</t>
  </si>
  <si>
    <t>SOLOMON ADALARI</t>
  </si>
  <si>
    <t>ALMANYA</t>
  </si>
  <si>
    <t>BİRLEŞİK KRALLIK</t>
  </si>
  <si>
    <t>İTALYA</t>
  </si>
  <si>
    <t>ABD</t>
  </si>
  <si>
    <t>IRAK</t>
  </si>
  <si>
    <t>FRANSA</t>
  </si>
  <si>
    <t>İSPANYA</t>
  </si>
  <si>
    <t>ROMANYA</t>
  </si>
  <si>
    <t>RUSYA FEDERASYONU</t>
  </si>
  <si>
    <t>HOLLANDA</t>
  </si>
  <si>
    <t>İSTANBUL</t>
  </si>
  <si>
    <t>KOCAELI</t>
  </si>
  <si>
    <t>BURSA</t>
  </si>
  <si>
    <t>ANKARA</t>
  </si>
  <si>
    <t>İZMIR</t>
  </si>
  <si>
    <t>GAZIANTEP</t>
  </si>
  <si>
    <t>SAKARYA</t>
  </si>
  <si>
    <t>MERSIN</t>
  </si>
  <si>
    <t>MANISA</t>
  </si>
  <si>
    <t>DENIZLI</t>
  </si>
  <si>
    <t>YALOVA</t>
  </si>
  <si>
    <t>ŞIRNAK</t>
  </si>
  <si>
    <t>BURDUR</t>
  </si>
  <si>
    <t>EDIRNE</t>
  </si>
  <si>
    <t>KIRIKKALE</t>
  </si>
  <si>
    <t>BATMAN</t>
  </si>
  <si>
    <t>AĞRI</t>
  </si>
  <si>
    <t>ARDAHAN</t>
  </si>
  <si>
    <t>SIIRT</t>
  </si>
  <si>
    <t>İMMİB</t>
  </si>
  <si>
    <t>UİB</t>
  </si>
  <si>
    <t>OAİB</t>
  </si>
  <si>
    <t>İTKİB</t>
  </si>
  <si>
    <t>EİB</t>
  </si>
  <si>
    <t>AKİB</t>
  </si>
  <si>
    <t>İİB</t>
  </si>
  <si>
    <t>GAİB</t>
  </si>
  <si>
    <t>DENİB</t>
  </si>
  <si>
    <t>DAİB</t>
  </si>
  <si>
    <t>BAİB</t>
  </si>
  <si>
    <t>KİB</t>
  </si>
  <si>
    <t>DKİB</t>
  </si>
  <si>
    <t>HİZMET</t>
  </si>
  <si>
    <t>BAE</t>
  </si>
  <si>
    <t>POLONYA</t>
  </si>
  <si>
    <t>BELÇİKA</t>
  </si>
  <si>
    <t>BULGARİSTAN</t>
  </si>
  <si>
    <t>FAS</t>
  </si>
  <si>
    <t>YUNANİSTAN</t>
  </si>
  <si>
    <t>UKRAYNA</t>
  </si>
  <si>
    <t>MISIR</t>
  </si>
  <si>
    <t>SLOVENYA</t>
  </si>
  <si>
    <t>ÇİN</t>
  </si>
  <si>
    <t>KASIM  (2025/2024)</t>
  </si>
  <si>
    <t>OCAK - KASIM  (2025/2024)</t>
  </si>
  <si>
    <t>İhracatçı Birlikleri Kaydından Muaf İhracat ile Antrepo ve Serbest Bölgeler Farkı</t>
  </si>
  <si>
    <t>GENEL İHRACAT TOPLAMI</t>
  </si>
  <si>
    <t>1 Kasım - 30 Kasım</t>
  </si>
  <si>
    <t>1 Ocak - 30 Kasım</t>
  </si>
  <si>
    <t>1 Aralık - 30 Kasım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</si>
</sst>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T_L_-;\-* #,##0.00\ _T_L_-;_-* &quot;-&quot;??\ _T_L_-;_-@_-"/>
    <numFmt numFmtId="165" formatCode="_-* #,##0.00\ _Y_T_L_-;\-* #,##0.00\ _Y_T_L_-;_-* &quot;-&quot;??\ _Y_T_L_-;_-@_-"/>
    <numFmt numFmtId="166" formatCode="0.0"/>
    <numFmt numFmtId="167" formatCode="#,##0.0"/>
    <numFmt numFmtId="168" formatCode="0.0%"/>
    <numFmt numFmtId="169" formatCode="_-* #,##0.0\ _T_L_-;\-* #,##0.0\ _T_L_-;_-* &quot;-&quot;??\ _T_L_-;_-@_-"/>
    <numFmt numFmtId="170" formatCode="_-* #,##0\ _T_L_-;\-* #,##0\ _T_L_-;_-* &quot;-&quot;??\ _T_L_-;_-@_-"/>
    <numFmt numFmtId="171" formatCode="#,##0.0000"/>
  </numFmts>
  <fonts count="84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4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indexed="8"/>
      <name val="Arial"/>
      <family val="2"/>
    </font>
    <font>
      <b/>
      <sz val="18"/>
      <name val="Verdana"/>
      <family val="2"/>
      <charset val="162"/>
    </font>
    <font>
      <b/>
      <sz val="12"/>
      <name val="Verdana"/>
      <family val="2"/>
      <charset val="162"/>
    </font>
    <font>
      <b/>
      <sz val="13"/>
      <name val="Arial"/>
      <family val="2"/>
      <charset val="162"/>
    </font>
    <font>
      <b/>
      <sz val="10"/>
      <name val="Arial"/>
      <family val="2"/>
      <charset val="162"/>
    </font>
    <font>
      <i/>
      <sz val="10"/>
      <color indexed="8"/>
      <name val="Arial"/>
      <family val="2"/>
      <charset val="162"/>
    </font>
    <font>
      <sz val="8"/>
      <color indexed="16"/>
      <name val="Arial"/>
      <family val="2"/>
      <charset val="162"/>
    </font>
    <font>
      <b/>
      <sz val="11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</font>
    <font>
      <b/>
      <sz val="10"/>
      <name val="Arial Tur"/>
      <family val="2"/>
      <charset val="162"/>
    </font>
    <font>
      <sz val="9.5"/>
      <name val="Arial Tur"/>
      <family val="2"/>
      <charset val="162"/>
    </font>
    <font>
      <sz val="9.5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5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Arial Tur"/>
      <family val="2"/>
      <charset val="162"/>
    </font>
    <font>
      <sz val="9.5"/>
      <color theme="1"/>
      <name val="Arial Tur"/>
      <family val="2"/>
      <charset val="162"/>
    </font>
    <font>
      <sz val="9.5"/>
      <color theme="1"/>
      <name val="Arial"/>
      <family val="2"/>
      <charset val="162"/>
    </font>
    <font>
      <b/>
      <sz val="20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3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14"/>
      <color theme="1"/>
      <name val="Arial"/>
      <family val="2"/>
      <charset val="162"/>
    </font>
    <font>
      <b/>
      <sz val="12"/>
      <color theme="1"/>
      <name val="Arial Tur"/>
      <family val="2"/>
      <charset val="162"/>
    </font>
    <font>
      <b/>
      <sz val="11"/>
      <color theme="1"/>
      <name val="Arial Tur"/>
      <family val="2"/>
      <charset val="162"/>
    </font>
    <font>
      <sz val="10"/>
      <color theme="1"/>
      <name val="Arial Tur"/>
      <family val="2"/>
      <charset val="162"/>
    </font>
    <font>
      <sz val="11"/>
      <color theme="1"/>
      <name val="Arial Tur"/>
      <family val="2"/>
      <charset val="162"/>
    </font>
    <font>
      <b/>
      <sz val="8"/>
      <color theme="1"/>
      <name val="Arial"/>
      <family val="2"/>
      <charset val="162"/>
    </font>
    <font>
      <b/>
      <sz val="8"/>
      <color theme="1"/>
      <name val="Arial Tur"/>
      <family val="2"/>
      <charset val="162"/>
    </font>
    <font>
      <sz val="11"/>
      <color theme="1"/>
      <name val="Calibri"/>
      <family val="2"/>
      <scheme val="minor"/>
    </font>
    <font>
      <b/>
      <sz val="8"/>
      <color rgb="FF0000FF"/>
      <name val="Arial Tur"/>
      <family val="2"/>
      <charset val="162"/>
    </font>
    <font>
      <sz val="16"/>
      <color theme="1"/>
      <name val="Arial"/>
      <family val="2"/>
      <charset val="162"/>
    </font>
  </fonts>
  <fills count="4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38">
    <xf numFmtId="0" fontId="0" fillId="0" borderId="0"/>
    <xf numFmtId="164" fontId="16" fillId="0" borderId="0" applyFont="0" applyFill="0" applyBorder="0" applyAlignment="0" applyProtection="0"/>
    <xf numFmtId="0" fontId="16" fillId="0" borderId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6" borderId="0" applyNumberFormat="0" applyBorder="0" applyAlignment="0" applyProtection="0"/>
    <xf numFmtId="0" fontId="41" fillId="29" borderId="0" applyNumberFormat="0" applyBorder="0" applyAlignment="0" applyProtection="0"/>
    <xf numFmtId="0" fontId="41" fillId="28" borderId="0" applyNumberFormat="0" applyBorder="0" applyAlignment="0" applyProtection="0"/>
    <xf numFmtId="0" fontId="41" fillId="30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0" borderId="0" applyNumberFormat="0" applyBorder="0" applyAlignment="0" applyProtection="0"/>
    <xf numFmtId="0" fontId="41" fillId="32" borderId="0" applyNumberFormat="0" applyBorder="0" applyAlignment="0" applyProtection="0"/>
    <xf numFmtId="0" fontId="41" fillId="31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0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" fillId="5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" fillId="8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11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" fillId="14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" fillId="17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" fillId="20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" fillId="6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" fillId="9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" fillId="15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" fillId="18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" fillId="2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15" fillId="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15" fillId="10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15" fillId="13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15" fillId="1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15" fillId="19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15" fillId="22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9" fillId="0" borderId="0" applyNumberFormat="0" applyFill="0" applyBorder="0" applyAlignment="0" applyProtection="0"/>
    <xf numFmtId="0" fontId="50" fillId="39" borderId="27" applyNumberFormat="0" applyAlignment="0" applyProtection="0"/>
    <xf numFmtId="0" fontId="50" fillId="39" borderId="27" applyNumberFormat="0" applyAlignment="0" applyProtection="0"/>
    <xf numFmtId="0" fontId="51" fillId="40" borderId="28" applyNumberFormat="0" applyAlignment="0" applyProtection="0"/>
    <xf numFmtId="0" fontId="51" fillId="40" borderId="2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52" fillId="39" borderId="29" applyNumberFormat="0" applyAlignment="0" applyProtection="0"/>
    <xf numFmtId="0" fontId="1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31" borderId="27" applyNumberFormat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6" fillId="0" borderId="1" applyNumberFormat="0" applyFill="0" applyAlignment="0" applyProtection="0"/>
    <xf numFmtId="0" fontId="47" fillId="0" borderId="24" applyNumberFormat="0" applyFill="0" applyAlignment="0" applyProtection="0"/>
    <xf numFmtId="0" fontId="7" fillId="0" borderId="2" applyNumberFormat="0" applyFill="0" applyAlignment="0" applyProtection="0"/>
    <xf numFmtId="0" fontId="48" fillId="0" borderId="25" applyNumberFormat="0" applyFill="0" applyAlignment="0" applyProtection="0"/>
    <xf numFmtId="0" fontId="8" fillId="0" borderId="3" applyNumberFormat="0" applyFill="0" applyAlignment="0" applyProtection="0"/>
    <xf numFmtId="0" fontId="49" fillId="0" borderId="26" applyNumberFormat="0" applyFill="0" applyAlignment="0" applyProtection="0"/>
    <xf numFmtId="0" fontId="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" fillId="2" borderId="4" applyNumberFormat="0" applyAlignment="0" applyProtection="0"/>
    <xf numFmtId="0" fontId="53" fillId="31" borderId="27" applyNumberFormat="0" applyAlignment="0" applyProtection="0"/>
    <xf numFmtId="0" fontId="53" fillId="31" borderId="27" applyNumberFormat="0" applyAlignment="0" applyProtection="0"/>
    <xf numFmtId="0" fontId="11" fillId="0" borderId="6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28" fillId="0" borderId="0"/>
    <xf numFmtId="0" fontId="41" fillId="0" borderId="0"/>
    <xf numFmtId="0" fontId="41" fillId="0" borderId="0"/>
    <xf numFmtId="0" fontId="28" fillId="0" borderId="0"/>
    <xf numFmtId="0" fontId="4" fillId="0" borderId="0"/>
    <xf numFmtId="0" fontId="41" fillId="0" borderId="0"/>
    <xf numFmtId="0" fontId="41" fillId="0" borderId="0"/>
    <xf numFmtId="0" fontId="28" fillId="28" borderId="3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28" fillId="28" borderId="30" applyNumberFormat="0" applyFont="0" applyAlignment="0" applyProtection="0"/>
    <xf numFmtId="0" fontId="10" fillId="3" borderId="5" applyNumberFormat="0" applyAlignment="0" applyProtection="0"/>
    <xf numFmtId="0" fontId="52" fillId="39" borderId="29" applyNumberFormat="0" applyAlignment="0" applyProtection="0"/>
    <xf numFmtId="0" fontId="52" fillId="39" borderId="2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6" fillId="0" borderId="31" applyNumberFormat="0" applyFill="0" applyAlignment="0" applyProtection="0"/>
    <xf numFmtId="0" fontId="14" fillId="0" borderId="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2" fillId="5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" fillId="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" fillId="11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2" fillId="14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2" fillId="17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" fillId="2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2" fillId="6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" fillId="9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2" fillId="12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2" fillId="15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2" fillId="18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2" fillId="21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50" fillId="39" borderId="27" applyNumberFormat="0" applyAlignment="0" applyProtection="0"/>
    <xf numFmtId="0" fontId="50" fillId="39" borderId="27" applyNumberFormat="0" applyAlignment="0" applyProtection="0"/>
    <xf numFmtId="0" fontId="50" fillId="39" borderId="27" applyNumberFormat="0" applyAlignment="0" applyProtection="0"/>
    <xf numFmtId="0" fontId="51" fillId="40" borderId="28" applyNumberFormat="0" applyAlignment="0" applyProtection="0"/>
    <xf numFmtId="0" fontId="51" fillId="40" borderId="28" applyNumberFormat="0" applyAlignment="0" applyProtection="0"/>
    <xf numFmtId="0" fontId="51" fillId="40" borderId="28" applyNumberFormat="0" applyAlignment="0" applyProtection="0"/>
    <xf numFmtId="165" fontId="1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0" fillId="39" borderId="27" applyNumberFormat="0" applyAlignment="0" applyProtection="0"/>
    <xf numFmtId="0" fontId="53" fillId="31" borderId="27" applyNumberFormat="0" applyAlignment="0" applyProtection="0"/>
    <xf numFmtId="0" fontId="53" fillId="31" borderId="27" applyNumberFormat="0" applyAlignment="0" applyProtection="0"/>
    <xf numFmtId="0" fontId="53" fillId="31" borderId="27" applyNumberFormat="0" applyAlignment="0" applyProtection="0"/>
    <xf numFmtId="0" fontId="51" fillId="40" borderId="28" applyNumberFormat="0" applyAlignment="0" applyProtection="0"/>
    <xf numFmtId="0" fontId="54" fillId="41" borderId="0" applyNumberFormat="0" applyBorder="0" applyAlignment="0" applyProtection="0"/>
    <xf numFmtId="0" fontId="45" fillId="38" borderId="0" applyNumberFormat="0" applyBorder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16" fillId="0" borderId="0"/>
    <xf numFmtId="0" fontId="41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2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2" fillId="4" borderId="7" applyNumberFormat="0" applyFont="0" applyAlignment="0" applyProtection="0"/>
    <xf numFmtId="0" fontId="16" fillId="28" borderId="30" applyNumberFormat="0" applyFont="0" applyAlignment="0" applyProtection="0"/>
    <xf numFmtId="0" fontId="55" fillId="31" borderId="0" applyNumberFormat="0" applyBorder="0" applyAlignment="0" applyProtection="0"/>
    <xf numFmtId="0" fontId="52" fillId="39" borderId="29" applyNumberFormat="0" applyAlignment="0" applyProtection="0"/>
    <xf numFmtId="0" fontId="52" fillId="39" borderId="29" applyNumberFormat="0" applyAlignment="0" applyProtection="0"/>
    <xf numFmtId="0" fontId="52" fillId="39" borderId="2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165" fontId="16" fillId="0" borderId="0" applyFont="0" applyFill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" fillId="0" borderId="0"/>
    <xf numFmtId="0" fontId="81" fillId="0" borderId="0"/>
  </cellStyleXfs>
  <cellXfs count="165">
    <xf numFmtId="0" fontId="0" fillId="0" borderId="0" xfId="0"/>
    <xf numFmtId="0" fontId="17" fillId="0" borderId="0" xfId="2" applyFont="1" applyFill="1" applyBorder="1"/>
    <xf numFmtId="0" fontId="17" fillId="0" borderId="0" xfId="2" applyFont="1" applyFill="1"/>
    <xf numFmtId="0" fontId="17" fillId="0" borderId="9" xfId="2" applyFont="1" applyFill="1" applyBorder="1" applyAlignment="1">
      <alignment wrapText="1"/>
    </xf>
    <xf numFmtId="0" fontId="20" fillId="0" borderId="9" xfId="2" applyFont="1" applyFill="1" applyBorder="1" applyAlignment="1">
      <alignment wrapText="1"/>
    </xf>
    <xf numFmtId="0" fontId="21" fillId="0" borderId="9" xfId="2" applyFont="1" applyFill="1" applyBorder="1" applyAlignment="1">
      <alignment horizontal="center"/>
    </xf>
    <xf numFmtId="1" fontId="21" fillId="0" borderId="9" xfId="2" applyNumberFormat="1" applyFont="1" applyFill="1" applyBorder="1" applyAlignment="1">
      <alignment horizontal="center"/>
    </xf>
    <xf numFmtId="2" fontId="22" fillId="0" borderId="9" xfId="2" applyNumberFormat="1" applyFont="1" applyFill="1" applyBorder="1" applyAlignment="1">
      <alignment horizontal="center" wrapText="1"/>
    </xf>
    <xf numFmtId="3" fontId="21" fillId="0" borderId="9" xfId="2" applyNumberFormat="1" applyFont="1" applyFill="1" applyBorder="1" applyAlignment="1">
      <alignment horizontal="center"/>
    </xf>
    <xf numFmtId="0" fontId="21" fillId="0" borderId="9" xfId="2" applyFont="1" applyFill="1" applyBorder="1"/>
    <xf numFmtId="166" fontId="21" fillId="0" borderId="9" xfId="2" applyNumberFormat="1" applyFont="1" applyFill="1" applyBorder="1" applyAlignment="1">
      <alignment horizontal="center"/>
    </xf>
    <xf numFmtId="0" fontId="17" fillId="0" borderId="9" xfId="2" applyFont="1" applyFill="1" applyBorder="1"/>
    <xf numFmtId="3" fontId="24" fillId="0" borderId="9" xfId="2" applyNumberFormat="1" applyFont="1" applyFill="1" applyBorder="1" applyAlignment="1">
      <alignment horizontal="center"/>
    </xf>
    <xf numFmtId="166" fontId="24" fillId="0" borderId="9" xfId="2" applyNumberFormat="1" applyFont="1" applyFill="1" applyBorder="1" applyAlignment="1">
      <alignment horizontal="center"/>
    </xf>
    <xf numFmtId="0" fontId="17" fillId="0" borderId="9" xfId="0" applyFont="1" applyFill="1" applyBorder="1"/>
    <xf numFmtId="3" fontId="26" fillId="0" borderId="9" xfId="2" applyNumberFormat="1" applyFont="1" applyFill="1" applyBorder="1" applyAlignment="1">
      <alignment horizontal="center"/>
    </xf>
    <xf numFmtId="166" fontId="26" fillId="0" borderId="9" xfId="2" applyNumberFormat="1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Font="1" applyFill="1"/>
    <xf numFmtId="3" fontId="17" fillId="0" borderId="0" xfId="0" applyNumberFormat="1" applyFont="1" applyFill="1" applyBorder="1"/>
    <xf numFmtId="3" fontId="17" fillId="0" borderId="0" xfId="0" applyNumberFormat="1" applyFont="1" applyFill="1"/>
    <xf numFmtId="0" fontId="31" fillId="0" borderId="0" xfId="0" applyFont="1" applyFill="1" applyBorder="1"/>
    <xf numFmtId="0" fontId="30" fillId="0" borderId="0" xfId="0" applyFont="1" applyFill="1" applyBorder="1"/>
    <xf numFmtId="0" fontId="20" fillId="0" borderId="0" xfId="0" applyFont="1" applyFill="1" applyBorder="1"/>
    <xf numFmtId="3" fontId="20" fillId="0" borderId="0" xfId="0" applyNumberFormat="1" applyFont="1" applyFill="1" applyBorder="1" applyAlignment="1">
      <alignment horizontal="center"/>
    </xf>
    <xf numFmtId="2" fontId="20" fillId="0" borderId="0" xfId="0" applyNumberFormat="1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164" fontId="17" fillId="0" borderId="0" xfId="1" applyFont="1" applyFill="1" applyBorder="1"/>
    <xf numFmtId="0" fontId="36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0" fontId="16" fillId="0" borderId="0" xfId="0" applyFont="1"/>
    <xf numFmtId="49" fontId="58" fillId="0" borderId="0" xfId="0" applyNumberFormat="1" applyFont="1" applyFill="1" applyBorder="1"/>
    <xf numFmtId="0" fontId="0" fillId="0" borderId="0" xfId="0" applyAlignment="1">
      <alignment horizontal="center"/>
    </xf>
    <xf numFmtId="3" fontId="24" fillId="0" borderId="9" xfId="0" applyNumberFormat="1" applyFont="1" applyFill="1" applyBorder="1" applyAlignment="1">
      <alignment horizontal="center"/>
    </xf>
    <xf numFmtId="2" fontId="24" fillId="0" borderId="9" xfId="0" applyNumberFormat="1" applyFont="1" applyFill="1" applyBorder="1" applyAlignment="1">
      <alignment horizontal="center"/>
    </xf>
    <xf numFmtId="0" fontId="31" fillId="23" borderId="9" xfId="2" applyFont="1" applyFill="1" applyBorder="1"/>
    <xf numFmtId="0" fontId="25" fillId="0" borderId="9" xfId="0" applyFont="1" applyFill="1" applyBorder="1"/>
    <xf numFmtId="3" fontId="25" fillId="24" borderId="9" xfId="0" applyNumberFormat="1" applyFont="1" applyFill="1" applyBorder="1" applyAlignment="1">
      <alignment horizontal="center"/>
    </xf>
    <xf numFmtId="2" fontId="25" fillId="24" borderId="9" xfId="0" applyNumberFormat="1" applyFont="1" applyFill="1" applyBorder="1" applyAlignment="1">
      <alignment horizontal="center"/>
    </xf>
    <xf numFmtId="1" fontId="25" fillId="24" borderId="9" xfId="0" applyNumberFormat="1" applyFont="1" applyFill="1" applyBorder="1" applyAlignment="1">
      <alignment horizontal="center"/>
    </xf>
    <xf numFmtId="2" fontId="24" fillId="25" borderId="9" xfId="0" applyNumberFormat="1" applyFont="1" applyFill="1" applyBorder="1" applyAlignment="1">
      <alignment horizontal="center"/>
    </xf>
    <xf numFmtId="2" fontId="25" fillId="0" borderId="9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9" xfId="0" applyBorder="1" applyAlignment="1">
      <alignment wrapText="1"/>
    </xf>
    <xf numFmtId="0" fontId="34" fillId="0" borderId="9" xfId="0" applyFont="1" applyBorder="1" applyAlignment="1">
      <alignment wrapText="1"/>
    </xf>
    <xf numFmtId="0" fontId="26" fillId="0" borderId="9" xfId="0" applyFont="1" applyBorder="1"/>
    <xf numFmtId="0" fontId="26" fillId="0" borderId="9" xfId="0" applyFont="1" applyBorder="1" applyAlignment="1">
      <alignment wrapText="1"/>
    </xf>
    <xf numFmtId="49" fontId="60" fillId="0" borderId="10" xfId="0" applyNumberFormat="1" applyFont="1" applyFill="1" applyBorder="1"/>
    <xf numFmtId="49" fontId="60" fillId="0" borderId="9" xfId="0" applyNumberFormat="1" applyFont="1" applyFill="1" applyBorder="1"/>
    <xf numFmtId="4" fontId="61" fillId="0" borderId="9" xfId="0" applyNumberFormat="1" applyFont="1" applyFill="1" applyBorder="1"/>
    <xf numFmtId="4" fontId="61" fillId="0" borderId="12" xfId="0" applyNumberFormat="1" applyFont="1" applyFill="1" applyBorder="1"/>
    <xf numFmtId="0" fontId="16" fillId="0" borderId="0" xfId="0" applyFont="1" applyFill="1" applyBorder="1"/>
    <xf numFmtId="3" fontId="36" fillId="0" borderId="0" xfId="0" applyNumberFormat="1" applyFont="1" applyFill="1" applyBorder="1" applyAlignment="1">
      <alignment horizontal="center"/>
    </xf>
    <xf numFmtId="4" fontId="61" fillId="0" borderId="13" xfId="0" applyNumberFormat="1" applyFont="1" applyFill="1" applyBorder="1"/>
    <xf numFmtId="0" fontId="36" fillId="0" borderId="0" xfId="0" applyFont="1" applyFill="1" applyBorder="1" applyAlignment="1">
      <alignment horizontal="center"/>
    </xf>
    <xf numFmtId="49" fontId="59" fillId="42" borderId="9" xfId="0" applyNumberFormat="1" applyFont="1" applyFill="1" applyBorder="1" applyAlignment="1">
      <alignment horizontal="center"/>
    </xf>
    <xf numFmtId="0" fontId="59" fillId="42" borderId="9" xfId="0" applyFont="1" applyFill="1" applyBorder="1" applyAlignment="1">
      <alignment horizontal="center"/>
    </xf>
    <xf numFmtId="169" fontId="27" fillId="0" borderId="9" xfId="1" applyNumberFormat="1" applyFont="1" applyFill="1" applyBorder="1" applyAlignment="1">
      <alignment horizontal="center" vertical="center"/>
    </xf>
    <xf numFmtId="0" fontId="37" fillId="0" borderId="0" xfId="2" applyFont="1" applyFill="1" applyBorder="1"/>
    <xf numFmtId="169" fontId="27" fillId="0" borderId="9" xfId="0" applyNumberFormat="1" applyFont="1" applyFill="1" applyBorder="1" applyAlignment="1">
      <alignment horizontal="center" vertical="center"/>
    </xf>
    <xf numFmtId="3" fontId="21" fillId="0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18" fillId="0" borderId="0" xfId="2" applyFont="1" applyFill="1" applyBorder="1" applyAlignment="1"/>
    <xf numFmtId="170" fontId="26" fillId="0" borderId="9" xfId="0" applyNumberFormat="1" applyFont="1" applyFill="1" applyBorder="1" applyAlignment="1">
      <alignment horizontal="center" vertical="center"/>
    </xf>
    <xf numFmtId="0" fontId="21" fillId="0" borderId="9" xfId="2" applyFont="1" applyFill="1" applyBorder="1" applyAlignment="1">
      <alignment horizontal="center" vertical="center"/>
    </xf>
    <xf numFmtId="1" fontId="21" fillId="0" borderId="9" xfId="2" applyNumberFormat="1" applyFont="1" applyFill="1" applyBorder="1" applyAlignment="1">
      <alignment horizontal="center" vertical="center"/>
    </xf>
    <xf numFmtId="0" fontId="26" fillId="0" borderId="0" xfId="0" applyFont="1"/>
    <xf numFmtId="167" fontId="21" fillId="0" borderId="9" xfId="0" applyNumberFormat="1" applyFont="1" applyFill="1" applyBorder="1" applyAlignment="1">
      <alignment horizontal="center" vertical="center"/>
    </xf>
    <xf numFmtId="3" fontId="25" fillId="0" borderId="9" xfId="0" applyNumberFormat="1" applyFont="1" applyFill="1" applyBorder="1" applyAlignment="1">
      <alignment horizontal="right" vertical="center"/>
    </xf>
    <xf numFmtId="3" fontId="21" fillId="0" borderId="9" xfId="0" applyNumberFormat="1" applyFont="1" applyFill="1" applyBorder="1" applyAlignment="1">
      <alignment horizontal="right" vertical="center"/>
    </xf>
    <xf numFmtId="169" fontId="27" fillId="0" borderId="9" xfId="0" applyNumberFormat="1" applyFont="1" applyFill="1" applyBorder="1" applyAlignment="1">
      <alignment vertical="center"/>
    </xf>
    <xf numFmtId="170" fontId="26" fillId="0" borderId="9" xfId="0" applyNumberFormat="1" applyFont="1" applyFill="1" applyBorder="1" applyAlignment="1">
      <alignment vertical="center"/>
    </xf>
    <xf numFmtId="4" fontId="61" fillId="0" borderId="9" xfId="0" applyNumberFormat="1" applyFont="1" applyFill="1" applyBorder="1" applyAlignment="1">
      <alignment horizontal="right"/>
    </xf>
    <xf numFmtId="3" fontId="61" fillId="0" borderId="9" xfId="0" applyNumberFormat="1" applyFont="1" applyFill="1" applyBorder="1" applyAlignment="1">
      <alignment horizontal="right"/>
    </xf>
    <xf numFmtId="0" fontId="32" fillId="0" borderId="9" xfId="0" applyFont="1" applyFill="1" applyBorder="1"/>
    <xf numFmtId="0" fontId="32" fillId="0" borderId="9" xfId="0" applyFont="1" applyFill="1" applyBorder="1" applyAlignment="1">
      <alignment horizontal="center" vertical="center"/>
    </xf>
    <xf numFmtId="171" fontId="17" fillId="0" borderId="9" xfId="0" applyNumberFormat="1" applyFont="1" applyFill="1" applyBorder="1"/>
    <xf numFmtId="17" fontId="32" fillId="0" borderId="9" xfId="0" applyNumberFormat="1" applyFont="1" applyFill="1" applyBorder="1" applyAlignment="1">
      <alignment horizontal="center" vertical="center"/>
    </xf>
    <xf numFmtId="0" fontId="23" fillId="0" borderId="9" xfId="2" applyFont="1" applyFill="1" applyBorder="1"/>
    <xf numFmtId="0" fontId="62" fillId="0" borderId="0" xfId="0" applyFont="1" applyFill="1"/>
    <xf numFmtId="0" fontId="63" fillId="0" borderId="0" xfId="0" applyFont="1" applyFill="1"/>
    <xf numFmtId="0" fontId="62" fillId="0" borderId="9" xfId="0" applyFont="1" applyFill="1" applyBorder="1" applyAlignment="1">
      <alignment wrapText="1"/>
    </xf>
    <xf numFmtId="0" fontId="70" fillId="0" borderId="9" xfId="0" applyFont="1" applyFill="1" applyBorder="1" applyAlignment="1">
      <alignment wrapText="1"/>
    </xf>
    <xf numFmtId="0" fontId="65" fillId="0" borderId="9" xfId="2" applyFont="1" applyFill="1" applyBorder="1" applyAlignment="1">
      <alignment horizontal="center"/>
    </xf>
    <xf numFmtId="1" fontId="65" fillId="0" borderId="9" xfId="2" applyNumberFormat="1" applyFont="1" applyFill="1" applyBorder="1" applyAlignment="1">
      <alignment horizontal="center"/>
    </xf>
    <xf numFmtId="0" fontId="72" fillId="0" borderId="9" xfId="0" applyFont="1" applyFill="1" applyBorder="1"/>
    <xf numFmtId="3" fontId="65" fillId="0" borderId="9" xfId="0" applyNumberFormat="1" applyFont="1" applyFill="1" applyBorder="1" applyAlignment="1">
      <alignment horizontal="center"/>
    </xf>
    <xf numFmtId="4" fontId="65" fillId="0" borderId="9" xfId="0" applyNumberFormat="1" applyFont="1" applyFill="1" applyBorder="1" applyAlignment="1">
      <alignment horizontal="center"/>
    </xf>
    <xf numFmtId="0" fontId="65" fillId="0" borderId="9" xfId="0" applyFont="1" applyFill="1" applyBorder="1"/>
    <xf numFmtId="2" fontId="65" fillId="0" borderId="9" xfId="0" applyNumberFormat="1" applyFont="1" applyFill="1" applyBorder="1" applyAlignment="1">
      <alignment horizontal="center"/>
    </xf>
    <xf numFmtId="0" fontId="62" fillId="0" borderId="9" xfId="0" applyFont="1" applyFill="1" applyBorder="1"/>
    <xf numFmtId="3" fontId="73" fillId="0" borderId="9" xfId="0" applyNumberFormat="1" applyFont="1" applyFill="1" applyBorder="1" applyAlignment="1">
      <alignment horizontal="center"/>
    </xf>
    <xf numFmtId="2" fontId="73" fillId="0" borderId="9" xfId="0" applyNumberFormat="1" applyFont="1" applyFill="1" applyBorder="1" applyAlignment="1">
      <alignment horizontal="center"/>
    </xf>
    <xf numFmtId="0" fontId="70" fillId="0" borderId="9" xfId="0" applyFont="1" applyFill="1" applyBorder="1"/>
    <xf numFmtId="3" fontId="71" fillId="0" borderId="9" xfId="0" applyNumberFormat="1" applyFont="1" applyFill="1" applyBorder="1" applyAlignment="1">
      <alignment horizontal="center"/>
    </xf>
    <xf numFmtId="2" fontId="71" fillId="0" borderId="9" xfId="0" applyNumberFormat="1" applyFont="1" applyFill="1" applyBorder="1" applyAlignment="1">
      <alignment horizontal="center"/>
    </xf>
    <xf numFmtId="1" fontId="71" fillId="0" borderId="9" xfId="0" applyNumberFormat="1" applyFont="1" applyFill="1" applyBorder="1" applyAlignment="1">
      <alignment horizontal="center"/>
    </xf>
    <xf numFmtId="2" fontId="71" fillId="0" borderId="9" xfId="0" applyNumberFormat="1" applyFont="1" applyFill="1" applyBorder="1" applyAlignment="1">
      <alignment horizontal="center" wrapText="1"/>
    </xf>
    <xf numFmtId="166" fontId="65" fillId="0" borderId="9" xfId="0" applyNumberFormat="1" applyFont="1" applyFill="1" applyBorder="1" applyAlignment="1">
      <alignment horizontal="center"/>
    </xf>
    <xf numFmtId="166" fontId="73" fillId="0" borderId="9" xfId="0" applyNumberFormat="1" applyFont="1" applyFill="1" applyBorder="1" applyAlignment="1">
      <alignment horizontal="center"/>
    </xf>
    <xf numFmtId="0" fontId="62" fillId="0" borderId="9" xfId="2" applyFont="1" applyFill="1" applyBorder="1"/>
    <xf numFmtId="0" fontId="74" fillId="0" borderId="9" xfId="0" applyFont="1" applyFill="1" applyBorder="1"/>
    <xf numFmtId="166" fontId="70" fillId="0" borderId="9" xfId="0" applyNumberFormat="1" applyFont="1" applyFill="1" applyBorder="1" applyAlignment="1">
      <alignment horizontal="center"/>
    </xf>
    <xf numFmtId="49" fontId="75" fillId="0" borderId="14" xfId="0" applyNumberFormat="1" applyFont="1" applyFill="1" applyBorder="1" applyAlignment="1">
      <alignment horizontal="center"/>
    </xf>
    <xf numFmtId="49" fontId="75" fillId="0" borderId="15" xfId="0" applyNumberFormat="1" applyFont="1" applyFill="1" applyBorder="1" applyAlignment="1">
      <alignment horizontal="center"/>
    </xf>
    <xf numFmtId="0" fontId="75" fillId="0" borderId="16" xfId="0" applyFont="1" applyFill="1" applyBorder="1" applyAlignment="1">
      <alignment horizontal="center"/>
    </xf>
    <xf numFmtId="0" fontId="76" fillId="0" borderId="17" xfId="0" applyFont="1" applyFill="1" applyBorder="1"/>
    <xf numFmtId="3" fontId="76" fillId="0" borderId="18" xfId="0" applyNumberFormat="1" applyFont="1" applyFill="1" applyBorder="1" applyAlignment="1">
      <alignment horizontal="right"/>
    </xf>
    <xf numFmtId="0" fontId="77" fillId="0" borderId="17" xfId="0" applyFont="1" applyFill="1" applyBorder="1"/>
    <xf numFmtId="3" fontId="77" fillId="0" borderId="0" xfId="0" applyNumberFormat="1" applyFont="1" applyFill="1" applyBorder="1" applyAlignment="1">
      <alignment horizontal="right"/>
    </xf>
    <xf numFmtId="3" fontId="76" fillId="0" borderId="19" xfId="0" applyNumberFormat="1" applyFont="1" applyFill="1" applyBorder="1" applyAlignment="1">
      <alignment horizontal="right"/>
    </xf>
    <xf numFmtId="3" fontId="78" fillId="0" borderId="0" xfId="0" applyNumberFormat="1" applyFont="1" applyFill="1" applyBorder="1" applyAlignment="1">
      <alignment horizontal="right"/>
    </xf>
    <xf numFmtId="3" fontId="76" fillId="0" borderId="0" xfId="0" applyNumberFormat="1" applyFont="1" applyFill="1" applyBorder="1" applyAlignment="1">
      <alignment horizontal="right"/>
    </xf>
    <xf numFmtId="0" fontId="79" fillId="0" borderId="0" xfId="0" applyFont="1" applyFill="1"/>
    <xf numFmtId="0" fontId="80" fillId="0" borderId="20" xfId="0" applyFont="1" applyFill="1" applyBorder="1" applyAlignment="1">
      <alignment horizontal="center"/>
    </xf>
    <xf numFmtId="3" fontId="80" fillId="0" borderId="21" xfId="0" applyNumberFormat="1" applyFont="1" applyFill="1" applyBorder="1" applyAlignment="1">
      <alignment horizontal="right"/>
    </xf>
    <xf numFmtId="3" fontId="80" fillId="0" borderId="22" xfId="0" applyNumberFormat="1" applyFont="1" applyFill="1" applyBorder="1" applyAlignment="1">
      <alignment horizontal="right"/>
    </xf>
    <xf numFmtId="0" fontId="62" fillId="43" borderId="0" xfId="0" applyFont="1" applyFill="1"/>
    <xf numFmtId="3" fontId="62" fillId="43" borderId="0" xfId="0" applyNumberFormat="1" applyFont="1" applyFill="1"/>
    <xf numFmtId="49" fontId="66" fillId="43" borderId="9" xfId="0" applyNumberFormat="1" applyFont="1" applyFill="1" applyBorder="1" applyAlignment="1">
      <alignment horizontal="left"/>
    </xf>
    <xf numFmtId="3" fontId="66" fillId="43" borderId="9" xfId="0" applyNumberFormat="1" applyFont="1" applyFill="1" applyBorder="1" applyAlignment="1">
      <alignment horizontal="right"/>
    </xf>
    <xf numFmtId="49" fontId="66" fillId="43" borderId="9" xfId="0" applyNumberFormat="1" applyFont="1" applyFill="1" applyBorder="1" applyAlignment="1">
      <alignment horizontal="right"/>
    </xf>
    <xf numFmtId="49" fontId="67" fillId="43" borderId="9" xfId="0" applyNumberFormat="1" applyFont="1" applyFill="1" applyBorder="1"/>
    <xf numFmtId="3" fontId="68" fillId="43" borderId="9" xfId="0" applyNumberFormat="1" applyFont="1" applyFill="1" applyBorder="1" applyAlignment="1">
      <alignment horizontal="right"/>
    </xf>
    <xf numFmtId="49" fontId="67" fillId="43" borderId="32" xfId="0" applyNumberFormat="1" applyFont="1" applyFill="1" applyBorder="1"/>
    <xf numFmtId="168" fontId="68" fillId="43" borderId="0" xfId="170" applyNumberFormat="1" applyFont="1" applyFill="1" applyBorder="1"/>
    <xf numFmtId="49" fontId="67" fillId="43" borderId="0" xfId="0" applyNumberFormat="1" applyFont="1" applyFill="1" applyBorder="1"/>
    <xf numFmtId="0" fontId="63" fillId="43" borderId="0" xfId="0" applyFont="1" applyFill="1"/>
    <xf numFmtId="3" fontId="68" fillId="43" borderId="9" xfId="0" applyNumberFormat="1" applyFont="1" applyFill="1" applyBorder="1"/>
    <xf numFmtId="168" fontId="68" fillId="43" borderId="9" xfId="170" applyNumberFormat="1" applyFont="1" applyFill="1" applyBorder="1" applyAlignment="1">
      <alignment horizontal="center"/>
    </xf>
    <xf numFmtId="3" fontId="82" fillId="0" borderId="21" xfId="0" applyNumberFormat="1" applyFont="1" applyFill="1" applyBorder="1" applyAlignment="1">
      <alignment horizontal="right"/>
    </xf>
    <xf numFmtId="0" fontId="25" fillId="0" borderId="9" xfId="2" applyFont="1" applyFill="1" applyBorder="1" applyAlignment="1">
      <alignment vertical="center" wrapText="1"/>
    </xf>
    <xf numFmtId="3" fontId="25" fillId="0" borderId="9" xfId="2" applyNumberFormat="1" applyFont="1" applyFill="1" applyBorder="1" applyAlignment="1">
      <alignment horizontal="center" vertical="center"/>
    </xf>
    <xf numFmtId="166" fontId="25" fillId="0" borderId="9" xfId="2" applyNumberFormat="1" applyFont="1" applyFill="1" applyBorder="1" applyAlignment="1">
      <alignment horizontal="center" vertical="center"/>
    </xf>
    <xf numFmtId="166" fontId="27" fillId="0" borderId="9" xfId="2" applyNumberFormat="1" applyFont="1" applyFill="1" applyBorder="1" applyAlignment="1">
      <alignment horizontal="center" vertical="center"/>
    </xf>
    <xf numFmtId="0" fontId="29" fillId="0" borderId="9" xfId="2" applyFont="1" applyFill="1" applyBorder="1" applyAlignment="1">
      <alignment vertical="center"/>
    </xf>
    <xf numFmtId="3" fontId="29" fillId="44" borderId="9" xfId="2" applyNumberFormat="1" applyFont="1" applyFill="1" applyBorder="1" applyAlignment="1">
      <alignment horizontal="center" vertical="center"/>
    </xf>
    <xf numFmtId="166" fontId="83" fillId="0" borderId="9" xfId="336" applyNumberFormat="1" applyFont="1" applyBorder="1" applyAlignment="1">
      <alignment horizontal="center" vertical="center"/>
    </xf>
    <xf numFmtId="166" fontId="29" fillId="0" borderId="9" xfId="2" applyNumberFormat="1" applyFont="1" applyFill="1" applyBorder="1" applyAlignment="1">
      <alignment horizontal="center" vertical="center"/>
    </xf>
    <xf numFmtId="0" fontId="20" fillId="0" borderId="9" xfId="2" applyFont="1" applyFill="1" applyBorder="1" applyAlignment="1">
      <alignment horizontal="center" vertical="center"/>
    </xf>
    <xf numFmtId="0" fontId="19" fillId="0" borderId="10" xfId="2" applyFont="1" applyFill="1" applyBorder="1" applyAlignment="1">
      <alignment horizontal="center" vertical="center"/>
    </xf>
    <xf numFmtId="0" fontId="19" fillId="0" borderId="11" xfId="2" applyFont="1" applyFill="1" applyBorder="1" applyAlignment="1">
      <alignment horizontal="center" vertical="center"/>
    </xf>
    <xf numFmtId="0" fontId="19" fillId="0" borderId="12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/>
    </xf>
    <xf numFmtId="0" fontId="17" fillId="0" borderId="0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65" fillId="43" borderId="9" xfId="2" applyFont="1" applyFill="1" applyBorder="1" applyAlignment="1">
      <alignment horizontal="center"/>
    </xf>
    <xf numFmtId="0" fontId="64" fillId="43" borderId="9" xfId="2" applyFont="1" applyFill="1" applyBorder="1" applyAlignment="1">
      <alignment horizontal="center"/>
    </xf>
    <xf numFmtId="0" fontId="70" fillId="0" borderId="9" xfId="2" applyFont="1" applyFill="1" applyBorder="1" applyAlignment="1">
      <alignment horizontal="center" vertical="center"/>
    </xf>
    <xf numFmtId="0" fontId="69" fillId="0" borderId="10" xfId="0" applyFont="1" applyFill="1" applyBorder="1" applyAlignment="1">
      <alignment horizontal="center" vertical="center"/>
    </xf>
    <xf numFmtId="0" fontId="69" fillId="0" borderId="11" xfId="0" applyFont="1" applyFill="1" applyBorder="1" applyAlignment="1">
      <alignment horizontal="center" vertical="center"/>
    </xf>
    <xf numFmtId="0" fontId="69" fillId="0" borderId="12" xfId="0" applyFont="1" applyFill="1" applyBorder="1" applyAlignment="1">
      <alignment horizontal="center" vertical="center"/>
    </xf>
    <xf numFmtId="0" fontId="70" fillId="0" borderId="9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3" fontId="36" fillId="0" borderId="0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</cellXfs>
  <cellStyles count="338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20% - Accent1" xfId="21" xr:uid="{00000000-0005-0000-0000-000012000000}"/>
    <cellStyle name="20% - Accent1 2" xfId="22" xr:uid="{00000000-0005-0000-0000-000013000000}"/>
    <cellStyle name="20% - Accent1 2 2" xfId="23" xr:uid="{00000000-0005-0000-0000-000014000000}"/>
    <cellStyle name="20% - Accent1 2 2 2" xfId="171" xr:uid="{00000000-0005-0000-0000-000015000000}"/>
    <cellStyle name="20% - Accent1 2 3" xfId="172" xr:uid="{00000000-0005-0000-0000-000016000000}"/>
    <cellStyle name="20% - Accent1 3" xfId="173" xr:uid="{00000000-0005-0000-0000-000017000000}"/>
    <cellStyle name="20% - Accent1 4" xfId="174" xr:uid="{00000000-0005-0000-0000-000018000000}"/>
    <cellStyle name="20% - Accent2" xfId="24" xr:uid="{00000000-0005-0000-0000-000019000000}"/>
    <cellStyle name="20% - Accent2 2" xfId="25" xr:uid="{00000000-0005-0000-0000-00001A000000}"/>
    <cellStyle name="20% - Accent2 2 2" xfId="26" xr:uid="{00000000-0005-0000-0000-00001B000000}"/>
    <cellStyle name="20% - Accent2 2 2 2" xfId="175" xr:uid="{00000000-0005-0000-0000-00001C000000}"/>
    <cellStyle name="20% - Accent2 2 3" xfId="176" xr:uid="{00000000-0005-0000-0000-00001D000000}"/>
    <cellStyle name="20% - Accent2 3" xfId="177" xr:uid="{00000000-0005-0000-0000-00001E000000}"/>
    <cellStyle name="20% - Accent2 4" xfId="178" xr:uid="{00000000-0005-0000-0000-00001F000000}"/>
    <cellStyle name="20% - Accent3" xfId="27" xr:uid="{00000000-0005-0000-0000-000020000000}"/>
    <cellStyle name="20% - Accent3 2" xfId="28" xr:uid="{00000000-0005-0000-0000-000021000000}"/>
    <cellStyle name="20% - Accent3 2 2" xfId="29" xr:uid="{00000000-0005-0000-0000-000022000000}"/>
    <cellStyle name="20% - Accent3 2 2 2" xfId="179" xr:uid="{00000000-0005-0000-0000-000023000000}"/>
    <cellStyle name="20% - Accent3 2 3" xfId="180" xr:uid="{00000000-0005-0000-0000-000024000000}"/>
    <cellStyle name="20% - Accent3 3" xfId="181" xr:uid="{00000000-0005-0000-0000-000025000000}"/>
    <cellStyle name="20% - Accent3 4" xfId="182" xr:uid="{00000000-0005-0000-0000-000026000000}"/>
    <cellStyle name="20% - Accent4" xfId="30" xr:uid="{00000000-0005-0000-0000-000027000000}"/>
    <cellStyle name="20% - Accent4 2" xfId="31" xr:uid="{00000000-0005-0000-0000-000028000000}"/>
    <cellStyle name="20% - Accent4 2 2" xfId="32" xr:uid="{00000000-0005-0000-0000-000029000000}"/>
    <cellStyle name="20% - Accent4 2 2 2" xfId="183" xr:uid="{00000000-0005-0000-0000-00002A000000}"/>
    <cellStyle name="20% - Accent4 2 3" xfId="184" xr:uid="{00000000-0005-0000-0000-00002B000000}"/>
    <cellStyle name="20% - Accent4 3" xfId="185" xr:uid="{00000000-0005-0000-0000-00002C000000}"/>
    <cellStyle name="20% - Accent4 4" xfId="186" xr:uid="{00000000-0005-0000-0000-00002D000000}"/>
    <cellStyle name="20% - Accent5" xfId="33" xr:uid="{00000000-0005-0000-0000-00002E000000}"/>
    <cellStyle name="20% - Accent5 2" xfId="34" xr:uid="{00000000-0005-0000-0000-00002F000000}"/>
    <cellStyle name="20% - Accent5 2 2" xfId="35" xr:uid="{00000000-0005-0000-0000-000030000000}"/>
    <cellStyle name="20% - Accent5 2 2 2" xfId="187" xr:uid="{00000000-0005-0000-0000-000031000000}"/>
    <cellStyle name="20% - Accent5 2 3" xfId="188" xr:uid="{00000000-0005-0000-0000-000032000000}"/>
    <cellStyle name="20% - Accent5 3" xfId="189" xr:uid="{00000000-0005-0000-0000-000033000000}"/>
    <cellStyle name="20% - Accent5 4" xfId="190" xr:uid="{00000000-0005-0000-0000-000034000000}"/>
    <cellStyle name="20% - Accent6" xfId="36" xr:uid="{00000000-0005-0000-0000-000035000000}"/>
    <cellStyle name="20% - Accent6 2" xfId="37" xr:uid="{00000000-0005-0000-0000-000036000000}"/>
    <cellStyle name="20% - Accent6 2 2" xfId="38" xr:uid="{00000000-0005-0000-0000-000037000000}"/>
    <cellStyle name="20% - Accent6 2 2 2" xfId="191" xr:uid="{00000000-0005-0000-0000-000038000000}"/>
    <cellStyle name="20% - Accent6 2 3" xfId="192" xr:uid="{00000000-0005-0000-0000-000039000000}"/>
    <cellStyle name="20% - Accent6 3" xfId="193" xr:uid="{00000000-0005-0000-0000-00003A000000}"/>
    <cellStyle name="20% - Accent6 4" xfId="194" xr:uid="{00000000-0005-0000-0000-00003B000000}"/>
    <cellStyle name="40% - Accent1" xfId="39" xr:uid="{00000000-0005-0000-0000-00003C000000}"/>
    <cellStyle name="40% - Accent1 2" xfId="40" xr:uid="{00000000-0005-0000-0000-00003D000000}"/>
    <cellStyle name="40% - Accent1 2 2" xfId="41" xr:uid="{00000000-0005-0000-0000-00003E000000}"/>
    <cellStyle name="40% - Accent1 2 2 2" xfId="195" xr:uid="{00000000-0005-0000-0000-00003F000000}"/>
    <cellStyle name="40% - Accent1 2 3" xfId="196" xr:uid="{00000000-0005-0000-0000-000040000000}"/>
    <cellStyle name="40% - Accent1 3" xfId="197" xr:uid="{00000000-0005-0000-0000-000041000000}"/>
    <cellStyle name="40% - Accent1 4" xfId="198" xr:uid="{00000000-0005-0000-0000-000042000000}"/>
    <cellStyle name="40% - Accent2" xfId="42" xr:uid="{00000000-0005-0000-0000-000043000000}"/>
    <cellStyle name="40% - Accent2 2" xfId="43" xr:uid="{00000000-0005-0000-0000-000044000000}"/>
    <cellStyle name="40% - Accent2 2 2" xfId="44" xr:uid="{00000000-0005-0000-0000-000045000000}"/>
    <cellStyle name="40% - Accent2 2 2 2" xfId="199" xr:uid="{00000000-0005-0000-0000-000046000000}"/>
    <cellStyle name="40% - Accent2 2 3" xfId="200" xr:uid="{00000000-0005-0000-0000-000047000000}"/>
    <cellStyle name="40% - Accent2 3" xfId="201" xr:uid="{00000000-0005-0000-0000-000048000000}"/>
    <cellStyle name="40% - Accent2 4" xfId="202" xr:uid="{00000000-0005-0000-0000-000049000000}"/>
    <cellStyle name="40% - Accent3" xfId="45" xr:uid="{00000000-0005-0000-0000-00004A000000}"/>
    <cellStyle name="40% - Accent3 2" xfId="46" xr:uid="{00000000-0005-0000-0000-00004B000000}"/>
    <cellStyle name="40% - Accent3 2 2" xfId="47" xr:uid="{00000000-0005-0000-0000-00004C000000}"/>
    <cellStyle name="40% - Accent3 2 2 2" xfId="203" xr:uid="{00000000-0005-0000-0000-00004D000000}"/>
    <cellStyle name="40% - Accent3 2 3" xfId="204" xr:uid="{00000000-0005-0000-0000-00004E000000}"/>
    <cellStyle name="40% - Accent3 3" xfId="205" xr:uid="{00000000-0005-0000-0000-00004F000000}"/>
    <cellStyle name="40% - Accent3 4" xfId="206" xr:uid="{00000000-0005-0000-0000-000050000000}"/>
    <cellStyle name="40% - Accent4" xfId="48" xr:uid="{00000000-0005-0000-0000-000051000000}"/>
    <cellStyle name="40% - Accent4 2" xfId="49" xr:uid="{00000000-0005-0000-0000-000052000000}"/>
    <cellStyle name="40% - Accent4 2 2" xfId="50" xr:uid="{00000000-0005-0000-0000-000053000000}"/>
    <cellStyle name="40% - Accent4 2 2 2" xfId="207" xr:uid="{00000000-0005-0000-0000-000054000000}"/>
    <cellStyle name="40% - Accent4 2 3" xfId="208" xr:uid="{00000000-0005-0000-0000-000055000000}"/>
    <cellStyle name="40% - Accent4 3" xfId="209" xr:uid="{00000000-0005-0000-0000-000056000000}"/>
    <cellStyle name="40% - Accent4 4" xfId="210" xr:uid="{00000000-0005-0000-0000-000057000000}"/>
    <cellStyle name="40% - Accent5" xfId="51" xr:uid="{00000000-0005-0000-0000-000058000000}"/>
    <cellStyle name="40% - Accent5 2" xfId="52" xr:uid="{00000000-0005-0000-0000-000059000000}"/>
    <cellStyle name="40% - Accent5 2 2" xfId="53" xr:uid="{00000000-0005-0000-0000-00005A000000}"/>
    <cellStyle name="40% - Accent5 2 2 2" xfId="211" xr:uid="{00000000-0005-0000-0000-00005B000000}"/>
    <cellStyle name="40% - Accent5 2 3" xfId="212" xr:uid="{00000000-0005-0000-0000-00005C000000}"/>
    <cellStyle name="40% - Accent5 3" xfId="213" xr:uid="{00000000-0005-0000-0000-00005D000000}"/>
    <cellStyle name="40% - Accent5 4" xfId="214" xr:uid="{00000000-0005-0000-0000-00005E000000}"/>
    <cellStyle name="40% - Accent6" xfId="54" xr:uid="{00000000-0005-0000-0000-00005F000000}"/>
    <cellStyle name="40% - Accent6 2" xfId="55" xr:uid="{00000000-0005-0000-0000-000060000000}"/>
    <cellStyle name="40% - Accent6 2 2" xfId="56" xr:uid="{00000000-0005-0000-0000-000061000000}"/>
    <cellStyle name="40% - Accent6 2 2 2" xfId="215" xr:uid="{00000000-0005-0000-0000-000062000000}"/>
    <cellStyle name="40% - Accent6 2 3" xfId="216" xr:uid="{00000000-0005-0000-0000-000063000000}"/>
    <cellStyle name="40% - Accent6 3" xfId="217" xr:uid="{00000000-0005-0000-0000-000064000000}"/>
    <cellStyle name="40% - Accent6 4" xfId="218" xr:uid="{00000000-0005-0000-0000-000065000000}"/>
    <cellStyle name="60% - Accent1" xfId="57" xr:uid="{00000000-0005-0000-0000-000066000000}"/>
    <cellStyle name="60% - Accent1 2" xfId="58" xr:uid="{00000000-0005-0000-0000-000067000000}"/>
    <cellStyle name="60% - Accent1 2 2" xfId="59" xr:uid="{00000000-0005-0000-0000-000068000000}"/>
    <cellStyle name="60% - Accent1 2 2 2" xfId="219" xr:uid="{00000000-0005-0000-0000-000069000000}"/>
    <cellStyle name="60% - Accent1 2 3" xfId="220" xr:uid="{00000000-0005-0000-0000-00006A000000}"/>
    <cellStyle name="60% - Accent1 3" xfId="221" xr:uid="{00000000-0005-0000-0000-00006B000000}"/>
    <cellStyle name="60% - Accent2" xfId="60" xr:uid="{00000000-0005-0000-0000-00006C000000}"/>
    <cellStyle name="60% - Accent2 2" xfId="61" xr:uid="{00000000-0005-0000-0000-00006D000000}"/>
    <cellStyle name="60% - Accent2 2 2" xfId="62" xr:uid="{00000000-0005-0000-0000-00006E000000}"/>
    <cellStyle name="60% - Accent2 2 2 2" xfId="222" xr:uid="{00000000-0005-0000-0000-00006F000000}"/>
    <cellStyle name="60% - Accent2 2 3" xfId="223" xr:uid="{00000000-0005-0000-0000-000070000000}"/>
    <cellStyle name="60% - Accent2 3" xfId="224" xr:uid="{00000000-0005-0000-0000-000071000000}"/>
    <cellStyle name="60% - Accent3" xfId="63" xr:uid="{00000000-0005-0000-0000-000072000000}"/>
    <cellStyle name="60% - Accent3 2" xfId="64" xr:uid="{00000000-0005-0000-0000-000073000000}"/>
    <cellStyle name="60% - Accent3 2 2" xfId="65" xr:uid="{00000000-0005-0000-0000-000074000000}"/>
    <cellStyle name="60% - Accent3 2 2 2" xfId="225" xr:uid="{00000000-0005-0000-0000-000075000000}"/>
    <cellStyle name="60% - Accent3 2 3" xfId="226" xr:uid="{00000000-0005-0000-0000-000076000000}"/>
    <cellStyle name="60% - Accent3 3" xfId="227" xr:uid="{00000000-0005-0000-0000-000077000000}"/>
    <cellStyle name="60% - Accent4" xfId="66" xr:uid="{00000000-0005-0000-0000-000078000000}"/>
    <cellStyle name="60% - Accent4 2" xfId="67" xr:uid="{00000000-0005-0000-0000-000079000000}"/>
    <cellStyle name="60% - Accent4 2 2" xfId="68" xr:uid="{00000000-0005-0000-0000-00007A000000}"/>
    <cellStyle name="60% - Accent4 2 2 2" xfId="228" xr:uid="{00000000-0005-0000-0000-00007B000000}"/>
    <cellStyle name="60% - Accent4 2 3" xfId="229" xr:uid="{00000000-0005-0000-0000-00007C000000}"/>
    <cellStyle name="60% - Accent4 3" xfId="230" xr:uid="{00000000-0005-0000-0000-00007D000000}"/>
    <cellStyle name="60% - Accent5" xfId="69" xr:uid="{00000000-0005-0000-0000-00007E000000}"/>
    <cellStyle name="60% - Accent5 2" xfId="70" xr:uid="{00000000-0005-0000-0000-00007F000000}"/>
    <cellStyle name="60% - Accent5 2 2" xfId="71" xr:uid="{00000000-0005-0000-0000-000080000000}"/>
    <cellStyle name="60% - Accent5 2 2 2" xfId="231" xr:uid="{00000000-0005-0000-0000-000081000000}"/>
    <cellStyle name="60% - Accent5 2 3" xfId="232" xr:uid="{00000000-0005-0000-0000-000082000000}"/>
    <cellStyle name="60% - Accent5 3" xfId="233" xr:uid="{00000000-0005-0000-0000-000083000000}"/>
    <cellStyle name="60% - Accent6" xfId="72" xr:uid="{00000000-0005-0000-0000-000084000000}"/>
    <cellStyle name="60% - Accent6 2" xfId="73" xr:uid="{00000000-0005-0000-0000-000085000000}"/>
    <cellStyle name="60% - Accent6 2 2" xfId="74" xr:uid="{00000000-0005-0000-0000-000086000000}"/>
    <cellStyle name="60% - Accent6 2 2 2" xfId="234" xr:uid="{00000000-0005-0000-0000-000087000000}"/>
    <cellStyle name="60% - Accent6 2 3" xfId="235" xr:uid="{00000000-0005-0000-0000-000088000000}"/>
    <cellStyle name="60% - Accent6 3" xfId="236" xr:uid="{00000000-0005-0000-0000-000089000000}"/>
    <cellStyle name="Accent1 2" xfId="75" xr:uid="{00000000-0005-0000-0000-00008A000000}"/>
    <cellStyle name="Accent1 2 2" xfId="76" xr:uid="{00000000-0005-0000-0000-00008B000000}"/>
    <cellStyle name="Accent1 2 2 2" xfId="237" xr:uid="{00000000-0005-0000-0000-00008C000000}"/>
    <cellStyle name="Accent1 2 3" xfId="238" xr:uid="{00000000-0005-0000-0000-00008D000000}"/>
    <cellStyle name="Accent1 3" xfId="239" xr:uid="{00000000-0005-0000-0000-00008E000000}"/>
    <cellStyle name="Accent2 2" xfId="77" xr:uid="{00000000-0005-0000-0000-00008F000000}"/>
    <cellStyle name="Accent2 2 2" xfId="78" xr:uid="{00000000-0005-0000-0000-000090000000}"/>
    <cellStyle name="Accent2 2 2 2" xfId="240" xr:uid="{00000000-0005-0000-0000-000091000000}"/>
    <cellStyle name="Accent2 2 3" xfId="241" xr:uid="{00000000-0005-0000-0000-000092000000}"/>
    <cellStyle name="Accent2 3" xfId="242" xr:uid="{00000000-0005-0000-0000-000093000000}"/>
    <cellStyle name="Accent3 2" xfId="79" xr:uid="{00000000-0005-0000-0000-000094000000}"/>
    <cellStyle name="Accent3 2 2" xfId="80" xr:uid="{00000000-0005-0000-0000-000095000000}"/>
    <cellStyle name="Accent3 2 2 2" xfId="243" xr:uid="{00000000-0005-0000-0000-000096000000}"/>
    <cellStyle name="Accent3 2 3" xfId="244" xr:uid="{00000000-0005-0000-0000-000097000000}"/>
    <cellStyle name="Accent3 3" xfId="245" xr:uid="{00000000-0005-0000-0000-000098000000}"/>
    <cellStyle name="Accent4 2" xfId="81" xr:uid="{00000000-0005-0000-0000-000099000000}"/>
    <cellStyle name="Accent4 2 2" xfId="82" xr:uid="{00000000-0005-0000-0000-00009A000000}"/>
    <cellStyle name="Accent4 2 2 2" xfId="246" xr:uid="{00000000-0005-0000-0000-00009B000000}"/>
    <cellStyle name="Accent4 2 3" xfId="247" xr:uid="{00000000-0005-0000-0000-00009C000000}"/>
    <cellStyle name="Accent4 3" xfId="248" xr:uid="{00000000-0005-0000-0000-00009D000000}"/>
    <cellStyle name="Accent5 2" xfId="83" xr:uid="{00000000-0005-0000-0000-00009E000000}"/>
    <cellStyle name="Accent5 2 2" xfId="84" xr:uid="{00000000-0005-0000-0000-00009F000000}"/>
    <cellStyle name="Accent5 2 2 2" xfId="249" xr:uid="{00000000-0005-0000-0000-0000A0000000}"/>
    <cellStyle name="Accent5 2 3" xfId="250" xr:uid="{00000000-0005-0000-0000-0000A1000000}"/>
    <cellStyle name="Accent5 3" xfId="251" xr:uid="{00000000-0005-0000-0000-0000A2000000}"/>
    <cellStyle name="Accent6 2" xfId="85" xr:uid="{00000000-0005-0000-0000-0000A3000000}"/>
    <cellStyle name="Accent6 2 2" xfId="86" xr:uid="{00000000-0005-0000-0000-0000A4000000}"/>
    <cellStyle name="Accent6 2 2 2" xfId="252" xr:uid="{00000000-0005-0000-0000-0000A5000000}"/>
    <cellStyle name="Accent6 2 3" xfId="253" xr:uid="{00000000-0005-0000-0000-0000A6000000}"/>
    <cellStyle name="Accent6 3" xfId="254" xr:uid="{00000000-0005-0000-0000-0000A7000000}"/>
    <cellStyle name="Açıklama Metni 2" xfId="87" xr:uid="{00000000-0005-0000-0000-0000A8000000}"/>
    <cellStyle name="Ana Başlık 2" xfId="88" xr:uid="{00000000-0005-0000-0000-0000A9000000}"/>
    <cellStyle name="Bad 2" xfId="89" xr:uid="{00000000-0005-0000-0000-0000AA000000}"/>
    <cellStyle name="Bad 2 2" xfId="90" xr:uid="{00000000-0005-0000-0000-0000AB000000}"/>
    <cellStyle name="Bad 2 2 2" xfId="255" xr:uid="{00000000-0005-0000-0000-0000AC000000}"/>
    <cellStyle name="Bad 2 3" xfId="256" xr:uid="{00000000-0005-0000-0000-0000AD000000}"/>
    <cellStyle name="Bad 3" xfId="257" xr:uid="{00000000-0005-0000-0000-0000AE000000}"/>
    <cellStyle name="Bağlı Hücre 2" xfId="91" xr:uid="{00000000-0005-0000-0000-0000AF000000}"/>
    <cellStyle name="Başlık 1 2" xfId="92" xr:uid="{00000000-0005-0000-0000-0000B0000000}"/>
    <cellStyle name="Başlık 2 2" xfId="93" xr:uid="{00000000-0005-0000-0000-0000B1000000}"/>
    <cellStyle name="Başlık 3 2" xfId="94" xr:uid="{00000000-0005-0000-0000-0000B2000000}"/>
    <cellStyle name="Başlık 4 2" xfId="95" xr:uid="{00000000-0005-0000-0000-0000B3000000}"/>
    <cellStyle name="Calculation 2" xfId="96" xr:uid="{00000000-0005-0000-0000-0000B4000000}"/>
    <cellStyle name="Calculation 2 2" xfId="97" xr:uid="{00000000-0005-0000-0000-0000B5000000}"/>
    <cellStyle name="Calculation 2 2 2" xfId="258" xr:uid="{00000000-0005-0000-0000-0000B6000000}"/>
    <cellStyle name="Calculation 2 3" xfId="259" xr:uid="{00000000-0005-0000-0000-0000B7000000}"/>
    <cellStyle name="Calculation 3" xfId="260" xr:uid="{00000000-0005-0000-0000-0000B8000000}"/>
    <cellStyle name="Check Cell 2" xfId="98" xr:uid="{00000000-0005-0000-0000-0000B9000000}"/>
    <cellStyle name="Check Cell 2 2" xfId="99" xr:uid="{00000000-0005-0000-0000-0000BA000000}"/>
    <cellStyle name="Check Cell 2 2 2" xfId="261" xr:uid="{00000000-0005-0000-0000-0000BB000000}"/>
    <cellStyle name="Check Cell 2 3" xfId="262" xr:uid="{00000000-0005-0000-0000-0000BC000000}"/>
    <cellStyle name="Check Cell 3" xfId="263" xr:uid="{00000000-0005-0000-0000-0000BD000000}"/>
    <cellStyle name="Comma" xfId="1" builtinId="3"/>
    <cellStyle name="Comma 2" xfId="100" xr:uid="{00000000-0005-0000-0000-0000BE000000}"/>
    <cellStyle name="Comma 2 2" xfId="101" xr:uid="{00000000-0005-0000-0000-0000BF000000}"/>
    <cellStyle name="Comma 2 3" xfId="264" xr:uid="{00000000-0005-0000-0000-0000C0000000}"/>
    <cellStyle name="Çıkış 2" xfId="102" xr:uid="{00000000-0005-0000-0000-0000C1000000}"/>
    <cellStyle name="Explanatory Text" xfId="103" xr:uid="{00000000-0005-0000-0000-0000C2000000}"/>
    <cellStyle name="Explanatory Text 2" xfId="104" xr:uid="{00000000-0005-0000-0000-0000C3000000}"/>
    <cellStyle name="Explanatory Text 2 2" xfId="105" xr:uid="{00000000-0005-0000-0000-0000C4000000}"/>
    <cellStyle name="Explanatory Text 2 2 2" xfId="265" xr:uid="{00000000-0005-0000-0000-0000C5000000}"/>
    <cellStyle name="Explanatory Text 2 3" xfId="266" xr:uid="{00000000-0005-0000-0000-0000C6000000}"/>
    <cellStyle name="Explanatory Text 3" xfId="267" xr:uid="{00000000-0005-0000-0000-0000C7000000}"/>
    <cellStyle name="Giriş 2" xfId="106" xr:uid="{00000000-0005-0000-0000-0000C8000000}"/>
    <cellStyle name="Good 2" xfId="107" xr:uid="{00000000-0005-0000-0000-0000C9000000}"/>
    <cellStyle name="Good 2 2" xfId="108" xr:uid="{00000000-0005-0000-0000-0000CA000000}"/>
    <cellStyle name="Good 2 2 2" xfId="268" xr:uid="{00000000-0005-0000-0000-0000CB000000}"/>
    <cellStyle name="Good 2 3" xfId="269" xr:uid="{00000000-0005-0000-0000-0000CC000000}"/>
    <cellStyle name="Good 3" xfId="270" xr:uid="{00000000-0005-0000-0000-0000CD000000}"/>
    <cellStyle name="Heading 1" xfId="109" xr:uid="{00000000-0005-0000-0000-0000CE000000}"/>
    <cellStyle name="Heading 1 2" xfId="110" xr:uid="{00000000-0005-0000-0000-0000CF000000}"/>
    <cellStyle name="Heading 2" xfId="111" xr:uid="{00000000-0005-0000-0000-0000D0000000}"/>
    <cellStyle name="Heading 2 2" xfId="112" xr:uid="{00000000-0005-0000-0000-0000D1000000}"/>
    <cellStyle name="Heading 3" xfId="113" xr:uid="{00000000-0005-0000-0000-0000D2000000}"/>
    <cellStyle name="Heading 3 2" xfId="114" xr:uid="{00000000-0005-0000-0000-0000D3000000}"/>
    <cellStyle name="Heading 4" xfId="115" xr:uid="{00000000-0005-0000-0000-0000D4000000}"/>
    <cellStyle name="Heading 4 2" xfId="116" xr:uid="{00000000-0005-0000-0000-0000D5000000}"/>
    <cellStyle name="Hesaplama 2" xfId="271" xr:uid="{00000000-0005-0000-0000-0000D6000000}"/>
    <cellStyle name="Input" xfId="117" xr:uid="{00000000-0005-0000-0000-0000D7000000}"/>
    <cellStyle name="Input 2" xfId="118" xr:uid="{00000000-0005-0000-0000-0000D8000000}"/>
    <cellStyle name="Input 2 2" xfId="119" xr:uid="{00000000-0005-0000-0000-0000D9000000}"/>
    <cellStyle name="Input 2 2 2" xfId="272" xr:uid="{00000000-0005-0000-0000-0000DA000000}"/>
    <cellStyle name="Input 2 3" xfId="273" xr:uid="{00000000-0005-0000-0000-0000DB000000}"/>
    <cellStyle name="Input 3" xfId="274" xr:uid="{00000000-0005-0000-0000-0000DC000000}"/>
    <cellStyle name="İşaretli Hücre 2" xfId="275" xr:uid="{00000000-0005-0000-0000-0000DD000000}"/>
    <cellStyle name="İyi 2" xfId="276" xr:uid="{00000000-0005-0000-0000-0000DE000000}"/>
    <cellStyle name="Kötü 2" xfId="277" xr:uid="{00000000-0005-0000-0000-0000DF000000}"/>
    <cellStyle name="Linked Cell" xfId="120" xr:uid="{00000000-0005-0000-0000-0000E0000000}"/>
    <cellStyle name="Linked Cell 2" xfId="121" xr:uid="{00000000-0005-0000-0000-0000E1000000}"/>
    <cellStyle name="Linked Cell 2 2" xfId="122" xr:uid="{00000000-0005-0000-0000-0000E2000000}"/>
    <cellStyle name="Linked Cell 2 2 2" xfId="278" xr:uid="{00000000-0005-0000-0000-0000E3000000}"/>
    <cellStyle name="Linked Cell 2 3" xfId="279" xr:uid="{00000000-0005-0000-0000-0000E4000000}"/>
    <cellStyle name="Linked Cell 3" xfId="280" xr:uid="{00000000-0005-0000-0000-0000E5000000}"/>
    <cellStyle name="Neutral 2" xfId="123" xr:uid="{00000000-0005-0000-0000-0000E6000000}"/>
    <cellStyle name="Neutral 2 2" xfId="124" xr:uid="{00000000-0005-0000-0000-0000E7000000}"/>
    <cellStyle name="Neutral 2 2 2" xfId="281" xr:uid="{00000000-0005-0000-0000-0000E8000000}"/>
    <cellStyle name="Neutral 2 3" xfId="282" xr:uid="{00000000-0005-0000-0000-0000E9000000}"/>
    <cellStyle name="Neutral 3" xfId="283" xr:uid="{00000000-0005-0000-0000-0000EA000000}"/>
    <cellStyle name="Normal" xfId="0" builtinId="0"/>
    <cellStyle name="Normal 2" xfId="336" xr:uid="{00000000-0005-0000-0000-0000EC000000}"/>
    <cellStyle name="Normal 2 2" xfId="125" xr:uid="{00000000-0005-0000-0000-0000ED000000}"/>
    <cellStyle name="Normal 2 2 2" xfId="284" xr:uid="{00000000-0005-0000-0000-0000EE000000}"/>
    <cellStyle name="Normal 2 3" xfId="126" xr:uid="{00000000-0005-0000-0000-0000EF000000}"/>
    <cellStyle name="Normal 2 3 2" xfId="127" xr:uid="{00000000-0005-0000-0000-0000F0000000}"/>
    <cellStyle name="Normal 2 3 2 2" xfId="285" xr:uid="{00000000-0005-0000-0000-0000F1000000}"/>
    <cellStyle name="Normal 2 3 3" xfId="286" xr:uid="{00000000-0005-0000-0000-0000F2000000}"/>
    <cellStyle name="Normal 3" xfId="128" xr:uid="{00000000-0005-0000-0000-0000F3000000}"/>
    <cellStyle name="Normal 3 2" xfId="287" xr:uid="{00000000-0005-0000-0000-0000F4000000}"/>
    <cellStyle name="Normal 4" xfId="129" xr:uid="{00000000-0005-0000-0000-0000F5000000}"/>
    <cellStyle name="Normal 4 2" xfId="130" xr:uid="{00000000-0005-0000-0000-0000F6000000}"/>
    <cellStyle name="Normal 4 2 2" xfId="131" xr:uid="{00000000-0005-0000-0000-0000F7000000}"/>
    <cellStyle name="Normal 4 2 2 2" xfId="288" xr:uid="{00000000-0005-0000-0000-0000F8000000}"/>
    <cellStyle name="Normal 4 2 3" xfId="289" xr:uid="{00000000-0005-0000-0000-0000F9000000}"/>
    <cellStyle name="Normal 4 3" xfId="290" xr:uid="{00000000-0005-0000-0000-0000FA000000}"/>
    <cellStyle name="Normal 4 4" xfId="291" xr:uid="{00000000-0005-0000-0000-0000FB000000}"/>
    <cellStyle name="Normal 5" xfId="292" xr:uid="{00000000-0005-0000-0000-0000FC000000}"/>
    <cellStyle name="Normal 5 2" xfId="293" xr:uid="{00000000-0005-0000-0000-0000FD000000}"/>
    <cellStyle name="Normal 5 3" xfId="294" xr:uid="{00000000-0005-0000-0000-0000FE000000}"/>
    <cellStyle name="Normal 6" xfId="337" xr:uid="{00000000-0005-0000-0000-0000FF000000}"/>
    <cellStyle name="Normal_MAYIS_2009_İHRACAT_RAKAMLARI" xfId="2" xr:uid="{00000000-0005-0000-0000-000000010000}"/>
    <cellStyle name="Not 2" xfId="132" xr:uid="{00000000-0005-0000-0000-000001010000}"/>
    <cellStyle name="Not 3" xfId="295" xr:uid="{00000000-0005-0000-0000-000002010000}"/>
    <cellStyle name="Note 2" xfId="133" xr:uid="{00000000-0005-0000-0000-000003010000}"/>
    <cellStyle name="Note 2 2" xfId="134" xr:uid="{00000000-0005-0000-0000-000004010000}"/>
    <cellStyle name="Note 2 2 2" xfId="135" xr:uid="{00000000-0005-0000-0000-000005010000}"/>
    <cellStyle name="Note 2 2 2 2" xfId="136" xr:uid="{00000000-0005-0000-0000-000006010000}"/>
    <cellStyle name="Note 2 2 2 2 2" xfId="296" xr:uid="{00000000-0005-0000-0000-000007010000}"/>
    <cellStyle name="Note 2 2 2 3" xfId="297" xr:uid="{00000000-0005-0000-0000-000008010000}"/>
    <cellStyle name="Note 2 2 3" xfId="137" xr:uid="{00000000-0005-0000-0000-000009010000}"/>
    <cellStyle name="Note 2 2 3 2" xfId="138" xr:uid="{00000000-0005-0000-0000-00000A010000}"/>
    <cellStyle name="Note 2 2 3 2 2" xfId="139" xr:uid="{00000000-0005-0000-0000-00000B010000}"/>
    <cellStyle name="Note 2 2 3 2 2 2" xfId="298" xr:uid="{00000000-0005-0000-0000-00000C010000}"/>
    <cellStyle name="Note 2 2 3 2 3" xfId="299" xr:uid="{00000000-0005-0000-0000-00000D010000}"/>
    <cellStyle name="Note 2 2 3 3" xfId="140" xr:uid="{00000000-0005-0000-0000-00000E010000}"/>
    <cellStyle name="Note 2 2 3 3 2" xfId="141" xr:uid="{00000000-0005-0000-0000-00000F010000}"/>
    <cellStyle name="Note 2 2 3 3 2 2" xfId="300" xr:uid="{00000000-0005-0000-0000-000010010000}"/>
    <cellStyle name="Note 2 2 3 3 3" xfId="301" xr:uid="{00000000-0005-0000-0000-000011010000}"/>
    <cellStyle name="Note 2 2 3 4" xfId="302" xr:uid="{00000000-0005-0000-0000-000012010000}"/>
    <cellStyle name="Note 2 2 4" xfId="142" xr:uid="{00000000-0005-0000-0000-000013010000}"/>
    <cellStyle name="Note 2 2 4 2" xfId="143" xr:uid="{00000000-0005-0000-0000-000014010000}"/>
    <cellStyle name="Note 2 2 4 2 2" xfId="303" xr:uid="{00000000-0005-0000-0000-000015010000}"/>
    <cellStyle name="Note 2 2 4 3" xfId="304" xr:uid="{00000000-0005-0000-0000-000016010000}"/>
    <cellStyle name="Note 2 2 5" xfId="305" xr:uid="{00000000-0005-0000-0000-000017010000}"/>
    <cellStyle name="Note 2 2 6" xfId="306" xr:uid="{00000000-0005-0000-0000-000018010000}"/>
    <cellStyle name="Note 2 3" xfId="144" xr:uid="{00000000-0005-0000-0000-000019010000}"/>
    <cellStyle name="Note 2 3 2" xfId="145" xr:uid="{00000000-0005-0000-0000-00001A010000}"/>
    <cellStyle name="Note 2 3 2 2" xfId="146" xr:uid="{00000000-0005-0000-0000-00001B010000}"/>
    <cellStyle name="Note 2 3 2 2 2" xfId="307" xr:uid="{00000000-0005-0000-0000-00001C010000}"/>
    <cellStyle name="Note 2 3 2 3" xfId="308" xr:uid="{00000000-0005-0000-0000-00001D010000}"/>
    <cellStyle name="Note 2 3 3" xfId="147" xr:uid="{00000000-0005-0000-0000-00001E010000}"/>
    <cellStyle name="Note 2 3 3 2" xfId="148" xr:uid="{00000000-0005-0000-0000-00001F010000}"/>
    <cellStyle name="Note 2 3 3 2 2" xfId="309" xr:uid="{00000000-0005-0000-0000-000020010000}"/>
    <cellStyle name="Note 2 3 3 3" xfId="310" xr:uid="{00000000-0005-0000-0000-000021010000}"/>
    <cellStyle name="Note 2 3 4" xfId="311" xr:uid="{00000000-0005-0000-0000-000022010000}"/>
    <cellStyle name="Note 2 4" xfId="149" xr:uid="{00000000-0005-0000-0000-000023010000}"/>
    <cellStyle name="Note 2 4 2" xfId="150" xr:uid="{00000000-0005-0000-0000-000024010000}"/>
    <cellStyle name="Note 2 4 2 2" xfId="312" xr:uid="{00000000-0005-0000-0000-000025010000}"/>
    <cellStyle name="Note 2 4 3" xfId="313" xr:uid="{00000000-0005-0000-0000-000026010000}"/>
    <cellStyle name="Note 2 5" xfId="314" xr:uid="{00000000-0005-0000-0000-000027010000}"/>
    <cellStyle name="Note 3" xfId="151" xr:uid="{00000000-0005-0000-0000-000028010000}"/>
    <cellStyle name="Note 3 2" xfId="315" xr:uid="{00000000-0005-0000-0000-000029010000}"/>
    <cellStyle name="Nötr 2" xfId="316" xr:uid="{00000000-0005-0000-0000-00002A010000}"/>
    <cellStyle name="Output" xfId="152" xr:uid="{00000000-0005-0000-0000-00002B010000}"/>
    <cellStyle name="Output 2" xfId="153" xr:uid="{00000000-0005-0000-0000-00002C010000}"/>
    <cellStyle name="Output 2 2" xfId="154" xr:uid="{00000000-0005-0000-0000-00002D010000}"/>
    <cellStyle name="Output 2 2 2" xfId="317" xr:uid="{00000000-0005-0000-0000-00002E010000}"/>
    <cellStyle name="Output 2 3" xfId="318" xr:uid="{00000000-0005-0000-0000-00002F010000}"/>
    <cellStyle name="Output 3" xfId="319" xr:uid="{00000000-0005-0000-0000-000030010000}"/>
    <cellStyle name="Percent 2" xfId="155" xr:uid="{00000000-0005-0000-0000-000031010000}"/>
    <cellStyle name="Percent 2 2" xfId="156" xr:uid="{00000000-0005-0000-0000-000032010000}"/>
    <cellStyle name="Percent 2 2 2" xfId="320" xr:uid="{00000000-0005-0000-0000-000033010000}"/>
    <cellStyle name="Percent 2 3" xfId="321" xr:uid="{00000000-0005-0000-0000-000034010000}"/>
    <cellStyle name="Percent 3" xfId="157" xr:uid="{00000000-0005-0000-0000-000035010000}"/>
    <cellStyle name="Percent 3 2" xfId="322" xr:uid="{00000000-0005-0000-0000-000036010000}"/>
    <cellStyle name="Title" xfId="158" xr:uid="{00000000-0005-0000-0000-000037010000}"/>
    <cellStyle name="Title 2" xfId="159" xr:uid="{00000000-0005-0000-0000-000038010000}"/>
    <cellStyle name="Toplam 2" xfId="160" xr:uid="{00000000-0005-0000-0000-000039010000}"/>
    <cellStyle name="Total" xfId="161" xr:uid="{00000000-0005-0000-0000-00003A010000}"/>
    <cellStyle name="Total 2" xfId="162" xr:uid="{00000000-0005-0000-0000-00003B010000}"/>
    <cellStyle name="Total 2 2" xfId="163" xr:uid="{00000000-0005-0000-0000-00003C010000}"/>
    <cellStyle name="Total 2 2 2" xfId="323" xr:uid="{00000000-0005-0000-0000-00003D010000}"/>
    <cellStyle name="Total 2 3" xfId="324" xr:uid="{00000000-0005-0000-0000-00003E010000}"/>
    <cellStyle name="Total 3" xfId="325" xr:uid="{00000000-0005-0000-0000-00003F010000}"/>
    <cellStyle name="Uyarı Metni 2" xfId="164" xr:uid="{00000000-0005-0000-0000-000040010000}"/>
    <cellStyle name="Virgül 2" xfId="165" xr:uid="{00000000-0005-0000-0000-000042010000}"/>
    <cellStyle name="Virgül 3" xfId="326" xr:uid="{00000000-0005-0000-0000-000043010000}"/>
    <cellStyle name="Vurgu1 2" xfId="327" xr:uid="{00000000-0005-0000-0000-000044010000}"/>
    <cellStyle name="Vurgu2 2" xfId="328" xr:uid="{00000000-0005-0000-0000-000045010000}"/>
    <cellStyle name="Vurgu3 2" xfId="329" xr:uid="{00000000-0005-0000-0000-000046010000}"/>
    <cellStyle name="Vurgu4 2" xfId="330" xr:uid="{00000000-0005-0000-0000-000047010000}"/>
    <cellStyle name="Vurgu5 2" xfId="331" xr:uid="{00000000-0005-0000-0000-000048010000}"/>
    <cellStyle name="Vurgu6 2" xfId="332" xr:uid="{00000000-0005-0000-0000-000049010000}"/>
    <cellStyle name="Warning Text" xfId="166" xr:uid="{00000000-0005-0000-0000-00004A010000}"/>
    <cellStyle name="Warning Text 2" xfId="167" xr:uid="{00000000-0005-0000-0000-00004B010000}"/>
    <cellStyle name="Warning Text 2 2" xfId="168" xr:uid="{00000000-0005-0000-0000-00004C010000}"/>
    <cellStyle name="Warning Text 2 2 2" xfId="333" xr:uid="{00000000-0005-0000-0000-00004D010000}"/>
    <cellStyle name="Warning Text 2 3" xfId="334" xr:uid="{00000000-0005-0000-0000-00004E010000}"/>
    <cellStyle name="Warning Text 3" xfId="335" xr:uid="{00000000-0005-0000-0000-00004F010000}"/>
    <cellStyle name="Yüzde 2" xfId="169" xr:uid="{00000000-0005-0000-0000-000050010000}"/>
    <cellStyle name="Yüzde 3" xfId="170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SANAYİ SEKTÖRÜ İHRACATI</a:t>
            </a:r>
          </a:p>
        </c:rich>
      </c:tx>
      <c:layout>
        <c:manualLayout>
          <c:xMode val="edge"/>
          <c:yMode val="edge"/>
          <c:x val="0.16361646768123617"/>
          <c:y val="3.0428769017980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33638443935944"/>
          <c:y val="0.18672237001258191"/>
          <c:w val="0.7757437070938249"/>
          <c:h val="0.5518683380371866"/>
        </c:manualLayout>
      </c:layout>
      <c:lineChart>
        <c:grouping val="standard"/>
        <c:varyColors val="0"/>
        <c:ser>
          <c:idx val="0"/>
          <c:order val="0"/>
          <c:tx>
            <c:strRef>
              <c:f>'2002_2025_AYLIK_IHR'!$A$25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'2002_2025_AYLIK_IHR'!$C$25:$N$25</c:f>
              <c:numCache>
                <c:formatCode>#,##0</c:formatCode>
                <c:ptCount val="12"/>
                <c:pt idx="0">
                  <c:v>13626945.861680001</c:v>
                </c:pt>
                <c:pt idx="1">
                  <c:v>14881638.29795</c:v>
                </c:pt>
                <c:pt idx="2">
                  <c:v>16221652.771529999</c:v>
                </c:pt>
                <c:pt idx="3">
                  <c:v>13216833.292160001</c:v>
                </c:pt>
                <c:pt idx="4">
                  <c:v>17150582.598370001</c:v>
                </c:pt>
                <c:pt idx="5">
                  <c:v>13243703.810589999</c:v>
                </c:pt>
                <c:pt idx="6">
                  <c:v>15904179.957600005</c:v>
                </c:pt>
                <c:pt idx="7">
                  <c:v>15475380.851360001</c:v>
                </c:pt>
                <c:pt idx="8">
                  <c:v>15722786.956900001</c:v>
                </c:pt>
                <c:pt idx="9">
                  <c:v>16495499.359680001</c:v>
                </c:pt>
                <c:pt idx="10">
                  <c:v>15587554.919690002</c:v>
                </c:pt>
                <c:pt idx="11">
                  <c:v>16180433.979410004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2-4B9F-9A49-10A1DF1633CC}"/>
            </c:ext>
          </c:extLst>
        </c:ser>
        <c:ser>
          <c:idx val="1"/>
          <c:order val="1"/>
          <c:tx>
            <c:strRef>
              <c:f>'2002_2025_AYLIK_IHR'!$A$24</c:f>
              <c:strCache>
                <c:ptCount val="1"/>
                <c:pt idx="0">
                  <c:v>2025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'2002_2025_AYLIK_IHR'!$C$24:$N$24</c:f>
              <c:numCache>
                <c:formatCode>#,##0</c:formatCode>
                <c:ptCount val="12"/>
                <c:pt idx="0">
                  <c:v>14942666.378529998</c:v>
                </c:pt>
                <c:pt idx="1">
                  <c:v>14669048.682449998</c:v>
                </c:pt>
                <c:pt idx="2">
                  <c:v>16482677.256339997</c:v>
                </c:pt>
                <c:pt idx="3">
                  <c:v>14828421.012049997</c:v>
                </c:pt>
                <c:pt idx="4">
                  <c:v>17897290.805239998</c:v>
                </c:pt>
                <c:pt idx="5">
                  <c:v>14600741.667660004</c:v>
                </c:pt>
                <c:pt idx="6">
                  <c:v>18156891.577</c:v>
                </c:pt>
                <c:pt idx="7">
                  <c:v>15330968.06495</c:v>
                </c:pt>
                <c:pt idx="8">
                  <c:v>16174576.579510003</c:v>
                </c:pt>
                <c:pt idx="9">
                  <c:v>17089463.651850004</c:v>
                </c:pt>
                <c:pt idx="10">
                  <c:v>15821420.26007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2-4B9F-9A49-10A1DF163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44401456"/>
        <c:axId val="-1944412880"/>
      </c:lineChart>
      <c:catAx>
        <c:axId val="-194440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4441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4441288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444014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702962292403256"/>
          <c:y val="0.11065006915629322"/>
          <c:w val="0.28015600002277374"/>
          <c:h val="7.818952091569467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KURU MEYVE VE MAMULLERİ İHRACATI (Bin $)</a:t>
            </a:r>
          </a:p>
        </c:rich>
      </c:tx>
      <c:layout>
        <c:manualLayout>
          <c:xMode val="edge"/>
          <c:yMode val="edge"/>
          <c:x val="0.18514705169040729"/>
          <c:y val="6.28019323671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1569521468954"/>
          <c:y val="0.17625584845372591"/>
          <c:w val="0.81747891369841597"/>
          <c:h val="0.60168739777093083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'2002_2025_AYLIK_IHR'!$A$10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'2002_2025_AYLIK_IHR'!$C$10:$N$10</c:f>
              <c:numCache>
                <c:formatCode>#,##0</c:formatCode>
                <c:ptCount val="12"/>
                <c:pt idx="0">
                  <c:v>163246.09672999999</c:v>
                </c:pt>
                <c:pt idx="1">
                  <c:v>145190.07433999999</c:v>
                </c:pt>
                <c:pt idx="2">
                  <c:v>160861.51233999999</c:v>
                </c:pt>
                <c:pt idx="3">
                  <c:v>133177.01149999999</c:v>
                </c:pt>
                <c:pt idx="4">
                  <c:v>140946.98962000001</c:v>
                </c:pt>
                <c:pt idx="5">
                  <c:v>105132.35069000001</c:v>
                </c:pt>
                <c:pt idx="6">
                  <c:v>135493.28863</c:v>
                </c:pt>
                <c:pt idx="7">
                  <c:v>111698.01671</c:v>
                </c:pt>
                <c:pt idx="8">
                  <c:v>124895.40482</c:v>
                </c:pt>
                <c:pt idx="9">
                  <c:v>191439.72868999999</c:v>
                </c:pt>
                <c:pt idx="10">
                  <c:v>162785.87276999999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D-48F5-878E-A41158EFE783}"/>
            </c:ext>
          </c:extLst>
        </c:ser>
        <c:ser>
          <c:idx val="0"/>
          <c:order val="1"/>
          <c:tx>
            <c:strRef>
              <c:f>'2002_2025_AYLIK_IHR'!$A$11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'2002_2025_AYLIK_IHR'!$C$11:$N$11</c:f>
              <c:numCache>
                <c:formatCode>#,##0</c:formatCode>
                <c:ptCount val="12"/>
                <c:pt idx="0">
                  <c:v>160117.73514</c:v>
                </c:pt>
                <c:pt idx="1">
                  <c:v>169767.76697</c:v>
                </c:pt>
                <c:pt idx="2">
                  <c:v>157703.31912</c:v>
                </c:pt>
                <c:pt idx="3">
                  <c:v>114223.16907</c:v>
                </c:pt>
                <c:pt idx="4">
                  <c:v>135467.10829</c:v>
                </c:pt>
                <c:pt idx="5">
                  <c:v>88287.88708</c:v>
                </c:pt>
                <c:pt idx="6">
                  <c:v>103475.37012000001</c:v>
                </c:pt>
                <c:pt idx="7">
                  <c:v>118687.20621</c:v>
                </c:pt>
                <c:pt idx="8">
                  <c:v>196023.79501</c:v>
                </c:pt>
                <c:pt idx="9">
                  <c:v>234407.42305000001</c:v>
                </c:pt>
                <c:pt idx="10">
                  <c:v>191935.72966000001</c:v>
                </c:pt>
                <c:pt idx="11">
                  <c:v>177794.55077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D-48F5-878E-A41158EFE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1936"/>
        <c:axId val="-1909005984"/>
      </c:lineChart>
      <c:catAx>
        <c:axId val="-19073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5984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19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78095037914921"/>
          <c:y val="0.14251207729468598"/>
          <c:w val="0.2746611909650923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FINDIK VE MAMULLERİ İHRACATI (Bin $)</a:t>
            </a:r>
          </a:p>
        </c:rich>
      </c:tx>
      <c:layout>
        <c:manualLayout>
          <c:xMode val="edge"/>
          <c:yMode val="edge"/>
          <c:x val="0.17943569553805774"/>
          <c:y val="2.736318407960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19369525904036"/>
          <c:y val="0.18283615401293282"/>
          <c:w val="0.79032335866951164"/>
          <c:h val="0.55597116220259135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'2002_2025_AYLIK_IHR'!$A$12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'2002_2025_AYLIK_IHR'!$C$12:$N$12</c:f>
              <c:numCache>
                <c:formatCode>#,##0</c:formatCode>
                <c:ptCount val="12"/>
                <c:pt idx="0">
                  <c:v>207207.54506</c:v>
                </c:pt>
                <c:pt idx="1">
                  <c:v>216040.48964000001</c:v>
                </c:pt>
                <c:pt idx="2">
                  <c:v>217163.29198000001</c:v>
                </c:pt>
                <c:pt idx="3">
                  <c:v>208737.65053000001</c:v>
                </c:pt>
                <c:pt idx="4">
                  <c:v>184475.52552</c:v>
                </c:pt>
                <c:pt idx="5">
                  <c:v>139936.02969</c:v>
                </c:pt>
                <c:pt idx="6">
                  <c:v>164643.3493</c:v>
                </c:pt>
                <c:pt idx="7">
                  <c:v>123709.04797</c:v>
                </c:pt>
                <c:pt idx="8">
                  <c:v>145048.94130999999</c:v>
                </c:pt>
                <c:pt idx="9">
                  <c:v>205097.10605999999</c:v>
                </c:pt>
                <c:pt idx="10">
                  <c:v>197358.76142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F-4A26-A3FF-206D5E2D033E}"/>
            </c:ext>
          </c:extLst>
        </c:ser>
        <c:ser>
          <c:idx val="0"/>
          <c:order val="1"/>
          <c:tx>
            <c:strRef>
              <c:f>'2002_2025_AYLIK_IHR'!$A$13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'2002_2025_AYLIK_IHR'!$C$13:$N$13</c:f>
              <c:numCache>
                <c:formatCode>#,##0</c:formatCode>
                <c:ptCount val="12"/>
                <c:pt idx="0">
                  <c:v>206128.32986999999</c:v>
                </c:pt>
                <c:pt idx="1">
                  <c:v>196631.18028</c:v>
                </c:pt>
                <c:pt idx="2">
                  <c:v>200759.99325</c:v>
                </c:pt>
                <c:pt idx="3">
                  <c:v>176404.54832999999</c:v>
                </c:pt>
                <c:pt idx="4">
                  <c:v>234691.50318999999</c:v>
                </c:pt>
                <c:pt idx="5">
                  <c:v>151405.27651</c:v>
                </c:pt>
                <c:pt idx="6">
                  <c:v>214541.37030000001</c:v>
                </c:pt>
                <c:pt idx="7">
                  <c:v>161813.43124999999</c:v>
                </c:pt>
                <c:pt idx="8">
                  <c:v>193830.50719999999</c:v>
                </c:pt>
                <c:pt idx="9">
                  <c:v>320181.67483999999</c:v>
                </c:pt>
                <c:pt idx="10">
                  <c:v>291183.42791999999</c:v>
                </c:pt>
                <c:pt idx="11">
                  <c:v>285244.70903999999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F-4A26-A3FF-206D5E2D0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1840"/>
        <c:axId val="-1908996192"/>
      </c:lineChart>
      <c:catAx>
        <c:axId val="-19089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619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18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658009482685632"/>
          <c:y val="0.13184079601990051"/>
          <c:w val="0.26967741935483869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ZEYTİN VE ZEYTİNYAĞI (Bin $)</a:t>
            </a:r>
          </a:p>
        </c:rich>
      </c:tx>
      <c:layout>
        <c:manualLayout>
          <c:xMode val="edge"/>
          <c:yMode val="edge"/>
          <c:x val="0.26156941649899396"/>
          <c:y val="4.137700178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40710932260228"/>
          <c:y val="0.17843866171003717"/>
          <c:w val="0.81891348088531157"/>
          <c:h val="0.56753407682775714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'2002_2025_AYLIK_IHR'!$A$14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'2002_2025_AYLIK_IHR'!$C$14:$N$14</c:f>
              <c:numCache>
                <c:formatCode>#,##0</c:formatCode>
                <c:ptCount val="12"/>
                <c:pt idx="0">
                  <c:v>51206.495269999999</c:v>
                </c:pt>
                <c:pt idx="1">
                  <c:v>41063.262609999998</c:v>
                </c:pt>
                <c:pt idx="2">
                  <c:v>52678.842499999999</c:v>
                </c:pt>
                <c:pt idx="3">
                  <c:v>36815.667350000003</c:v>
                </c:pt>
                <c:pt idx="4">
                  <c:v>46381.982320000003</c:v>
                </c:pt>
                <c:pt idx="5">
                  <c:v>38066.880599999997</c:v>
                </c:pt>
                <c:pt idx="6">
                  <c:v>46771.556989999997</c:v>
                </c:pt>
                <c:pt idx="7">
                  <c:v>32493.5124</c:v>
                </c:pt>
                <c:pt idx="8">
                  <c:v>36012.872600000002</c:v>
                </c:pt>
                <c:pt idx="9">
                  <c:v>35494.446109999997</c:v>
                </c:pt>
                <c:pt idx="10">
                  <c:v>35988.758309999997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A-47E7-AB5D-746DEA847B06}"/>
            </c:ext>
          </c:extLst>
        </c:ser>
        <c:ser>
          <c:idx val="0"/>
          <c:order val="1"/>
          <c:tx>
            <c:strRef>
              <c:f>'2002_2025_AYLIK_IHR'!$A$15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'2002_2025_AYLIK_IHR'!$C$15:$N$15</c:f>
              <c:numCache>
                <c:formatCode>#,##0</c:formatCode>
                <c:ptCount val="12"/>
                <c:pt idx="0">
                  <c:v>83436.900699999998</c:v>
                </c:pt>
                <c:pt idx="1">
                  <c:v>82610.768530000001</c:v>
                </c:pt>
                <c:pt idx="2">
                  <c:v>78426.065130000003</c:v>
                </c:pt>
                <c:pt idx="3">
                  <c:v>49172.407709999999</c:v>
                </c:pt>
                <c:pt idx="4">
                  <c:v>69796.724189999994</c:v>
                </c:pt>
                <c:pt idx="5">
                  <c:v>70268.485010000004</c:v>
                </c:pt>
                <c:pt idx="6">
                  <c:v>61429.349410000003</c:v>
                </c:pt>
                <c:pt idx="7">
                  <c:v>55487.356070000002</c:v>
                </c:pt>
                <c:pt idx="8">
                  <c:v>56089.077680000002</c:v>
                </c:pt>
                <c:pt idx="9">
                  <c:v>60639.181680000002</c:v>
                </c:pt>
                <c:pt idx="10">
                  <c:v>74694.796040000001</c:v>
                </c:pt>
                <c:pt idx="11">
                  <c:v>70996.07243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A-47E7-AB5D-746DEA847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0752"/>
        <c:axId val="-1908995648"/>
      </c:lineChart>
      <c:catAx>
        <c:axId val="-19089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56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07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1662732299307655"/>
          <c:y val="0.13517592909581955"/>
          <c:w val="0.2691348088531186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TÜTÜN İHRACATI (Bin $)</a:t>
            </a:r>
          </a:p>
        </c:rich>
      </c:tx>
      <c:layout>
        <c:manualLayout>
          <c:xMode val="edge"/>
          <c:yMode val="edge"/>
          <c:x val="0.29508199475065616"/>
          <c:y val="3.48058902275769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87978142076504"/>
          <c:y val="0.18206242292002656"/>
          <c:w val="0.82513661202185795"/>
          <c:h val="0.56358979223982542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'2002_2025_AYLIK_IHR'!$A$16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'2002_2025_AYLIK_IHR'!$C$16:$N$16</c:f>
              <c:numCache>
                <c:formatCode>#,##0</c:formatCode>
                <c:ptCount val="12"/>
                <c:pt idx="0">
                  <c:v>85913.865420000002</c:v>
                </c:pt>
                <c:pt idx="1">
                  <c:v>65991.330170000001</c:v>
                </c:pt>
                <c:pt idx="2">
                  <c:v>62660.676659999997</c:v>
                </c:pt>
                <c:pt idx="3">
                  <c:v>77198.856039999999</c:v>
                </c:pt>
                <c:pt idx="4">
                  <c:v>99877.326749999993</c:v>
                </c:pt>
                <c:pt idx="5">
                  <c:v>99311.338570000007</c:v>
                </c:pt>
                <c:pt idx="6">
                  <c:v>109376.6136</c:v>
                </c:pt>
                <c:pt idx="7">
                  <c:v>95597.630550000002</c:v>
                </c:pt>
                <c:pt idx="8">
                  <c:v>112509.67118999999</c:v>
                </c:pt>
                <c:pt idx="9">
                  <c:v>82104.239700000006</c:v>
                </c:pt>
                <c:pt idx="10">
                  <c:v>72729.191959999996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7-4742-B8FF-FE0DC8C44DA4}"/>
            </c:ext>
          </c:extLst>
        </c:ser>
        <c:ser>
          <c:idx val="0"/>
          <c:order val="1"/>
          <c:tx>
            <c:strRef>
              <c:f>'2002_2025_AYLIK_IHR'!$A$17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'2002_2025_AYLIK_IHR'!$C$17:$N$17</c:f>
              <c:numCache>
                <c:formatCode>#,##0</c:formatCode>
                <c:ptCount val="12"/>
                <c:pt idx="0">
                  <c:v>64406.00015</c:v>
                </c:pt>
                <c:pt idx="1">
                  <c:v>76260.280750000005</c:v>
                </c:pt>
                <c:pt idx="2">
                  <c:v>83673.392269999997</c:v>
                </c:pt>
                <c:pt idx="3">
                  <c:v>67010.118220000004</c:v>
                </c:pt>
                <c:pt idx="4">
                  <c:v>76952.423450000002</c:v>
                </c:pt>
                <c:pt idx="5">
                  <c:v>80441.30154</c:v>
                </c:pt>
                <c:pt idx="6">
                  <c:v>93527.62242</c:v>
                </c:pt>
                <c:pt idx="7">
                  <c:v>98098.891300000003</c:v>
                </c:pt>
                <c:pt idx="8">
                  <c:v>77068.329750000004</c:v>
                </c:pt>
                <c:pt idx="9">
                  <c:v>91097.039120000001</c:v>
                </c:pt>
                <c:pt idx="10">
                  <c:v>79503.759460000001</c:v>
                </c:pt>
                <c:pt idx="11">
                  <c:v>90528.891539999997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7-4742-B8FF-FE0DC8C44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9004352"/>
        <c:axId val="-1909002720"/>
      </c:lineChart>
      <c:catAx>
        <c:axId val="-19090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272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43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475359580052494"/>
          <c:y val="0.13654618473895583"/>
          <c:w val="0.26751999999999998"/>
          <c:h val="7.949446078276360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SÜS BİTKİLERİ İHRACATI (Bin $)</a:t>
            </a:r>
          </a:p>
        </c:rich>
      </c:tx>
      <c:layout>
        <c:manualLayout>
          <c:xMode val="edge"/>
          <c:yMode val="edge"/>
          <c:x val="0.24180327868852458"/>
          <c:y val="3.745318352059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1510456354246"/>
          <c:y val="0.18701970352297509"/>
          <c:w val="0.86230822961645937"/>
          <c:h val="0.57888913533695618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'2002_2025_AYLIK_IHR'!$A$18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'2002_2025_AYLIK_IHR'!$C$18:$N$18</c:f>
              <c:numCache>
                <c:formatCode>#,##0</c:formatCode>
                <c:ptCount val="12"/>
                <c:pt idx="0">
                  <c:v>18347.959439999999</c:v>
                </c:pt>
                <c:pt idx="1">
                  <c:v>19395.497370000001</c:v>
                </c:pt>
                <c:pt idx="2">
                  <c:v>18493.122530000001</c:v>
                </c:pt>
                <c:pt idx="3">
                  <c:v>14944.745709999999</c:v>
                </c:pt>
                <c:pt idx="4">
                  <c:v>13651.14256</c:v>
                </c:pt>
                <c:pt idx="5">
                  <c:v>8090.8728199999996</c:v>
                </c:pt>
                <c:pt idx="6">
                  <c:v>8822.1544799999992</c:v>
                </c:pt>
                <c:pt idx="7">
                  <c:v>9401.9723099999992</c:v>
                </c:pt>
                <c:pt idx="8">
                  <c:v>10155.35814</c:v>
                </c:pt>
                <c:pt idx="9">
                  <c:v>12546.643470000001</c:v>
                </c:pt>
                <c:pt idx="10">
                  <c:v>11742.03889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0-47F0-912F-9DF6D206047E}"/>
            </c:ext>
          </c:extLst>
        </c:ser>
        <c:ser>
          <c:idx val="0"/>
          <c:order val="1"/>
          <c:tx>
            <c:strRef>
              <c:f>'2002_2025_AYLIK_IHR'!$A$19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'2002_2025_AYLIK_IHR'!$C$19:$N$19</c:f>
              <c:numCache>
                <c:formatCode>#,##0</c:formatCode>
                <c:ptCount val="12"/>
                <c:pt idx="0">
                  <c:v>13984.519</c:v>
                </c:pt>
                <c:pt idx="1">
                  <c:v>17475.448970000001</c:v>
                </c:pt>
                <c:pt idx="2">
                  <c:v>17466.657169999999</c:v>
                </c:pt>
                <c:pt idx="3">
                  <c:v>14415.68665</c:v>
                </c:pt>
                <c:pt idx="4">
                  <c:v>14678.64143</c:v>
                </c:pt>
                <c:pt idx="5">
                  <c:v>7954.6204200000002</c:v>
                </c:pt>
                <c:pt idx="6">
                  <c:v>6293.0091000000002</c:v>
                </c:pt>
                <c:pt idx="7">
                  <c:v>5688.9342999999999</c:v>
                </c:pt>
                <c:pt idx="8">
                  <c:v>7601.4904299999998</c:v>
                </c:pt>
                <c:pt idx="9">
                  <c:v>10952.754269999999</c:v>
                </c:pt>
                <c:pt idx="10">
                  <c:v>10347.75664</c:v>
                </c:pt>
                <c:pt idx="11">
                  <c:v>13807.07789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0-47F0-912F-9DF6D2060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6736"/>
        <c:axId val="-1908999456"/>
      </c:lineChart>
      <c:catAx>
        <c:axId val="-19089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945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67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603222752893587"/>
          <c:y val="0.13523492662008801"/>
          <c:w val="0.26967741935483869"/>
          <c:h val="6.969760822150752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SU ÜRÜNLERİ VE HAY. MAM. İHRACATI (Bin $)</a:t>
            </a:r>
            <a:endParaRPr lang="tr-TR" sz="700"/>
          </a:p>
        </c:rich>
      </c:tx>
      <c:layout>
        <c:manualLayout>
          <c:xMode val="edge"/>
          <c:yMode val="edge"/>
          <c:x val="0.15214236824093086"/>
          <c:y val="2.2471910112359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30548594156736"/>
          <c:y val="0.21348393248596756"/>
          <c:w val="0.84257444205511267"/>
          <c:h val="0.54931532434850139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'2002_2025_AYLIK_IHR'!$A$20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'2002_2025_AYLIK_IHR'!$C$20:$N$20</c:f>
              <c:numCache>
                <c:formatCode>#,##0</c:formatCode>
                <c:ptCount val="12"/>
                <c:pt idx="0">
                  <c:v>284326.54002000001</c:v>
                </c:pt>
                <c:pt idx="1">
                  <c:v>275420.88746</c:v>
                </c:pt>
                <c:pt idx="2">
                  <c:v>304836.20633000002</c:v>
                </c:pt>
                <c:pt idx="3">
                  <c:v>287905.59061000001</c:v>
                </c:pt>
                <c:pt idx="4">
                  <c:v>335130.38740000001</c:v>
                </c:pt>
                <c:pt idx="5">
                  <c:v>313835.33280999999</c:v>
                </c:pt>
                <c:pt idx="6">
                  <c:v>370547.14880999998</c:v>
                </c:pt>
                <c:pt idx="7">
                  <c:v>338029.59837999998</c:v>
                </c:pt>
                <c:pt idx="8">
                  <c:v>346479.46185000002</c:v>
                </c:pt>
                <c:pt idx="9">
                  <c:v>381523.72508</c:v>
                </c:pt>
                <c:pt idx="10">
                  <c:v>368349.74338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8-4EDE-9F2C-F10EC02D2265}"/>
            </c:ext>
          </c:extLst>
        </c:ser>
        <c:ser>
          <c:idx val="0"/>
          <c:order val="1"/>
          <c:tx>
            <c:strRef>
              <c:f>'2002_2025_AYLIK_IHR'!$A$21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'2002_2025_AYLIK_IHR'!$C$21:$N$21</c:f>
              <c:numCache>
                <c:formatCode>#,##0</c:formatCode>
                <c:ptCount val="12"/>
                <c:pt idx="0">
                  <c:v>355960.40323</c:v>
                </c:pt>
                <c:pt idx="1">
                  <c:v>311356.38655</c:v>
                </c:pt>
                <c:pt idx="2">
                  <c:v>301716.02964999998</c:v>
                </c:pt>
                <c:pt idx="3">
                  <c:v>302178.77643000003</c:v>
                </c:pt>
                <c:pt idx="4">
                  <c:v>317479.84360000002</c:v>
                </c:pt>
                <c:pt idx="5">
                  <c:v>257665.70292000001</c:v>
                </c:pt>
                <c:pt idx="6">
                  <c:v>286268.30627</c:v>
                </c:pt>
                <c:pt idx="7">
                  <c:v>337285.63448000001</c:v>
                </c:pt>
                <c:pt idx="8">
                  <c:v>330368.84255</c:v>
                </c:pt>
                <c:pt idx="9">
                  <c:v>366778.44579000003</c:v>
                </c:pt>
                <c:pt idx="10">
                  <c:v>346917.12206000002</c:v>
                </c:pt>
                <c:pt idx="11">
                  <c:v>348906.67934999999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8-4EDE-9F2C-F10EC02D2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3472"/>
        <c:axId val="-1909000000"/>
      </c:lineChart>
      <c:catAx>
        <c:axId val="-19089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000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34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45574436665639"/>
          <c:y val="0.10888908549352679"/>
          <c:w val="0.27466119096509239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orientation="landscape" horizontalDpi="1200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AĞAÇ MAM. VE ORMAN ÜRÜNLERİ İHRACATI (Bin $)</a:t>
            </a:r>
          </a:p>
        </c:rich>
      </c:tx>
      <c:layout>
        <c:manualLayout>
          <c:xMode val="edge"/>
          <c:yMode val="edge"/>
          <c:x val="0.15020576131687244"/>
          <c:y val="1.9607843137254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71900888932093"/>
          <c:y val="0.19730392156862744"/>
          <c:w val="0.7942402790643468"/>
          <c:h val="0.56985294117647067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'2002_2025_AYLIK_IHR'!$A$22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'2002_2025_AYLIK_IHR'!$C$22:$N$22</c:f>
              <c:numCache>
                <c:formatCode>#,##0</c:formatCode>
                <c:ptCount val="12"/>
                <c:pt idx="0">
                  <c:v>608458.05981000001</c:v>
                </c:pt>
                <c:pt idx="1">
                  <c:v>605522.86479000002</c:v>
                </c:pt>
                <c:pt idx="2">
                  <c:v>671772.40512000001</c:v>
                </c:pt>
                <c:pt idx="3">
                  <c:v>620961.13999000005</c:v>
                </c:pt>
                <c:pt idx="4">
                  <c:v>722103.44752000005</c:v>
                </c:pt>
                <c:pt idx="5">
                  <c:v>587524.72545999999</c:v>
                </c:pt>
                <c:pt idx="6">
                  <c:v>689892.55648000003</c:v>
                </c:pt>
                <c:pt idx="7">
                  <c:v>655932.24956000003</c:v>
                </c:pt>
                <c:pt idx="8">
                  <c:v>686354.19707999995</c:v>
                </c:pt>
                <c:pt idx="9">
                  <c:v>731709.31240000005</c:v>
                </c:pt>
                <c:pt idx="10">
                  <c:v>672378.97531000001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2-40AE-9AEC-7C29F32654DF}"/>
            </c:ext>
          </c:extLst>
        </c:ser>
        <c:ser>
          <c:idx val="0"/>
          <c:order val="1"/>
          <c:tx>
            <c:strRef>
              <c:f>'2002_2025_AYLIK_IHR'!$A$23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'2002_2025_AYLIK_IHR'!$C$23:$N$23</c:f>
              <c:numCache>
                <c:formatCode>#,##0</c:formatCode>
                <c:ptCount val="12"/>
                <c:pt idx="0">
                  <c:v>601521.96655999997</c:v>
                </c:pt>
                <c:pt idx="1">
                  <c:v>652177.15725000005</c:v>
                </c:pt>
                <c:pt idx="2">
                  <c:v>675014.46615999995</c:v>
                </c:pt>
                <c:pt idx="3">
                  <c:v>582861.07472000003</c:v>
                </c:pt>
                <c:pt idx="4">
                  <c:v>736554.68019999994</c:v>
                </c:pt>
                <c:pt idx="5">
                  <c:v>544606.70472000004</c:v>
                </c:pt>
                <c:pt idx="6">
                  <c:v>706263.82525999995</c:v>
                </c:pt>
                <c:pt idx="7">
                  <c:v>664863.41949999996</c:v>
                </c:pt>
                <c:pt idx="8">
                  <c:v>660425.31842000003</c:v>
                </c:pt>
                <c:pt idx="9">
                  <c:v>688996.26254999998</c:v>
                </c:pt>
                <c:pt idx="10">
                  <c:v>669815.91260000004</c:v>
                </c:pt>
                <c:pt idx="11">
                  <c:v>708362.86534999998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2-40AE-9AEC-7C29F3265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2928"/>
        <c:axId val="-1909001088"/>
      </c:lineChart>
      <c:catAx>
        <c:axId val="-19089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108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29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15637860082305"/>
          <c:y val="9.612745098039216E-2"/>
          <c:w val="0.27522633744855968"/>
          <c:h val="7.277250270186815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TEKSTİL VE HAMMADDELERİ İHRACATI (Bin $)</a:t>
            </a:r>
          </a:p>
        </c:rich>
      </c:tx>
      <c:layout>
        <c:manualLayout>
          <c:xMode val="edge"/>
          <c:yMode val="edge"/>
          <c:x val="0.17687096255825163"/>
          <c:y val="3.70370370370370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34710553562077"/>
          <c:y val="0.20740815758158895"/>
          <c:w val="0.79387834211410224"/>
          <c:h val="0.52592782815331363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'2002_2025_AYLIK_IHR'!$A$26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'2002_2025_AYLIK_IHR'!$C$26:$N$26</c:f>
              <c:numCache>
                <c:formatCode>#,##0</c:formatCode>
                <c:ptCount val="12"/>
                <c:pt idx="0">
                  <c:v>825242.08946000005</c:v>
                </c:pt>
                <c:pt idx="1">
                  <c:v>755917.04510999995</c:v>
                </c:pt>
                <c:pt idx="2">
                  <c:v>838173.30244999996</c:v>
                </c:pt>
                <c:pt idx="3">
                  <c:v>770036.71355999995</c:v>
                </c:pt>
                <c:pt idx="4">
                  <c:v>852177.84583000001</c:v>
                </c:pt>
                <c:pt idx="5">
                  <c:v>691913.21712000004</c:v>
                </c:pt>
                <c:pt idx="6">
                  <c:v>776387.74924000003</c:v>
                </c:pt>
                <c:pt idx="7">
                  <c:v>749489.72712000005</c:v>
                </c:pt>
                <c:pt idx="8">
                  <c:v>786204.92270999996</c:v>
                </c:pt>
                <c:pt idx="9">
                  <c:v>840357.69102999999</c:v>
                </c:pt>
                <c:pt idx="10">
                  <c:v>743044.72187000001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C-48DC-A0F5-85AD48B1BE12}"/>
            </c:ext>
          </c:extLst>
        </c:ser>
        <c:ser>
          <c:idx val="0"/>
          <c:order val="1"/>
          <c:tx>
            <c:strRef>
              <c:f>'2002_2025_AYLIK_IHR'!$A$27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'2002_2025_AYLIK_IHR'!$C$27:$N$27</c:f>
              <c:numCache>
                <c:formatCode>#,##0</c:formatCode>
                <c:ptCount val="12"/>
                <c:pt idx="0">
                  <c:v>784249.66018000001</c:v>
                </c:pt>
                <c:pt idx="1">
                  <c:v>809950.48343000002</c:v>
                </c:pt>
                <c:pt idx="2">
                  <c:v>815958.24349999998</c:v>
                </c:pt>
                <c:pt idx="3">
                  <c:v>697559.16061999998</c:v>
                </c:pt>
                <c:pt idx="4">
                  <c:v>862638.44126999995</c:v>
                </c:pt>
                <c:pt idx="5">
                  <c:v>644673.22478000005</c:v>
                </c:pt>
                <c:pt idx="6">
                  <c:v>797411.31550999999</c:v>
                </c:pt>
                <c:pt idx="7">
                  <c:v>797982.82716999995</c:v>
                </c:pt>
                <c:pt idx="8">
                  <c:v>805205.66206</c:v>
                </c:pt>
                <c:pt idx="9">
                  <c:v>839923.57261999999</c:v>
                </c:pt>
                <c:pt idx="10">
                  <c:v>853307.90173000004</c:v>
                </c:pt>
                <c:pt idx="11">
                  <c:v>780506.48904999997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C-48DC-A0F5-85AD48B1B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8368"/>
        <c:axId val="-1908997824"/>
      </c:lineChart>
      <c:catAx>
        <c:axId val="-19089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78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83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82393272269536"/>
          <c:y val="0.12249402158063576"/>
          <c:w val="0.2903519202956773"/>
          <c:h val="7.98872363176825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DERİ VE MAMULLERİ İHRACATI (Bin $)</a:t>
            </a:r>
          </a:p>
        </c:rich>
      </c:tx>
      <c:layout>
        <c:manualLayout>
          <c:xMode val="edge"/>
          <c:yMode val="edge"/>
          <c:x val="0.1897961326262797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5555633323612326"/>
          <c:w val="0.77142934015200504"/>
          <c:h val="0.4888906571566024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'2002_2025_AYLIK_IHR'!$A$28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'2002_2025_AYLIK_IHR'!$C$28:$N$28</c:f>
              <c:numCache>
                <c:formatCode>#,##0</c:formatCode>
                <c:ptCount val="12"/>
                <c:pt idx="0">
                  <c:v>126180.88076</c:v>
                </c:pt>
                <c:pt idx="1">
                  <c:v>132254.35380000001</c:v>
                </c:pt>
                <c:pt idx="2">
                  <c:v>140706.40946</c:v>
                </c:pt>
                <c:pt idx="3">
                  <c:v>102634.77334</c:v>
                </c:pt>
                <c:pt idx="4">
                  <c:v>124010.10489</c:v>
                </c:pt>
                <c:pt idx="5">
                  <c:v>90388.979229999997</c:v>
                </c:pt>
                <c:pt idx="6">
                  <c:v>132227.35222</c:v>
                </c:pt>
                <c:pt idx="7">
                  <c:v>137246.83343</c:v>
                </c:pt>
                <c:pt idx="8">
                  <c:v>129023.56316999999</c:v>
                </c:pt>
                <c:pt idx="9">
                  <c:v>129877.16982</c:v>
                </c:pt>
                <c:pt idx="10">
                  <c:v>100444.55682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9-400C-85FF-AFB9441E77F2}"/>
            </c:ext>
          </c:extLst>
        </c:ser>
        <c:ser>
          <c:idx val="0"/>
          <c:order val="1"/>
          <c:tx>
            <c:strRef>
              <c:f>'2002_2025_AYLIK_IHR'!$A$29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'2002_2025_AYLIK_IHR'!$C$29:$N$29</c:f>
              <c:numCache>
                <c:formatCode>#,##0</c:formatCode>
                <c:ptCount val="12"/>
                <c:pt idx="0">
                  <c:v>120173.02723000001</c:v>
                </c:pt>
                <c:pt idx="1">
                  <c:v>142892.26903</c:v>
                </c:pt>
                <c:pt idx="2">
                  <c:v>145709.82208000001</c:v>
                </c:pt>
                <c:pt idx="3">
                  <c:v>105388.00289</c:v>
                </c:pt>
                <c:pt idx="4">
                  <c:v>135760.12830000001</c:v>
                </c:pt>
                <c:pt idx="5">
                  <c:v>98663.976160000006</c:v>
                </c:pt>
                <c:pt idx="6">
                  <c:v>138545.02415000001</c:v>
                </c:pt>
                <c:pt idx="7">
                  <c:v>147827.05361</c:v>
                </c:pt>
                <c:pt idx="8">
                  <c:v>131926.64137</c:v>
                </c:pt>
                <c:pt idx="9">
                  <c:v>132600.64619999999</c:v>
                </c:pt>
                <c:pt idx="10">
                  <c:v>116470.71193</c:v>
                </c:pt>
                <c:pt idx="11">
                  <c:v>109988.15637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9-400C-85FF-AFB9441E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4032"/>
        <c:axId val="-1912214240"/>
      </c:lineChart>
      <c:catAx>
        <c:axId val="-19122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424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40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HALI İHRACATI (Bin $)</a:t>
            </a:r>
          </a:p>
        </c:rich>
      </c:tx>
      <c:layout>
        <c:manualLayout>
          <c:xMode val="edge"/>
          <c:yMode val="edge"/>
          <c:x val="0.3204083775242397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4875661064754964"/>
          <c:w val="0.77142934015200504"/>
          <c:h val="0.50746361113793192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'2002_2025_AYLIK_IHR'!$A$30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'2002_2025_AYLIK_IHR'!$C$30:$N$30</c:f>
              <c:numCache>
                <c:formatCode>#,##0</c:formatCode>
                <c:ptCount val="12"/>
                <c:pt idx="0">
                  <c:v>229213.02712000001</c:v>
                </c:pt>
                <c:pt idx="1">
                  <c:v>227658.70558000001</c:v>
                </c:pt>
                <c:pt idx="2">
                  <c:v>234219.72373</c:v>
                </c:pt>
                <c:pt idx="3">
                  <c:v>199117.03920999999</c:v>
                </c:pt>
                <c:pt idx="4">
                  <c:v>233988.57801999999</c:v>
                </c:pt>
                <c:pt idx="5">
                  <c:v>165580.75419000001</c:v>
                </c:pt>
                <c:pt idx="6">
                  <c:v>231124.61541</c:v>
                </c:pt>
                <c:pt idx="7">
                  <c:v>231947.51097999999</c:v>
                </c:pt>
                <c:pt idx="8">
                  <c:v>263539.96266000002</c:v>
                </c:pt>
                <c:pt idx="9">
                  <c:v>286429.34659999999</c:v>
                </c:pt>
                <c:pt idx="10">
                  <c:v>250885.67566000001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D-4B39-AE7C-1EB53902C708}"/>
            </c:ext>
          </c:extLst>
        </c:ser>
        <c:ser>
          <c:idx val="0"/>
          <c:order val="1"/>
          <c:tx>
            <c:strRef>
              <c:f>'2002_2025_AYLIK_IHR'!$A$31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'2002_2025_AYLIK_IHR'!$C$31:$N$31</c:f>
              <c:numCache>
                <c:formatCode>#,##0</c:formatCode>
                <c:ptCount val="12"/>
                <c:pt idx="0">
                  <c:v>238938.0986</c:v>
                </c:pt>
                <c:pt idx="1">
                  <c:v>260240.04456000001</c:v>
                </c:pt>
                <c:pt idx="2">
                  <c:v>246980.57407</c:v>
                </c:pt>
                <c:pt idx="3">
                  <c:v>190090.99137999999</c:v>
                </c:pt>
                <c:pt idx="4">
                  <c:v>260317.93539</c:v>
                </c:pt>
                <c:pt idx="5">
                  <c:v>177515.19346000001</c:v>
                </c:pt>
                <c:pt idx="6">
                  <c:v>230127.81724999999</c:v>
                </c:pt>
                <c:pt idx="7">
                  <c:v>231281.49836</c:v>
                </c:pt>
                <c:pt idx="8">
                  <c:v>250243.95947999999</c:v>
                </c:pt>
                <c:pt idx="9">
                  <c:v>274182.01439000003</c:v>
                </c:pt>
                <c:pt idx="10">
                  <c:v>259893.22266999999</c:v>
                </c:pt>
                <c:pt idx="11">
                  <c:v>247137.72871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D-4B39-AE7C-1EB53902C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3696"/>
        <c:axId val="-1912213152"/>
      </c:lineChart>
      <c:catAx>
        <c:axId val="-19122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31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36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/>
              <a:t>AYLAR BAZINDA MADENCİLİK İHRACAT</a:t>
            </a:r>
            <a:r>
              <a:rPr lang="tr-TR"/>
              <a:t>I</a:t>
            </a:r>
            <a:endParaRPr lang="en-US"/>
          </a:p>
        </c:rich>
      </c:tx>
      <c:layout>
        <c:manualLayout>
          <c:xMode val="edge"/>
          <c:yMode val="edge"/>
          <c:x val="0.20134597305776514"/>
          <c:y val="3.7453183520599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55063851804235"/>
          <c:y val="0.21722925894362621"/>
          <c:w val="0.77064306488660361"/>
          <c:h val="0.50936515890229372"/>
        </c:manualLayout>
      </c:layout>
      <c:lineChart>
        <c:grouping val="standard"/>
        <c:varyColors val="0"/>
        <c:ser>
          <c:idx val="0"/>
          <c:order val="0"/>
          <c:tx>
            <c:strRef>
              <c:f>'2002_2025_AYLIK_IHR'!$A$57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'2002_2025_AYLIK_IHR'!$C$57:$N$57</c:f>
              <c:numCache>
                <c:formatCode>#,##0</c:formatCode>
                <c:ptCount val="12"/>
                <c:pt idx="0">
                  <c:v>445585.55433999997</c:v>
                </c:pt>
                <c:pt idx="1">
                  <c:v>452004.67859000002</c:v>
                </c:pt>
                <c:pt idx="2">
                  <c:v>499133.05374</c:v>
                </c:pt>
                <c:pt idx="3">
                  <c:v>465815.15151</c:v>
                </c:pt>
                <c:pt idx="4">
                  <c:v>545499.02194000001</c:v>
                </c:pt>
                <c:pt idx="5">
                  <c:v>432180.37313000002</c:v>
                </c:pt>
                <c:pt idx="6">
                  <c:v>569304.48942</c:v>
                </c:pt>
                <c:pt idx="7">
                  <c:v>521637.65886999998</c:v>
                </c:pt>
                <c:pt idx="8">
                  <c:v>490429.39669000002</c:v>
                </c:pt>
                <c:pt idx="9">
                  <c:v>566555.50026999996</c:v>
                </c:pt>
                <c:pt idx="10">
                  <c:v>485346.90466</c:v>
                </c:pt>
                <c:pt idx="11">
                  <c:v>534487.07449000003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9-4425-869C-DE79CB9FF844}"/>
            </c:ext>
          </c:extLst>
        </c:ser>
        <c:ser>
          <c:idx val="1"/>
          <c:order val="1"/>
          <c:tx>
            <c:strRef>
              <c:f>'2002_2025_AYLIK_IHR'!$A$56</c:f>
              <c:strCache>
                <c:ptCount val="1"/>
                <c:pt idx="0">
                  <c:v>2025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'2002_2025_AYLIK_IHR'!$C$56:$N$56</c:f>
              <c:numCache>
                <c:formatCode>#,##0</c:formatCode>
                <c:ptCount val="12"/>
                <c:pt idx="0">
                  <c:v>456651.92012000002</c:v>
                </c:pt>
                <c:pt idx="1">
                  <c:v>417965.83091999998</c:v>
                </c:pt>
                <c:pt idx="2">
                  <c:v>492801.63483</c:v>
                </c:pt>
                <c:pt idx="3">
                  <c:v>474411.65805000003</c:v>
                </c:pt>
                <c:pt idx="4">
                  <c:v>531058.36436000001</c:v>
                </c:pt>
                <c:pt idx="5">
                  <c:v>490534.07202999998</c:v>
                </c:pt>
                <c:pt idx="6">
                  <c:v>571319.96620000002</c:v>
                </c:pt>
                <c:pt idx="7">
                  <c:v>522796.36495999998</c:v>
                </c:pt>
                <c:pt idx="8">
                  <c:v>550943.63347999996</c:v>
                </c:pt>
                <c:pt idx="9">
                  <c:v>583448.04376000003</c:v>
                </c:pt>
                <c:pt idx="10">
                  <c:v>533047.13352000003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9-4425-869C-DE79CB9FF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80075904"/>
        <c:axId val="-2080074272"/>
      </c:lineChart>
      <c:catAx>
        <c:axId val="-20800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208007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800742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20800759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KİMYEVİ MADDELER VE MAMULLERİ İHRACATI (Bin $)</a:t>
            </a:r>
          </a:p>
        </c:rich>
      </c:tx>
      <c:layout>
        <c:manualLayout>
          <c:xMode val="edge"/>
          <c:yMode val="edge"/>
          <c:x val="0.14814836417052862"/>
          <c:y val="3.875968992248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83993821759935"/>
          <c:y val="0.25064680868379824"/>
          <c:w val="0.7736641060315943"/>
          <c:h val="0.51162984356015384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'2002_2025_AYLIK_IHR'!$A$32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'2002_2025_AYLIK_IHR'!$C$32:$N$32</c:f>
              <c:numCache>
                <c:formatCode>#,##0</c:formatCode>
                <c:ptCount val="12"/>
                <c:pt idx="0">
                  <c:v>2551186.4454899998</c:v>
                </c:pt>
                <c:pt idx="1">
                  <c:v>2485680.4645799999</c:v>
                </c:pt>
                <c:pt idx="2">
                  <c:v>2724947.8880599998</c:v>
                </c:pt>
                <c:pt idx="3">
                  <c:v>2611752.2491700002</c:v>
                </c:pt>
                <c:pt idx="4">
                  <c:v>2787301.1906099999</c:v>
                </c:pt>
                <c:pt idx="5">
                  <c:v>2602317.1780599998</c:v>
                </c:pt>
                <c:pt idx="6">
                  <c:v>3428317.0960599999</c:v>
                </c:pt>
                <c:pt idx="7">
                  <c:v>2610058.50667</c:v>
                </c:pt>
                <c:pt idx="8">
                  <c:v>2491956.0459199999</c:v>
                </c:pt>
                <c:pt idx="9">
                  <c:v>2657309.7847799999</c:v>
                </c:pt>
                <c:pt idx="10">
                  <c:v>2367196.9457800002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D-4CC2-A4D7-87A5CF538DB8}"/>
            </c:ext>
          </c:extLst>
        </c:ser>
        <c:ser>
          <c:idx val="0"/>
          <c:order val="1"/>
          <c:tx>
            <c:strRef>
              <c:f>'2002_2025_AYLIK_IHR'!$A$33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'2002_2025_AYLIK_IHR'!$C$33:$N$33</c:f>
              <c:numCache>
                <c:formatCode>#,##0</c:formatCode>
                <c:ptCount val="12"/>
                <c:pt idx="0">
                  <c:v>2368035.13962</c:v>
                </c:pt>
                <c:pt idx="1">
                  <c:v>2618333.9286199999</c:v>
                </c:pt>
                <c:pt idx="2">
                  <c:v>3078027.44894</c:v>
                </c:pt>
                <c:pt idx="3">
                  <c:v>2491566.4044499998</c:v>
                </c:pt>
                <c:pt idx="4">
                  <c:v>3020299.3041500002</c:v>
                </c:pt>
                <c:pt idx="5">
                  <c:v>2216911.6408199999</c:v>
                </c:pt>
                <c:pt idx="6">
                  <c:v>2583328.3602100001</c:v>
                </c:pt>
                <c:pt idx="7">
                  <c:v>2555330.3650699998</c:v>
                </c:pt>
                <c:pt idx="8">
                  <c:v>2181878.0695099998</c:v>
                </c:pt>
                <c:pt idx="9">
                  <c:v>2450310.9497799999</c:v>
                </c:pt>
                <c:pt idx="10">
                  <c:v>2518387.90564</c:v>
                </c:pt>
                <c:pt idx="11">
                  <c:v>2656518.7021499998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D-4CC2-A4D7-87A5CF538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7504"/>
        <c:axId val="-1912210976"/>
      </c:lineChart>
      <c:catAx>
        <c:axId val="-19122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0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75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MAKİNE VE AKSAMLARI İHRACATI (Bin $)</a:t>
            </a:r>
          </a:p>
        </c:rich>
      </c:tx>
      <c:layout>
        <c:manualLayout>
          <c:xMode val="edge"/>
          <c:yMode val="edge"/>
          <c:x val="0.1673471530344425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29909162156335"/>
          <c:y val="0.17537345384913924"/>
          <c:w val="0.80976314834393193"/>
          <c:h val="0.61318525482822106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'2002_2025_AYLIK_IHR'!$A$42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'2002_2025_AYLIK_IHR'!$C$42:$N$42</c:f>
              <c:numCache>
                <c:formatCode>#,##0</c:formatCode>
                <c:ptCount val="12"/>
                <c:pt idx="0">
                  <c:v>790400.97892999998</c:v>
                </c:pt>
                <c:pt idx="1">
                  <c:v>807941.44626</c:v>
                </c:pt>
                <c:pt idx="2">
                  <c:v>915306.63589999999</c:v>
                </c:pt>
                <c:pt idx="3">
                  <c:v>853205.52934999997</c:v>
                </c:pt>
                <c:pt idx="4">
                  <c:v>1006697.54258</c:v>
                </c:pt>
                <c:pt idx="5">
                  <c:v>798575.81616000005</c:v>
                </c:pt>
                <c:pt idx="6">
                  <c:v>985429.63138000004</c:v>
                </c:pt>
                <c:pt idx="7">
                  <c:v>962590.75459999999</c:v>
                </c:pt>
                <c:pt idx="8">
                  <c:v>940969.89835000003</c:v>
                </c:pt>
                <c:pt idx="9">
                  <c:v>1068491.16863</c:v>
                </c:pt>
                <c:pt idx="10">
                  <c:v>982095.81960000005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6-4262-BD13-C4893219C019}"/>
            </c:ext>
          </c:extLst>
        </c:ser>
        <c:ser>
          <c:idx val="0"/>
          <c:order val="1"/>
          <c:tx>
            <c:strRef>
              <c:f>'2002_2025_AYLIK_IHR'!$A$43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'2002_2025_AYLIK_IHR'!$C$43:$N$43</c:f>
              <c:numCache>
                <c:formatCode>#,##0</c:formatCode>
                <c:ptCount val="12"/>
                <c:pt idx="0">
                  <c:v>823083.55226000003</c:v>
                </c:pt>
                <c:pt idx="1">
                  <c:v>910239.89621000004</c:v>
                </c:pt>
                <c:pt idx="2">
                  <c:v>1026215.38596</c:v>
                </c:pt>
                <c:pt idx="3">
                  <c:v>844582.79347000003</c:v>
                </c:pt>
                <c:pt idx="4">
                  <c:v>1064728.2027</c:v>
                </c:pt>
                <c:pt idx="5">
                  <c:v>763648.60150999995</c:v>
                </c:pt>
                <c:pt idx="6">
                  <c:v>945812.82868999999</c:v>
                </c:pt>
                <c:pt idx="7">
                  <c:v>974616.00171999994</c:v>
                </c:pt>
                <c:pt idx="8">
                  <c:v>925482.00340000005</c:v>
                </c:pt>
                <c:pt idx="9">
                  <c:v>995004.01511000004</c:v>
                </c:pt>
                <c:pt idx="10">
                  <c:v>944151.02645999996</c:v>
                </c:pt>
                <c:pt idx="11">
                  <c:v>963637.29972000001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6-4262-BD13-C4893219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2064"/>
        <c:axId val="-1912221312"/>
      </c:lineChart>
      <c:catAx>
        <c:axId val="-19122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213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20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OTOMOTİV ENDÜSTRİSİ İHRACATI (Bin $)</a:t>
            </a:r>
            <a:endParaRPr lang="tr-TR" sz="700"/>
          </a:p>
        </c:rich>
      </c:tx>
      <c:layout>
        <c:manualLayout>
          <c:xMode val="edge"/>
          <c:yMode val="edge"/>
          <c:x val="0.25253530555644105"/>
          <c:y val="4.2446941323345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9681289838767"/>
          <c:y val="0.1610494755571284"/>
          <c:w val="0.78367425031315086"/>
          <c:h val="0.57303567391154753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'2002_2025_AYLIK_IHR'!$A$36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'2002_2025_AYLIK_IHR'!$C$36:$N$36</c:f>
              <c:numCache>
                <c:formatCode>#,##0</c:formatCode>
                <c:ptCount val="12"/>
                <c:pt idx="0">
                  <c:v>2996436.78835</c:v>
                </c:pt>
                <c:pt idx="1">
                  <c:v>2976626.7401200002</c:v>
                </c:pt>
                <c:pt idx="2">
                  <c:v>3514226.14922</c:v>
                </c:pt>
                <c:pt idx="3">
                  <c:v>3141658.3137599998</c:v>
                </c:pt>
                <c:pt idx="4">
                  <c:v>3942606.3764300002</c:v>
                </c:pt>
                <c:pt idx="5">
                  <c:v>3405403.2706200001</c:v>
                </c:pt>
                <c:pt idx="6">
                  <c:v>3835225.0323600001</c:v>
                </c:pt>
                <c:pt idx="7">
                  <c:v>2730777.2141200001</c:v>
                </c:pt>
                <c:pt idx="8">
                  <c:v>3659306.1692300001</c:v>
                </c:pt>
                <c:pt idx="9">
                  <c:v>3810862.3336499999</c:v>
                </c:pt>
                <c:pt idx="10">
                  <c:v>3751656.0978000001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F-44C0-9690-A70C16799082}"/>
            </c:ext>
          </c:extLst>
        </c:ser>
        <c:ser>
          <c:idx val="0"/>
          <c:order val="1"/>
          <c:tx>
            <c:strRef>
              <c:f>'2002_2025_AYLIK_IHR'!$A$37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'2002_2025_AYLIK_IHR'!$C$37:$N$37</c:f>
              <c:numCache>
                <c:formatCode>#,##0</c:formatCode>
                <c:ptCount val="12"/>
                <c:pt idx="0">
                  <c:v>2776665.59663</c:v>
                </c:pt>
                <c:pt idx="1">
                  <c:v>3127361.6659300001</c:v>
                </c:pt>
                <c:pt idx="2">
                  <c:v>3221020.51407</c:v>
                </c:pt>
                <c:pt idx="3">
                  <c:v>2739689.4615000002</c:v>
                </c:pt>
                <c:pt idx="4">
                  <c:v>3211065.4572600001</c:v>
                </c:pt>
                <c:pt idx="5">
                  <c:v>2613742.4381599999</c:v>
                </c:pt>
                <c:pt idx="6">
                  <c:v>3119634.6640499998</c:v>
                </c:pt>
                <c:pt idx="7">
                  <c:v>2696959.9712299998</c:v>
                </c:pt>
                <c:pt idx="8">
                  <c:v>3399932.5199699998</c:v>
                </c:pt>
                <c:pt idx="9">
                  <c:v>3570447.1710199998</c:v>
                </c:pt>
                <c:pt idx="10">
                  <c:v>3237147.7769300002</c:v>
                </c:pt>
                <c:pt idx="11">
                  <c:v>3483704.61827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F-44C0-9690-A70C16799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3488"/>
        <c:axId val="-1912212608"/>
      </c:lineChart>
      <c:catAx>
        <c:axId val="-19122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260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34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ELEKTRİK ELEKTRONİK </a:t>
            </a:r>
            <a:r>
              <a:rPr lang="tr-TR" sz="1000" baseline="0"/>
              <a:t>VE HİZMET </a:t>
            </a:r>
            <a:r>
              <a:rPr lang="en-US" sz="1000"/>
              <a:t>İHRACATI </a:t>
            </a:r>
            <a:r>
              <a:rPr lang="tr-TR" sz="1000"/>
              <a:t> </a:t>
            </a:r>
            <a:r>
              <a:rPr lang="en-US" sz="1000"/>
              <a:t>(Bin $)</a:t>
            </a:r>
          </a:p>
        </c:rich>
      </c:tx>
      <c:layout>
        <c:manualLayout>
          <c:xMode val="edge"/>
          <c:yMode val="edge"/>
          <c:x val="0.17293786129494548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97804147720971"/>
          <c:y val="0.18909090909090953"/>
          <c:w val="0.8067191601049869"/>
          <c:h val="0.57212121212121214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'2002_2025_AYLIK_IHR'!$A$40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'2002_2025_AYLIK_IHR'!$C$40:$N$40</c:f>
              <c:numCache>
                <c:formatCode>#,##0</c:formatCode>
                <c:ptCount val="12"/>
                <c:pt idx="0">
                  <c:v>1223800.7147299999</c:v>
                </c:pt>
                <c:pt idx="1">
                  <c:v>1292820.5811399999</c:v>
                </c:pt>
                <c:pt idx="2">
                  <c:v>1477569.95184</c:v>
                </c:pt>
                <c:pt idx="3">
                  <c:v>1378967.33454</c:v>
                </c:pt>
                <c:pt idx="4">
                  <c:v>1673000.8617400001</c:v>
                </c:pt>
                <c:pt idx="5">
                  <c:v>1274661.9805699999</c:v>
                </c:pt>
                <c:pt idx="6">
                  <c:v>1563635.52039</c:v>
                </c:pt>
                <c:pt idx="7">
                  <c:v>1489424.0160699999</c:v>
                </c:pt>
                <c:pt idx="8">
                  <c:v>1509931.81072</c:v>
                </c:pt>
                <c:pt idx="9">
                  <c:v>1642853.56259</c:v>
                </c:pt>
                <c:pt idx="10">
                  <c:v>1479757.27722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5-4170-952C-28B5E0B441D8}"/>
            </c:ext>
          </c:extLst>
        </c:ser>
        <c:ser>
          <c:idx val="0"/>
          <c:order val="1"/>
          <c:tx>
            <c:strRef>
              <c:f>'2002_2025_AYLIK_IHR'!$A$41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'2002_2025_AYLIK_IHR'!$C$41:$N$41</c:f>
              <c:numCache>
                <c:formatCode>#,##0</c:formatCode>
                <c:ptCount val="12"/>
                <c:pt idx="0">
                  <c:v>1207598.6345800001</c:v>
                </c:pt>
                <c:pt idx="1">
                  <c:v>1286242.07118</c:v>
                </c:pt>
                <c:pt idx="2">
                  <c:v>1459793.4570800001</c:v>
                </c:pt>
                <c:pt idx="3">
                  <c:v>1195087.62665</c:v>
                </c:pt>
                <c:pt idx="4">
                  <c:v>1494937.3152600001</c:v>
                </c:pt>
                <c:pt idx="5">
                  <c:v>1188415.4030500001</c:v>
                </c:pt>
                <c:pt idx="6">
                  <c:v>1407417.0491800001</c:v>
                </c:pt>
                <c:pt idx="7">
                  <c:v>1476067.2260700001</c:v>
                </c:pt>
                <c:pt idx="8">
                  <c:v>1477177.2816000001</c:v>
                </c:pt>
                <c:pt idx="9">
                  <c:v>1549353.5996699999</c:v>
                </c:pt>
                <c:pt idx="10">
                  <c:v>1447948.02122</c:v>
                </c:pt>
                <c:pt idx="11">
                  <c:v>1476889.7602899999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5-4170-952C-28B5E0B44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4576"/>
        <c:axId val="-1912218048"/>
      </c:lineChart>
      <c:catAx>
        <c:axId val="-19122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8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80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457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HAZIR GİYİM VE KONFEKSİYON İHRACATI (Bin $)</a:t>
            </a:r>
          </a:p>
        </c:rich>
      </c:tx>
      <c:layout>
        <c:manualLayout>
          <c:xMode val="edge"/>
          <c:yMode val="edge"/>
          <c:x val="0.16530637895615161"/>
          <c:y val="4.91367861885790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5711607478"/>
          <c:y val="0.22576361221779548"/>
          <c:w val="0.79387834211410224"/>
          <c:h val="0.50199203187250996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'2002_2025_AYLIK_IHR'!$A$34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'2002_2025_AYLIK_IHR'!$C$34:$N$34</c:f>
              <c:numCache>
                <c:formatCode>#,##0</c:formatCode>
                <c:ptCount val="12"/>
                <c:pt idx="0">
                  <c:v>1409348.03993</c:v>
                </c:pt>
                <c:pt idx="1">
                  <c:v>1354883.68019</c:v>
                </c:pt>
                <c:pt idx="2">
                  <c:v>1414026.31161</c:v>
                </c:pt>
                <c:pt idx="3">
                  <c:v>1225610.25034</c:v>
                </c:pt>
                <c:pt idx="4">
                  <c:v>1514471.15017</c:v>
                </c:pt>
                <c:pt idx="5">
                  <c:v>1195921.8752599999</c:v>
                </c:pt>
                <c:pt idx="6">
                  <c:v>1581918.09785</c:v>
                </c:pt>
                <c:pt idx="7">
                  <c:v>1520758.9652799999</c:v>
                </c:pt>
                <c:pt idx="8">
                  <c:v>1488076.79382</c:v>
                </c:pt>
                <c:pt idx="9">
                  <c:v>1510969.4129300001</c:v>
                </c:pt>
                <c:pt idx="10">
                  <c:v>1290598.9385500001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4-4C45-85C7-81E1087A311C}"/>
            </c:ext>
          </c:extLst>
        </c:ser>
        <c:ser>
          <c:idx val="0"/>
          <c:order val="1"/>
          <c:tx>
            <c:strRef>
              <c:f>'2002_2025_AYLIK_IHR'!$A$35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'2002_2025_AYLIK_IHR'!$C$35:$N$35</c:f>
              <c:numCache>
                <c:formatCode>#,##0</c:formatCode>
                <c:ptCount val="12"/>
                <c:pt idx="0">
                  <c:v>1417883.9688500001</c:v>
                </c:pt>
                <c:pt idx="1">
                  <c:v>1497993.5851</c:v>
                </c:pt>
                <c:pt idx="2">
                  <c:v>1611577.7340599999</c:v>
                </c:pt>
                <c:pt idx="3">
                  <c:v>1225747.8668899999</c:v>
                </c:pt>
                <c:pt idx="4">
                  <c:v>1640573.5274700001</c:v>
                </c:pt>
                <c:pt idx="5">
                  <c:v>1294117.49474</c:v>
                </c:pt>
                <c:pt idx="6">
                  <c:v>1657548.9742300001</c:v>
                </c:pt>
                <c:pt idx="7">
                  <c:v>1667669.74495</c:v>
                </c:pt>
                <c:pt idx="8">
                  <c:v>1580723.94866</c:v>
                </c:pt>
                <c:pt idx="9">
                  <c:v>1571749.08953</c:v>
                </c:pt>
                <c:pt idx="10">
                  <c:v>1485180.2441700001</c:v>
                </c:pt>
                <c:pt idx="11">
                  <c:v>1260037.7935200001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4-4C45-85C7-81E1087A3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0768"/>
        <c:axId val="-1912219680"/>
      </c:lineChart>
      <c:catAx>
        <c:axId val="-19122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96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0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549124216615775"/>
          <c:y val="0.13248339973439574"/>
          <c:w val="0.26913480885311869"/>
          <c:h val="7.886103878449456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DEMİR VE DEMİRDIŞI METALLER İHRACATI (Bin $)</a:t>
            </a:r>
          </a:p>
        </c:rich>
      </c:tx>
      <c:layout>
        <c:manualLayout>
          <c:xMode val="edge"/>
          <c:yMode val="edge"/>
          <c:x val="0.2034015748031496"/>
          <c:y val="4.7263681592039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4307140178907"/>
          <c:y val="0.250000391742077"/>
          <c:w val="0.80612325227524362"/>
          <c:h val="0.4850755106465548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'2002_2025_AYLIK_IHR'!$A$44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'2002_2025_AYLIK_IHR'!$C$44:$N$44</c:f>
              <c:numCache>
                <c:formatCode>#,##0</c:formatCode>
                <c:ptCount val="12"/>
                <c:pt idx="0">
                  <c:v>1010435.00758</c:v>
                </c:pt>
                <c:pt idx="1">
                  <c:v>1020360.28757</c:v>
                </c:pt>
                <c:pt idx="2">
                  <c:v>1134877.00428</c:v>
                </c:pt>
                <c:pt idx="3">
                  <c:v>1080035.5886899999</c:v>
                </c:pt>
                <c:pt idx="4">
                  <c:v>1234587.28819</c:v>
                </c:pt>
                <c:pt idx="5">
                  <c:v>967684.35340999998</c:v>
                </c:pt>
                <c:pt idx="6">
                  <c:v>1186901.00758</c:v>
                </c:pt>
                <c:pt idx="7">
                  <c:v>1098607.1251099999</c:v>
                </c:pt>
                <c:pt idx="8">
                  <c:v>1131328.15068</c:v>
                </c:pt>
                <c:pt idx="9">
                  <c:v>1219861.0668800001</c:v>
                </c:pt>
                <c:pt idx="10">
                  <c:v>1049054.1994700001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3-4F87-BB4D-7D8AA3CFD930}"/>
            </c:ext>
          </c:extLst>
        </c:ser>
        <c:ser>
          <c:idx val="0"/>
          <c:order val="1"/>
          <c:tx>
            <c:strRef>
              <c:f>'2002_2025_AYLIK_IHR'!$A$45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'2002_2025_AYLIK_IHR'!$C$45:$N$45</c:f>
              <c:numCache>
                <c:formatCode>#,##0</c:formatCode>
                <c:ptCount val="12"/>
                <c:pt idx="0">
                  <c:v>938374.95611999999</c:v>
                </c:pt>
                <c:pt idx="1">
                  <c:v>982551.14778999996</c:v>
                </c:pt>
                <c:pt idx="2">
                  <c:v>1078724.2892400001</c:v>
                </c:pt>
                <c:pt idx="3">
                  <c:v>916493.77237999998</c:v>
                </c:pt>
                <c:pt idx="4">
                  <c:v>1205377.96581</c:v>
                </c:pt>
                <c:pt idx="5">
                  <c:v>935318.17628999997</c:v>
                </c:pt>
                <c:pt idx="6">
                  <c:v>1101762.6208800001</c:v>
                </c:pt>
                <c:pt idx="7">
                  <c:v>1077792.4059900001</c:v>
                </c:pt>
                <c:pt idx="8">
                  <c:v>1042517.06459</c:v>
                </c:pt>
                <c:pt idx="9">
                  <c:v>1118071.9698999999</c:v>
                </c:pt>
                <c:pt idx="10">
                  <c:v>1058714.9230899999</c:v>
                </c:pt>
                <c:pt idx="11">
                  <c:v>972272.09291999997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3-4F87-BB4D-7D8AA3CFD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2512"/>
        <c:axId val="-1951184688"/>
      </c:lineChart>
      <c:catAx>
        <c:axId val="-19511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468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25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15046333494023"/>
          <c:y val="0.15920398009950248"/>
          <c:w val="0.2903519202956773"/>
          <c:h val="8.04834097230383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ÇİMENTO CAM SERAMİK VE TOPRAK ÜRÜNLERİ İHRACATI (Bin $)</a:t>
            </a:r>
            <a:endParaRPr lang="tr-TR" sz="700" b="1"/>
          </a:p>
        </c:rich>
      </c:tx>
      <c:layout>
        <c:manualLayout>
          <c:xMode val="edge"/>
          <c:yMode val="edge"/>
          <c:x val="0.14693898976913675"/>
          <c:y val="1.7412935323383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23880640524138091"/>
          <c:w val="0.81020488899562437"/>
          <c:h val="0.47388146040086643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'2002_2025_AYLIK_IHR'!$A$48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'2002_2025_AYLIK_IHR'!$C$48:$N$48</c:f>
              <c:numCache>
                <c:formatCode>#,##0</c:formatCode>
                <c:ptCount val="12"/>
                <c:pt idx="0">
                  <c:v>317186.10092</c:v>
                </c:pt>
                <c:pt idx="1">
                  <c:v>320215.90902999998</c:v>
                </c:pt>
                <c:pt idx="2">
                  <c:v>375147.76507999998</c:v>
                </c:pt>
                <c:pt idx="3">
                  <c:v>387281.80984</c:v>
                </c:pt>
                <c:pt idx="4">
                  <c:v>413279.33172000002</c:v>
                </c:pt>
                <c:pt idx="5">
                  <c:v>365441.02171</c:v>
                </c:pt>
                <c:pt idx="6">
                  <c:v>427252.61884000001</c:v>
                </c:pt>
                <c:pt idx="7">
                  <c:v>363885.32105000003</c:v>
                </c:pt>
                <c:pt idx="8">
                  <c:v>381571.92216000002</c:v>
                </c:pt>
                <c:pt idx="9">
                  <c:v>403463.63001999998</c:v>
                </c:pt>
                <c:pt idx="10">
                  <c:v>361706.68751000002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8-4D92-8BCF-89562101FD9D}"/>
            </c:ext>
          </c:extLst>
        </c:ser>
        <c:ser>
          <c:idx val="0"/>
          <c:order val="1"/>
          <c:tx>
            <c:strRef>
              <c:f>'2002_2025_AYLIK_IHR'!$A$49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'2002_2025_AYLIK_IHR'!$C$49:$N$49</c:f>
              <c:numCache>
                <c:formatCode>#,##0</c:formatCode>
                <c:ptCount val="12"/>
                <c:pt idx="0">
                  <c:v>322327.83571999997</c:v>
                </c:pt>
                <c:pt idx="1">
                  <c:v>348209.80783000001</c:v>
                </c:pt>
                <c:pt idx="2">
                  <c:v>385061.33549000003</c:v>
                </c:pt>
                <c:pt idx="3">
                  <c:v>334330.47073</c:v>
                </c:pt>
                <c:pt idx="4">
                  <c:v>419447.12485000002</c:v>
                </c:pt>
                <c:pt idx="5">
                  <c:v>332515.08912000002</c:v>
                </c:pt>
                <c:pt idx="6">
                  <c:v>381421.19212000002</c:v>
                </c:pt>
                <c:pt idx="7">
                  <c:v>362541.25273000001</c:v>
                </c:pt>
                <c:pt idx="8">
                  <c:v>375761.42826000002</c:v>
                </c:pt>
                <c:pt idx="9">
                  <c:v>364343.08331000002</c:v>
                </c:pt>
                <c:pt idx="10">
                  <c:v>345263.40818000003</c:v>
                </c:pt>
                <c:pt idx="11">
                  <c:v>339573.18560999999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8-4D92-8BCF-89562101F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92848"/>
        <c:axId val="-1951187408"/>
      </c:lineChart>
      <c:catAx>
        <c:axId val="-195119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740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28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MÜCEVHER İHRACATI (Bin $)</a:t>
            </a:r>
          </a:p>
        </c:rich>
      </c:tx>
      <c:layout>
        <c:manualLayout>
          <c:xMode val="edge"/>
          <c:yMode val="edge"/>
          <c:x val="0.31793884198210159"/>
          <c:y val="4.5679012345679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65895742924319"/>
          <c:y val="0.18518585498356113"/>
          <c:w val="0.79116621008685151"/>
          <c:h val="0.5185203939539712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'2002_2025_AYLIK_IHR'!$A$50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'2002_2025_AYLIK_IHR'!$C$50:$N$50</c:f>
              <c:numCache>
                <c:formatCode>#,##0</c:formatCode>
                <c:ptCount val="12"/>
                <c:pt idx="0">
                  <c:v>1162578.19897</c:v>
                </c:pt>
                <c:pt idx="1">
                  <c:v>877805.26521999994</c:v>
                </c:pt>
                <c:pt idx="2">
                  <c:v>566417.96073000005</c:v>
                </c:pt>
                <c:pt idx="3">
                  <c:v>503170.70546999999</c:v>
                </c:pt>
                <c:pt idx="4">
                  <c:v>853872.1899</c:v>
                </c:pt>
                <c:pt idx="5">
                  <c:v>380258.33674</c:v>
                </c:pt>
                <c:pt idx="6">
                  <c:v>756936.54631999996</c:v>
                </c:pt>
                <c:pt idx="7">
                  <c:v>587450.46395</c:v>
                </c:pt>
                <c:pt idx="8">
                  <c:v>502748.42183000001</c:v>
                </c:pt>
                <c:pt idx="9">
                  <c:v>553033.20641999994</c:v>
                </c:pt>
                <c:pt idx="10">
                  <c:v>601265.54428000003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F-4EFA-8A15-3AD98E2FF4AD}"/>
            </c:ext>
          </c:extLst>
        </c:ser>
        <c:ser>
          <c:idx val="0"/>
          <c:order val="1"/>
          <c:tx>
            <c:strRef>
              <c:f>'2002_2025_AYLIK_IHR'!$A$51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'2002_2025_AYLIK_IHR'!$C$51:$N$51</c:f>
              <c:numCache>
                <c:formatCode>#,##0</c:formatCode>
                <c:ptCount val="12"/>
                <c:pt idx="0">
                  <c:v>467741.89817</c:v>
                </c:pt>
                <c:pt idx="1">
                  <c:v>481096.82188</c:v>
                </c:pt>
                <c:pt idx="2">
                  <c:v>544457.50179000001</c:v>
                </c:pt>
                <c:pt idx="3">
                  <c:v>341919.05562</c:v>
                </c:pt>
                <c:pt idx="4">
                  <c:v>581582.99901999999</c:v>
                </c:pt>
                <c:pt idx="5">
                  <c:v>402423.97295000002</c:v>
                </c:pt>
                <c:pt idx="6">
                  <c:v>953690.73649000004</c:v>
                </c:pt>
                <c:pt idx="7">
                  <c:v>962209.15985000005</c:v>
                </c:pt>
                <c:pt idx="8">
                  <c:v>669029.85039000004</c:v>
                </c:pt>
                <c:pt idx="9">
                  <c:v>754775.83406999998</c:v>
                </c:pt>
                <c:pt idx="10">
                  <c:v>684148.35071000003</c:v>
                </c:pt>
                <c:pt idx="11">
                  <c:v>630922.95608000003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F-4EFA-8A15-3AD98E2FF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4144"/>
        <c:axId val="-1951183600"/>
      </c:lineChart>
      <c:catAx>
        <c:axId val="-19511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36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41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ÇELİK İHRACATI</a:t>
            </a:r>
            <a:r>
              <a:rPr lang="tr-TR" baseline="0"/>
              <a:t> </a:t>
            </a:r>
            <a:r>
              <a:rPr lang="tr-TR"/>
              <a:t>(Bin $)</a:t>
            </a:r>
          </a:p>
        </c:rich>
      </c:tx>
      <c:layout>
        <c:manualLayout>
          <c:xMode val="edge"/>
          <c:yMode val="edge"/>
          <c:x val="0.34691106585200271"/>
          <c:y val="3.6900369003690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82281059063141"/>
          <c:y val="0.19926238002537525"/>
          <c:w val="0.80651731160896056"/>
          <c:h val="0.5387463581540417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'2002_2025_AYLIK_IHR'!$C$46:$N$46</c:f>
              <c:numCache>
                <c:formatCode>#,##0</c:formatCode>
                <c:ptCount val="12"/>
                <c:pt idx="0">
                  <c:v>1244222.2619700001</c:v>
                </c:pt>
                <c:pt idx="1">
                  <c:v>1232211.62479</c:v>
                </c:pt>
                <c:pt idx="2">
                  <c:v>1539155.7381</c:v>
                </c:pt>
                <c:pt idx="3">
                  <c:v>1298005.64512</c:v>
                </c:pt>
                <c:pt idx="4">
                  <c:v>1496110.3365199999</c:v>
                </c:pt>
                <c:pt idx="5">
                  <c:v>1427136.07076</c:v>
                </c:pt>
                <c:pt idx="6">
                  <c:v>1350883.08559</c:v>
                </c:pt>
                <c:pt idx="7">
                  <c:v>1363722.4797400001</c:v>
                </c:pt>
                <c:pt idx="8">
                  <c:v>1480611.1706699999</c:v>
                </c:pt>
                <c:pt idx="9">
                  <c:v>1287082.33696</c:v>
                </c:pt>
                <c:pt idx="10">
                  <c:v>1319262.75288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E-42B5-9807-8FD69DC2BC16}"/>
            </c:ext>
          </c:extLst>
        </c:ser>
        <c:ser>
          <c:idx val="0"/>
          <c:order val="1"/>
          <c:tx>
            <c:strRef>
              <c:f>'2002_2025_AYLIK_IHR'!$A$47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'2002_2025_AYLIK_IHR'!$C$47:$N$47</c:f>
              <c:numCache>
                <c:formatCode>#,##0</c:formatCode>
                <c:ptCount val="12"/>
                <c:pt idx="0">
                  <c:v>1113592.35036</c:v>
                </c:pt>
                <c:pt idx="1">
                  <c:v>1375354.0140800001</c:v>
                </c:pt>
                <c:pt idx="2">
                  <c:v>1467693.41328</c:v>
                </c:pt>
                <c:pt idx="3">
                  <c:v>1192080.6555399999</c:v>
                </c:pt>
                <c:pt idx="4">
                  <c:v>1452071.49911</c:v>
                </c:pt>
                <c:pt idx="5">
                  <c:v>1312279.8658100001</c:v>
                </c:pt>
                <c:pt idx="6">
                  <c:v>1415847.8846100001</c:v>
                </c:pt>
                <c:pt idx="7">
                  <c:v>1404781.4569300001</c:v>
                </c:pt>
                <c:pt idx="8">
                  <c:v>1466592.42056</c:v>
                </c:pt>
                <c:pt idx="9">
                  <c:v>1253369.1180199999</c:v>
                </c:pt>
                <c:pt idx="10">
                  <c:v>1246104.00814</c:v>
                </c:pt>
                <c:pt idx="11">
                  <c:v>1433514.0757200001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E-42B5-9807-8FD69DC2B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1424"/>
        <c:axId val="-1951195024"/>
      </c:lineChart>
      <c:catAx>
        <c:axId val="-195118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950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14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MADENCİLİK ÜRÜNLERİ İHRACATI (Bin $)</a:t>
            </a:r>
          </a:p>
        </c:rich>
      </c:tx>
      <c:layout>
        <c:manualLayout>
          <c:xMode val="edge"/>
          <c:yMode val="edge"/>
          <c:x val="0.23400000000000001"/>
          <c:y val="4.74406733641053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'2002_2025_AYLIK_IHR'!$A$58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'2002_2025_AYLIK_IHR'!$C$58:$N$58</c:f>
              <c:numCache>
                <c:formatCode>#,##0</c:formatCode>
                <c:ptCount val="12"/>
                <c:pt idx="0">
                  <c:v>456651.92012000002</c:v>
                </c:pt>
                <c:pt idx="1">
                  <c:v>417965.83091999998</c:v>
                </c:pt>
                <c:pt idx="2">
                  <c:v>492801.63483</c:v>
                </c:pt>
                <c:pt idx="3">
                  <c:v>474411.65805000003</c:v>
                </c:pt>
                <c:pt idx="4">
                  <c:v>531058.36436000001</c:v>
                </c:pt>
                <c:pt idx="5">
                  <c:v>490534.07202999998</c:v>
                </c:pt>
                <c:pt idx="6">
                  <c:v>571319.96620000002</c:v>
                </c:pt>
                <c:pt idx="7">
                  <c:v>522796.36495999998</c:v>
                </c:pt>
                <c:pt idx="8">
                  <c:v>550943.63347999996</c:v>
                </c:pt>
                <c:pt idx="9">
                  <c:v>583448.04376000003</c:v>
                </c:pt>
                <c:pt idx="10">
                  <c:v>533047.13352000003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2-47A4-9D91-862489D728A2}"/>
            </c:ext>
          </c:extLst>
        </c:ser>
        <c:ser>
          <c:idx val="0"/>
          <c:order val="1"/>
          <c:tx>
            <c:strRef>
              <c:f>'2002_2025_AYLIK_IHR'!$A$59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'2002_2025_AYLIK_IHR'!$C$59:$N$59</c:f>
              <c:numCache>
                <c:formatCode>#,##0</c:formatCode>
                <c:ptCount val="12"/>
                <c:pt idx="0">
                  <c:v>445585.55433999997</c:v>
                </c:pt>
                <c:pt idx="1">
                  <c:v>452004.67859000002</c:v>
                </c:pt>
                <c:pt idx="2">
                  <c:v>499133.05374</c:v>
                </c:pt>
                <c:pt idx="3">
                  <c:v>465815.15151</c:v>
                </c:pt>
                <c:pt idx="4">
                  <c:v>545499.02194000001</c:v>
                </c:pt>
                <c:pt idx="5">
                  <c:v>432180.37313000002</c:v>
                </c:pt>
                <c:pt idx="6">
                  <c:v>569304.48942</c:v>
                </c:pt>
                <c:pt idx="7">
                  <c:v>521637.65886999998</c:v>
                </c:pt>
                <c:pt idx="8">
                  <c:v>490429.39669000002</c:v>
                </c:pt>
                <c:pt idx="9">
                  <c:v>566555.50026999996</c:v>
                </c:pt>
                <c:pt idx="10">
                  <c:v>485346.90466</c:v>
                </c:pt>
                <c:pt idx="11">
                  <c:v>534487.07449000003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2-47A4-9D91-862489D72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9040"/>
        <c:axId val="-1951189584"/>
      </c:lineChart>
      <c:catAx>
        <c:axId val="-19511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95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90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AYLAR BAZINDA TOPLAM İHRACAT
</a:t>
            </a:r>
          </a:p>
        </c:rich>
      </c:tx>
      <c:layout>
        <c:manualLayout>
          <c:xMode val="edge"/>
          <c:yMode val="edge"/>
          <c:x val="0.27731374487279997"/>
          <c:y val="3.6630036630036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21967963386727"/>
          <c:y val="0.21611798920411671"/>
          <c:w val="0.75972540045766757"/>
          <c:h val="0.51648536403017697"/>
        </c:manualLayout>
      </c:layout>
      <c:lineChart>
        <c:grouping val="standard"/>
        <c:varyColors val="0"/>
        <c:ser>
          <c:idx val="0"/>
          <c:order val="0"/>
          <c:tx>
            <c:strRef>
              <c:f>'2002_2025_AYLIK_IHR'!$A$82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'2002_2025_AYLIK_IHR'!$C$82:$N$82</c:f>
              <c:numCache>
                <c:formatCode>#,##0</c:formatCode>
                <c:ptCount val="12"/>
                <c:pt idx="0">
                  <c:v>20000625.079</c:v>
                </c:pt>
                <c:pt idx="1">
                  <c:v>21091518.870999999</c:v>
                </c:pt>
                <c:pt idx="2">
                  <c:v>22648722.289000001</c:v>
                </c:pt>
                <c:pt idx="3">
                  <c:v>19292520.563000001</c:v>
                </c:pt>
                <c:pt idx="4">
                  <c:v>24180069.631999999</c:v>
                </c:pt>
                <c:pt idx="5">
                  <c:v>19015328.500999998</c:v>
                </c:pt>
                <c:pt idx="6">
                  <c:v>22475505.181000002</c:v>
                </c:pt>
                <c:pt idx="7">
                  <c:v>22000689.238000002</c:v>
                </c:pt>
                <c:pt idx="8">
                  <c:v>21956025.999000002</c:v>
                </c:pt>
                <c:pt idx="9">
                  <c:v>23473312.787</c:v>
                </c:pt>
                <c:pt idx="10">
                  <c:v>22236791.870000001</c:v>
                </c:pt>
                <c:pt idx="11">
                  <c:v>23407021.114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9-4A68-A978-839CDC97D32B}"/>
            </c:ext>
          </c:extLst>
        </c:ser>
        <c:ser>
          <c:idx val="1"/>
          <c:order val="1"/>
          <c:tx>
            <c:strRef>
              <c:f>'2002_2025_AYLIK_IHR'!$A$83</c:f>
              <c:strCache>
                <c:ptCount val="1"/>
                <c:pt idx="0">
                  <c:v>2025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'2002_2025_AYLIK_IHR'!$C$83:$N$83</c:f>
              <c:numCache>
                <c:formatCode>#,##0</c:formatCode>
                <c:ptCount val="12"/>
                <c:pt idx="0">
                  <c:v>21160817.352000002</c:v>
                </c:pt>
                <c:pt idx="1">
                  <c:v>20730254.695999999</c:v>
                </c:pt>
                <c:pt idx="2">
                  <c:v>23402006.793000001</c:v>
                </c:pt>
                <c:pt idx="3">
                  <c:v>20780002.572999999</c:v>
                </c:pt>
                <c:pt idx="4">
                  <c:v>24817135.142000001</c:v>
                </c:pt>
                <c:pt idx="5">
                  <c:v>20469099.056000002</c:v>
                </c:pt>
                <c:pt idx="6">
                  <c:v>24908251.094999999</c:v>
                </c:pt>
                <c:pt idx="7">
                  <c:v>21703150.890999999</c:v>
                </c:pt>
                <c:pt idx="8">
                  <c:v>22557402.045000002</c:v>
                </c:pt>
                <c:pt idx="9">
                  <c:v>23941225.453000002</c:v>
                </c:pt>
                <c:pt idx="10">
                  <c:v>22718223.333000001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9-4A68-A978-839CDC97D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49760"/>
        <c:axId val="-1907357376"/>
      </c:lineChart>
      <c:catAx>
        <c:axId val="-19073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73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976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GEMİ</a:t>
            </a:r>
            <a:r>
              <a:rPr lang="tr-TR" sz="1000" baseline="0"/>
              <a:t> VE YAT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31400000000000078"/>
          <c:y val="4.2446941323345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4606820214888874"/>
          <c:w val="0.86000000000000065"/>
          <c:h val="0.57303580376508478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'2002_2025_AYLIK_IHR'!$A$38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'2002_2025_AYLIK_IHR'!$C$38:$N$38</c:f>
              <c:numCache>
                <c:formatCode>#,##0</c:formatCode>
                <c:ptCount val="12"/>
                <c:pt idx="0">
                  <c:v>82415.475059999997</c:v>
                </c:pt>
                <c:pt idx="1">
                  <c:v>158782.83376000001</c:v>
                </c:pt>
                <c:pt idx="2">
                  <c:v>86356.291979999995</c:v>
                </c:pt>
                <c:pt idx="3">
                  <c:v>129783.30017</c:v>
                </c:pt>
                <c:pt idx="4">
                  <c:v>367051.56397000002</c:v>
                </c:pt>
                <c:pt idx="5">
                  <c:v>84044.054889999999</c:v>
                </c:pt>
                <c:pt idx="6">
                  <c:v>262653.41882999998</c:v>
                </c:pt>
                <c:pt idx="7">
                  <c:v>81744.173809999993</c:v>
                </c:pt>
                <c:pt idx="8">
                  <c:v>230420.35769</c:v>
                </c:pt>
                <c:pt idx="9">
                  <c:v>304895.01439999999</c:v>
                </c:pt>
                <c:pt idx="10">
                  <c:v>164254.4933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C-47A6-A84C-773D7A30B069}"/>
            </c:ext>
          </c:extLst>
        </c:ser>
        <c:ser>
          <c:idx val="0"/>
          <c:order val="1"/>
          <c:tx>
            <c:strRef>
              <c:f>'2002_2025_AYLIK_IHR'!$A$39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'2002_2025_AYLIK_IHR'!$C$39:$N$39</c:f>
              <c:numCache>
                <c:formatCode>#,##0</c:formatCode>
                <c:ptCount val="12"/>
                <c:pt idx="0">
                  <c:v>167284.17989999999</c:v>
                </c:pt>
                <c:pt idx="1">
                  <c:v>141237.81938999999</c:v>
                </c:pt>
                <c:pt idx="2">
                  <c:v>142964.37304999999</c:v>
                </c:pt>
                <c:pt idx="3">
                  <c:v>80867.331659999996</c:v>
                </c:pt>
                <c:pt idx="4">
                  <c:v>168148.12448999999</c:v>
                </c:pt>
                <c:pt idx="5">
                  <c:v>220068.33278999999</c:v>
                </c:pt>
                <c:pt idx="6">
                  <c:v>118286.72552000001</c:v>
                </c:pt>
                <c:pt idx="7">
                  <c:v>91670.812439999994</c:v>
                </c:pt>
                <c:pt idx="8">
                  <c:v>234435.90804000001</c:v>
                </c:pt>
                <c:pt idx="9">
                  <c:v>172867.80115000001</c:v>
                </c:pt>
                <c:pt idx="10">
                  <c:v>152747.57754</c:v>
                </c:pt>
                <c:pt idx="11">
                  <c:v>221165.67335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C-47A6-A84C-773D7A30B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93936"/>
        <c:axId val="-1951194480"/>
      </c:lineChart>
      <c:catAx>
        <c:axId val="-195119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94480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3936"/>
        <c:crosses val="autoZero"/>
        <c:crossBetween val="between"/>
        <c:majorUnit val="50000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SAVUNMA</a:t>
            </a:r>
            <a:r>
              <a:rPr lang="tr-TR" sz="1000" baseline="0"/>
              <a:t> VE HAVACILIK SANAYİİ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22066666666666668"/>
          <c:y val="2.74656679151061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5106195995163529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'2002_2025_AYLIK_IHR'!$A$52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'2002_2025_AYLIK_IHR'!$C$52:$N$52</c:f>
              <c:numCache>
                <c:formatCode>#,##0</c:formatCode>
                <c:ptCount val="12"/>
                <c:pt idx="0">
                  <c:v>385099.26997999998</c:v>
                </c:pt>
                <c:pt idx="1">
                  <c:v>435240.33497999999</c:v>
                </c:pt>
                <c:pt idx="2">
                  <c:v>883952.64231000002</c:v>
                </c:pt>
                <c:pt idx="3">
                  <c:v>538176.66347999999</c:v>
                </c:pt>
                <c:pt idx="4">
                  <c:v>741066.14824000001</c:v>
                </c:pt>
                <c:pt idx="5">
                  <c:v>619563.31044000003</c:v>
                </c:pt>
                <c:pt idx="6">
                  <c:v>981433.99150999996</c:v>
                </c:pt>
                <c:pt idx="7">
                  <c:v>833909.42724999995</c:v>
                </c:pt>
                <c:pt idx="8">
                  <c:v>572822.89578000002</c:v>
                </c:pt>
                <c:pt idx="9">
                  <c:v>707566.57911000005</c:v>
                </c:pt>
                <c:pt idx="10">
                  <c:v>746475.56322000001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6-452E-B66D-1EF371E00EB6}"/>
            </c:ext>
          </c:extLst>
        </c:ser>
        <c:ser>
          <c:idx val="0"/>
          <c:order val="1"/>
          <c:tx>
            <c:strRef>
              <c:f>'2002_2025_AYLIK_IHR'!$A$53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'2002_2025_AYLIK_IHR'!$C$53:$N$53</c:f>
              <c:numCache>
                <c:formatCode>#,##0</c:formatCode>
                <c:ptCount val="12"/>
                <c:pt idx="0">
                  <c:v>329894.10360999999</c:v>
                </c:pt>
                <c:pt idx="1">
                  <c:v>299868.98099000001</c:v>
                </c:pt>
                <c:pt idx="2">
                  <c:v>358167.08747999999</c:v>
                </c:pt>
                <c:pt idx="3">
                  <c:v>349697.69761999999</c:v>
                </c:pt>
                <c:pt idx="4">
                  <c:v>980386.42267999996</c:v>
                </c:pt>
                <c:pt idx="5">
                  <c:v>564215.51665000001</c:v>
                </c:pt>
                <c:pt idx="6">
                  <c:v>431114.92654999997</c:v>
                </c:pt>
                <c:pt idx="7">
                  <c:v>422556.94748999999</c:v>
                </c:pt>
                <c:pt idx="8">
                  <c:v>566546.13355000003</c:v>
                </c:pt>
                <c:pt idx="9">
                  <c:v>820107.25635000004</c:v>
                </c:pt>
                <c:pt idx="10">
                  <c:v>613668.40832000005</c:v>
                </c:pt>
                <c:pt idx="11">
                  <c:v>997520.48196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6-452E-B66D-1EF371E0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6864"/>
        <c:axId val="-1951186320"/>
      </c:lineChart>
      <c:catAx>
        <c:axId val="-195118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63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68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92262467191599"/>
          <c:y val="0.11235955056179775"/>
          <c:w val="0.26751999999999998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İKLİMLENDİRME</a:t>
            </a:r>
            <a:r>
              <a:rPr lang="tr-TR" sz="1000" baseline="0"/>
              <a:t> SANAYİ </a:t>
            </a:r>
            <a:r>
              <a:rPr lang="en-US" sz="1000"/>
              <a:t>İHRACATI (Bin $)</a:t>
            </a:r>
          </a:p>
        </c:rich>
      </c:tx>
      <c:layout>
        <c:manualLayout>
          <c:xMode val="edge"/>
          <c:yMode val="edge"/>
          <c:x val="0.25800000000000001"/>
          <c:y val="3.2459425717852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5306064270056132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'2002_2025_AYLIK_IHR'!$A$54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'2002_2025_AYLIK_IHR'!$C$54:$N$54</c:f>
              <c:numCache>
                <c:formatCode>#,##0</c:formatCode>
                <c:ptCount val="12"/>
                <c:pt idx="0">
                  <c:v>588921.09927999997</c:v>
                </c:pt>
                <c:pt idx="1">
                  <c:v>590649.41032000002</c:v>
                </c:pt>
                <c:pt idx="2">
                  <c:v>637593.48158999998</c:v>
                </c:pt>
                <c:pt idx="3">
                  <c:v>608985.09600999998</c:v>
                </c:pt>
                <c:pt idx="4">
                  <c:v>657070.29642999999</c:v>
                </c:pt>
                <c:pt idx="5">
                  <c:v>531851.44850000006</c:v>
                </c:pt>
                <c:pt idx="6">
                  <c:v>656565.81342000002</c:v>
                </c:pt>
                <c:pt idx="7">
                  <c:v>569355.54576999997</c:v>
                </c:pt>
                <c:pt idx="8">
                  <c:v>606064.49412000005</c:v>
                </c:pt>
                <c:pt idx="9">
                  <c:v>666411.34802999999</c:v>
                </c:pt>
                <c:pt idx="10">
                  <c:v>613720.98611000006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3-42DA-9FF3-1F19EFE6F72D}"/>
            </c:ext>
          </c:extLst>
        </c:ser>
        <c:ser>
          <c:idx val="0"/>
          <c:order val="1"/>
          <c:tx>
            <c:strRef>
              <c:f>'2002_2025_AYLIK_IHR'!$A$55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'2002_2025_AYLIK_IHR'!$C$55:$N$55</c:f>
              <c:numCache>
                <c:formatCode>#,##0</c:formatCode>
                <c:ptCount val="12"/>
                <c:pt idx="0">
                  <c:v>551102.85985000001</c:v>
                </c:pt>
                <c:pt idx="1">
                  <c:v>600065.76193000004</c:v>
                </c:pt>
                <c:pt idx="2">
                  <c:v>639301.59143999999</c:v>
                </c:pt>
                <c:pt idx="3">
                  <c:v>511732.00076000002</c:v>
                </c:pt>
                <c:pt idx="4">
                  <c:v>653248.15061000001</c:v>
                </c:pt>
                <c:pt idx="5">
                  <c:v>479194.88429999998</c:v>
                </c:pt>
                <c:pt idx="6">
                  <c:v>622229.83816000004</c:v>
                </c:pt>
                <c:pt idx="7">
                  <c:v>606094.12774999999</c:v>
                </c:pt>
                <c:pt idx="8">
                  <c:v>615334.06545999995</c:v>
                </c:pt>
                <c:pt idx="9">
                  <c:v>628393.23855999997</c:v>
                </c:pt>
                <c:pt idx="10">
                  <c:v>624421.43296000001</c:v>
                </c:pt>
                <c:pt idx="11">
                  <c:v>607044.96568999998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3-42DA-9FF3-1F19EFE6F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366768"/>
        <c:axId val="-1908358064"/>
      </c:lineChart>
      <c:catAx>
        <c:axId val="-190836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35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3580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366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TARIM İHRACATI</a:t>
            </a:r>
            <a:endParaRPr lang="tr-TR" sz="1000" b="1" i="0" u="none" strike="noStrike" baseline="0"/>
          </a:p>
        </c:rich>
      </c:tx>
      <c:layout>
        <c:manualLayout>
          <c:xMode val="edge"/>
          <c:yMode val="edge"/>
          <c:x val="0.27169617989891004"/>
          <c:y val="5.533596837944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0845884621779"/>
          <c:y val="0.18972368631825576"/>
          <c:w val="0.75402468126949163"/>
          <c:h val="0.54940817496328231"/>
        </c:manualLayout>
      </c:layout>
      <c:lineChart>
        <c:grouping val="standard"/>
        <c:varyColors val="0"/>
        <c:ser>
          <c:idx val="0"/>
          <c:order val="0"/>
          <c:tx>
            <c:strRef>
              <c:f>'2002_2025_AYLIK_IHR'!$A$3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'2002_2025_AYLIK_IHR'!$C$3:$N$3</c:f>
              <c:numCache>
                <c:formatCode>#,##0</c:formatCode>
                <c:ptCount val="12"/>
                <c:pt idx="0">
                  <c:v>3093405.1364099998</c:v>
                </c:pt>
                <c:pt idx="1">
                  <c:v>3106252.4303299999</c:v>
                </c:pt>
                <c:pt idx="2">
                  <c:v>3068451.8046099995</c:v>
                </c:pt>
                <c:pt idx="3">
                  <c:v>2582472.6749700001</c:v>
                </c:pt>
                <c:pt idx="4">
                  <c:v>3145597.5171699999</c:v>
                </c:pt>
                <c:pt idx="5">
                  <c:v>2433762.2763</c:v>
                </c:pt>
                <c:pt idx="6">
                  <c:v>2844326.5614899998</c:v>
                </c:pt>
                <c:pt idx="7">
                  <c:v>2839022.39952</c:v>
                </c:pt>
                <c:pt idx="8">
                  <c:v>2959240.3297899999</c:v>
                </c:pt>
                <c:pt idx="9">
                  <c:v>3373418.4089599997</c:v>
                </c:pt>
                <c:pt idx="10">
                  <c:v>3324068.5855499995</c:v>
                </c:pt>
                <c:pt idx="11">
                  <c:v>3417834.3497400004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0-435C-89ED-3527757BB3FD}"/>
            </c:ext>
          </c:extLst>
        </c:ser>
        <c:ser>
          <c:idx val="1"/>
          <c:order val="1"/>
          <c:tx>
            <c:strRef>
              <c:f>'2002_2025_AYLIK_IHR'!$A$2</c:f>
              <c:strCache>
                <c:ptCount val="1"/>
                <c:pt idx="0">
                  <c:v>2025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'2002_2025_AYLIK_IHR'!$C$2:$N$2</c:f>
              <c:numCache>
                <c:formatCode>#,##0</c:formatCode>
                <c:ptCount val="12"/>
                <c:pt idx="0">
                  <c:v>3006440.1803299999</c:v>
                </c:pt>
                <c:pt idx="1">
                  <c:v>2949946.3335800003</c:v>
                </c:pt>
                <c:pt idx="2">
                  <c:v>3117782.3637299994</c:v>
                </c:pt>
                <c:pt idx="3">
                  <c:v>2768819.4871299998</c:v>
                </c:pt>
                <c:pt idx="4">
                  <c:v>3101273.1791600003</c:v>
                </c:pt>
                <c:pt idx="5">
                  <c:v>2544019.5788799999</c:v>
                </c:pt>
                <c:pt idx="6">
                  <c:v>2894472.6267200001</c:v>
                </c:pt>
                <c:pt idx="7">
                  <c:v>2710108.7917999998</c:v>
                </c:pt>
                <c:pt idx="8">
                  <c:v>2920362.5385899995</c:v>
                </c:pt>
                <c:pt idx="9">
                  <c:v>3298452.4501999998</c:v>
                </c:pt>
                <c:pt idx="10">
                  <c:v>3290835.9019399998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0-435C-89ED-3527757BB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62272"/>
        <c:axId val="-1907349216"/>
      </c:lineChart>
      <c:catAx>
        <c:axId val="-19073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4921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22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AYLIK İHRACAT RAKAMLARINDAKİ DEĞİŞİM, 2009-2025</a:t>
            </a:r>
          </a:p>
        </c:rich>
      </c:tx>
      <c:layout>
        <c:manualLayout>
          <c:xMode val="edge"/>
          <c:yMode val="edge"/>
          <c:x val="0.21774221770665791"/>
          <c:y val="3.4090909090909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53783200215318"/>
          <c:y val="0.16477295583961588"/>
          <c:w val="0.73656010658196058"/>
          <c:h val="0.60795538878754851"/>
        </c:manualLayout>
      </c:layout>
      <c:lineChart>
        <c:grouping val="standard"/>
        <c:varyColors val="0"/>
        <c:ser>
          <c:idx val="5"/>
          <c:order val="0"/>
          <c:tx>
            <c:v>2009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'2002_2025_AYLIK_IHR'!$C$67:$N$67</c:f>
              <c:numCache>
                <c:formatCode>#,##0</c:formatCode>
                <c:ptCount val="12"/>
                <c:pt idx="0">
                  <c:v>7884493.5240000002</c:v>
                </c:pt>
                <c:pt idx="1">
                  <c:v>8435115.8340000007</c:v>
                </c:pt>
                <c:pt idx="2">
                  <c:v>8155485.0810000002</c:v>
                </c:pt>
                <c:pt idx="3">
                  <c:v>7561696.2829999998</c:v>
                </c:pt>
                <c:pt idx="4">
                  <c:v>7346407.5279999999</c:v>
                </c:pt>
                <c:pt idx="5">
                  <c:v>8329692.7829999998</c:v>
                </c:pt>
                <c:pt idx="6">
                  <c:v>9055733.6710000001</c:v>
                </c:pt>
                <c:pt idx="7">
                  <c:v>7839908.8420000002</c:v>
                </c:pt>
                <c:pt idx="8">
                  <c:v>8480708.3870000001</c:v>
                </c:pt>
                <c:pt idx="9">
                  <c:v>10095768.029999999</c:v>
                </c:pt>
                <c:pt idx="10">
                  <c:v>8903010.773</c:v>
                </c:pt>
                <c:pt idx="11">
                  <c:v>10054591.867000001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5-4CDB-95E4-8E6D668BA313}"/>
            </c:ext>
          </c:extLst>
        </c:ser>
        <c:ser>
          <c:idx val="6"/>
          <c:order val="1"/>
          <c:tx>
            <c:strRef>
              <c:f>'2002_2025_AYLIK_IHR'!$A$68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val>
            <c:numRef>
              <c:f>'2002_2025_AYLIK_IHR'!$C$68:$N$68</c:f>
              <c:numCache>
                <c:formatCode>#,##0</c:formatCode>
                <c:ptCount val="12"/>
                <c:pt idx="0">
                  <c:v>7828748.0580000002</c:v>
                </c:pt>
                <c:pt idx="1">
                  <c:v>8263237.8140000002</c:v>
                </c:pt>
                <c:pt idx="2">
                  <c:v>9886488.1710000001</c:v>
                </c:pt>
                <c:pt idx="3">
                  <c:v>9396006.6539999992</c:v>
                </c:pt>
                <c:pt idx="4">
                  <c:v>9799958.1170000006</c:v>
                </c:pt>
                <c:pt idx="5">
                  <c:v>9542907.6439999994</c:v>
                </c:pt>
                <c:pt idx="6">
                  <c:v>9564682.5449999999</c:v>
                </c:pt>
                <c:pt idx="7">
                  <c:v>8523451.9729999993</c:v>
                </c:pt>
                <c:pt idx="8">
                  <c:v>8909230.5209999997</c:v>
                </c:pt>
                <c:pt idx="9">
                  <c:v>10963586.27</c:v>
                </c:pt>
                <c:pt idx="10">
                  <c:v>9382369.7180000003</c:v>
                </c:pt>
                <c:pt idx="11">
                  <c:v>11822551.698999999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5-4CDB-95E4-8E6D668BA313}"/>
            </c:ext>
          </c:extLst>
        </c:ser>
        <c:ser>
          <c:idx val="7"/>
          <c:order val="2"/>
          <c:tx>
            <c:strRef>
              <c:f>'2002_2025_AYLIK_IHR'!$A$69</c:f>
              <c:strCache>
                <c:ptCount val="1"/>
                <c:pt idx="0">
                  <c:v>2011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'2002_2025_AYLIK_IHR'!$C$69:$N$69</c:f>
              <c:numCache>
                <c:formatCode>#,##0</c:formatCode>
                <c:ptCount val="12"/>
                <c:pt idx="0">
                  <c:v>9551084.6390000004</c:v>
                </c:pt>
                <c:pt idx="1">
                  <c:v>10059126.307</c:v>
                </c:pt>
                <c:pt idx="2">
                  <c:v>11811085.16</c:v>
                </c:pt>
                <c:pt idx="3">
                  <c:v>11873269.447000001</c:v>
                </c:pt>
                <c:pt idx="4">
                  <c:v>10943364.372</c:v>
                </c:pt>
                <c:pt idx="5">
                  <c:v>11349953.558</c:v>
                </c:pt>
                <c:pt idx="6">
                  <c:v>11860004.271</c:v>
                </c:pt>
                <c:pt idx="7">
                  <c:v>11245124.657</c:v>
                </c:pt>
                <c:pt idx="8">
                  <c:v>10750626.098999999</c:v>
                </c:pt>
                <c:pt idx="9">
                  <c:v>11907219.297</c:v>
                </c:pt>
                <c:pt idx="10">
                  <c:v>11078524.743000001</c:v>
                </c:pt>
                <c:pt idx="11">
                  <c:v>12477486.279999999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E5-4CDB-95E4-8E6D668BA313}"/>
            </c:ext>
          </c:extLst>
        </c:ser>
        <c:ser>
          <c:idx val="0"/>
          <c:order val="3"/>
          <c:tx>
            <c:strRef>
              <c:f>'2002_2025_AYLIK_IHR'!$A$70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val>
            <c:numRef>
              <c:f>'2002_2025_AYLIK_IHR'!$C$70:$N$70</c:f>
              <c:numCache>
                <c:formatCode>#,##0</c:formatCode>
                <c:ptCount val="12"/>
                <c:pt idx="0">
                  <c:v>10348187.165999999</c:v>
                </c:pt>
                <c:pt idx="1">
                  <c:v>11748000.124</c:v>
                </c:pt>
                <c:pt idx="2">
                  <c:v>13208572.977</c:v>
                </c:pt>
                <c:pt idx="3">
                  <c:v>12630226.718</c:v>
                </c:pt>
                <c:pt idx="4">
                  <c:v>13131530.960999999</c:v>
                </c:pt>
                <c:pt idx="5">
                  <c:v>13231198.687999999</c:v>
                </c:pt>
                <c:pt idx="6">
                  <c:v>12830675.307</c:v>
                </c:pt>
                <c:pt idx="7">
                  <c:v>12831394.572000001</c:v>
                </c:pt>
                <c:pt idx="8">
                  <c:v>12952651.721999999</c:v>
                </c:pt>
                <c:pt idx="9">
                  <c:v>13190769.654999999</c:v>
                </c:pt>
                <c:pt idx="10">
                  <c:v>13753052.493000001</c:v>
                </c:pt>
                <c:pt idx="11">
                  <c:v>12605476.173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E5-4CDB-95E4-8E6D668BA313}"/>
            </c:ext>
          </c:extLst>
        </c:ser>
        <c:ser>
          <c:idx val="3"/>
          <c:order val="4"/>
          <c:tx>
            <c:strRef>
              <c:f>'2002_2025_AYLIK_IHR'!$A$71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val>
            <c:numRef>
              <c:f>'2002_2025_AYLIK_IHR'!$C$71:$N$71</c:f>
              <c:numCache>
                <c:formatCode>#,##0</c:formatCode>
                <c:ptCount val="12"/>
                <c:pt idx="0">
                  <c:v>11481521.079</c:v>
                </c:pt>
                <c:pt idx="1">
                  <c:v>12385690.909</c:v>
                </c:pt>
                <c:pt idx="2">
                  <c:v>13122058.141000001</c:v>
                </c:pt>
                <c:pt idx="3">
                  <c:v>12468202.903000001</c:v>
                </c:pt>
                <c:pt idx="4">
                  <c:v>13277209.017000001</c:v>
                </c:pt>
                <c:pt idx="5">
                  <c:v>12399973.961999999</c:v>
                </c:pt>
                <c:pt idx="6">
                  <c:v>13059519.685000001</c:v>
                </c:pt>
                <c:pt idx="7">
                  <c:v>11118300.903000001</c:v>
                </c:pt>
                <c:pt idx="8">
                  <c:v>13060371.039000001</c:v>
                </c:pt>
                <c:pt idx="9">
                  <c:v>12053704.638</c:v>
                </c:pt>
                <c:pt idx="10">
                  <c:v>14201227.351</c:v>
                </c:pt>
                <c:pt idx="11">
                  <c:v>13174857.460000001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E5-4CDB-95E4-8E6D668BA313}"/>
            </c:ext>
          </c:extLst>
        </c:ser>
        <c:ser>
          <c:idx val="4"/>
          <c:order val="5"/>
          <c:tx>
            <c:strRef>
              <c:f>'2002_2025_AYLIK_IHR'!$A$72</c:f>
              <c:strCache>
                <c:ptCount val="1"/>
                <c:pt idx="0">
                  <c:v>2014</c:v>
                </c:pt>
              </c:strCache>
            </c:strRef>
          </c:tx>
          <c:marker>
            <c:symbol val="diamond"/>
            <c:size val="5"/>
          </c:marker>
          <c:val>
            <c:numRef>
              <c:f>'2002_2025_AYLIK_IHR'!$C$72:$N$72</c:f>
              <c:numCache>
                <c:formatCode>#,##0</c:formatCode>
                <c:ptCount val="12"/>
                <c:pt idx="0">
                  <c:v>12399761.948000001</c:v>
                </c:pt>
                <c:pt idx="1">
                  <c:v>13053292.493000001</c:v>
                </c:pt>
                <c:pt idx="2">
                  <c:v>14680110.779999999</c:v>
                </c:pt>
                <c:pt idx="3">
                  <c:v>13371185.664000001</c:v>
                </c:pt>
                <c:pt idx="4">
                  <c:v>13681906.159</c:v>
                </c:pt>
                <c:pt idx="5">
                  <c:v>12880924.245999999</c:v>
                </c:pt>
                <c:pt idx="6">
                  <c:v>13344776.958000001</c:v>
                </c:pt>
                <c:pt idx="7">
                  <c:v>11386828.925000001</c:v>
                </c:pt>
                <c:pt idx="8">
                  <c:v>13583120.905999999</c:v>
                </c:pt>
                <c:pt idx="9">
                  <c:v>12891630.102</c:v>
                </c:pt>
                <c:pt idx="10">
                  <c:v>13067348.107000001</c:v>
                </c:pt>
                <c:pt idx="11">
                  <c:v>13269271.402000001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E5-4CDB-95E4-8E6D668BA313}"/>
            </c:ext>
          </c:extLst>
        </c:ser>
        <c:ser>
          <c:idx val="1"/>
          <c:order val="6"/>
          <c:tx>
            <c:strRef>
              <c:f>'2002_2025_AYLIK_IHR'!$A$73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'2002_2025_AYLIK_IHR'!$C$73:$N$73</c:f>
              <c:numCache>
                <c:formatCode>#,##0</c:formatCode>
                <c:ptCount val="12"/>
                <c:pt idx="0">
                  <c:v>12301766.75</c:v>
                </c:pt>
                <c:pt idx="1">
                  <c:v>12231860.140000001</c:v>
                </c:pt>
                <c:pt idx="2">
                  <c:v>12519910.437999999</c:v>
                </c:pt>
                <c:pt idx="3">
                  <c:v>13349346.866</c:v>
                </c:pt>
                <c:pt idx="4">
                  <c:v>11080385.127</c:v>
                </c:pt>
                <c:pt idx="5">
                  <c:v>11949647.085999999</c:v>
                </c:pt>
                <c:pt idx="6">
                  <c:v>11129358.973999999</c:v>
                </c:pt>
                <c:pt idx="7">
                  <c:v>11022045.344000001</c:v>
                </c:pt>
                <c:pt idx="8">
                  <c:v>11581703.842</c:v>
                </c:pt>
                <c:pt idx="9">
                  <c:v>13240039.088</c:v>
                </c:pt>
                <c:pt idx="10">
                  <c:v>11681989.013</c:v>
                </c:pt>
                <c:pt idx="11">
                  <c:v>11750818.76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E5-4CDB-95E4-8E6D668BA313}"/>
            </c:ext>
          </c:extLst>
        </c:ser>
        <c:ser>
          <c:idx val="2"/>
          <c:order val="7"/>
          <c:tx>
            <c:strRef>
              <c:f>'2002_2025_AYLIK_IHR'!$A$74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'2002_2025_AYLIK_IHR'!$C$74:$N$74</c:f>
              <c:numCache>
                <c:formatCode>#,##0</c:formatCode>
                <c:ptCount val="12"/>
                <c:pt idx="0">
                  <c:v>9546115.4000000004</c:v>
                </c:pt>
                <c:pt idx="1">
                  <c:v>12366388.057</c:v>
                </c:pt>
                <c:pt idx="2">
                  <c:v>12757672.093</c:v>
                </c:pt>
                <c:pt idx="3">
                  <c:v>11950497.685000001</c:v>
                </c:pt>
                <c:pt idx="4">
                  <c:v>12098611.067</c:v>
                </c:pt>
                <c:pt idx="5">
                  <c:v>12864154.060000001</c:v>
                </c:pt>
                <c:pt idx="6">
                  <c:v>9850124.8719999995</c:v>
                </c:pt>
                <c:pt idx="7">
                  <c:v>11830762.82</c:v>
                </c:pt>
                <c:pt idx="8">
                  <c:v>10901638.452</c:v>
                </c:pt>
                <c:pt idx="9">
                  <c:v>12796159.91</c:v>
                </c:pt>
                <c:pt idx="10">
                  <c:v>12786936.247</c:v>
                </c:pt>
                <c:pt idx="11">
                  <c:v>12780523.145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E5-4CDB-95E4-8E6D668BA313}"/>
            </c:ext>
          </c:extLst>
        </c:ser>
        <c:ser>
          <c:idx val="8"/>
          <c:order val="8"/>
          <c:tx>
            <c:strRef>
              <c:f>'2002_2025_AYLIK_IHR'!$A$75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val>
            <c:numRef>
              <c:f>'2002_2025_AYLIK_IHR'!$C$75:$N$75</c:f>
              <c:numCache>
                <c:formatCode>#,##0</c:formatCode>
                <c:ptCount val="12"/>
                <c:pt idx="0">
                  <c:v>11247585.677000133</c:v>
                </c:pt>
                <c:pt idx="1">
                  <c:v>12089908.933999483</c:v>
                </c:pt>
                <c:pt idx="2">
                  <c:v>14470814.05899963</c:v>
                </c:pt>
                <c:pt idx="3">
                  <c:v>12859938.790999187</c:v>
                </c:pt>
                <c:pt idx="4">
                  <c:v>13582079.73099998</c:v>
                </c:pt>
                <c:pt idx="5">
                  <c:v>13125306.943999315</c:v>
                </c:pt>
                <c:pt idx="6">
                  <c:v>12612074.05599888</c:v>
                </c:pt>
                <c:pt idx="7">
                  <c:v>13248462.990000026</c:v>
                </c:pt>
                <c:pt idx="8">
                  <c:v>11810080.804999635</c:v>
                </c:pt>
                <c:pt idx="9">
                  <c:v>13912699.49399944</c:v>
                </c:pt>
                <c:pt idx="10">
                  <c:v>14188323.115998682</c:v>
                </c:pt>
                <c:pt idx="11">
                  <c:v>13845665.816998869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E5-4CDB-95E4-8E6D668BA313}"/>
            </c:ext>
          </c:extLst>
        </c:ser>
        <c:ser>
          <c:idx val="9"/>
          <c:order val="9"/>
          <c:tx>
            <c:strRef>
              <c:f>'2002_2025_AYLIK_IHR'!$A$76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val>
            <c:numRef>
              <c:f>'2002_2025_AYLIK_IHR'!$C$76:$N$76</c:f>
              <c:numCache>
                <c:formatCode>#,##0</c:formatCode>
                <c:ptCount val="12"/>
                <c:pt idx="0">
                  <c:v>13080096.762</c:v>
                </c:pt>
                <c:pt idx="1">
                  <c:v>13827132.654999999</c:v>
                </c:pt>
                <c:pt idx="2">
                  <c:v>16338253.918</c:v>
                </c:pt>
                <c:pt idx="3">
                  <c:v>14530822.873</c:v>
                </c:pt>
                <c:pt idx="4">
                  <c:v>15166648.044</c:v>
                </c:pt>
                <c:pt idx="5">
                  <c:v>13657091.159</c:v>
                </c:pt>
                <c:pt idx="6">
                  <c:v>14771360.698000001</c:v>
                </c:pt>
                <c:pt idx="7">
                  <c:v>12926754.198999999</c:v>
                </c:pt>
                <c:pt idx="8">
                  <c:v>15247368.846000001</c:v>
                </c:pt>
                <c:pt idx="9">
                  <c:v>16590652.49</c:v>
                </c:pt>
                <c:pt idx="10">
                  <c:v>16386878.392999999</c:v>
                </c:pt>
                <c:pt idx="11">
                  <c:v>14645696.251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E5-4CDB-95E4-8E6D668BA313}"/>
            </c:ext>
          </c:extLst>
        </c:ser>
        <c:ser>
          <c:idx val="10"/>
          <c:order val="10"/>
          <c:tx>
            <c:strRef>
              <c:f>'2002_2025_AYLIK_IHR'!$A$77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val>
            <c:numRef>
              <c:f>'2002_2025_AYLIK_IHR'!$C$77:$N$77</c:f>
              <c:numCache>
                <c:formatCode>#,##0</c:formatCode>
                <c:ptCount val="12"/>
                <c:pt idx="0">
                  <c:v>13874826.012</c:v>
                </c:pt>
                <c:pt idx="1">
                  <c:v>14323043.041999999</c:v>
                </c:pt>
                <c:pt idx="2">
                  <c:v>16335862.397</c:v>
                </c:pt>
                <c:pt idx="3">
                  <c:v>15340619.824999999</c:v>
                </c:pt>
                <c:pt idx="4">
                  <c:v>16855105.096999999</c:v>
                </c:pt>
                <c:pt idx="5">
                  <c:v>11634653.880999999</c:v>
                </c:pt>
                <c:pt idx="6">
                  <c:v>15932004.723999999</c:v>
                </c:pt>
                <c:pt idx="7">
                  <c:v>13222876.222999999</c:v>
                </c:pt>
                <c:pt idx="8">
                  <c:v>15273579.960999999</c:v>
                </c:pt>
                <c:pt idx="9">
                  <c:v>16410781.68</c:v>
                </c:pt>
                <c:pt idx="10">
                  <c:v>16242650.391000001</c:v>
                </c:pt>
                <c:pt idx="11">
                  <c:v>15386718.469000001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E5-4CDB-95E4-8E6D668BA313}"/>
            </c:ext>
          </c:extLst>
        </c:ser>
        <c:ser>
          <c:idx val="11"/>
          <c:order val="11"/>
          <c:tx>
            <c:strRef>
              <c:f>'2002_2025_AYLIK_IHR'!$A$79</c:f>
              <c:strCache>
                <c:ptCount val="1"/>
                <c:pt idx="0">
                  <c:v>2021</c:v>
                </c:pt>
              </c:strCache>
            </c:strRef>
          </c:tx>
          <c:marker>
            <c:symbol val="none"/>
          </c:marker>
          <c:val>
            <c:numRef>
              <c:f>'2002_2025_AYLIK_IHR'!$C$79:$N$79</c:f>
              <c:numCache>
                <c:formatCode>#,##0</c:formatCode>
                <c:ptCount val="12"/>
                <c:pt idx="0">
                  <c:v>15306487.643915899</c:v>
                </c:pt>
                <c:pt idx="1">
                  <c:v>15777151.373676499</c:v>
                </c:pt>
                <c:pt idx="2">
                  <c:v>18125533.345878098</c:v>
                </c:pt>
                <c:pt idx="3">
                  <c:v>18106582.520971801</c:v>
                </c:pt>
                <c:pt idx="4">
                  <c:v>18587253.5966384</c:v>
                </c:pt>
                <c:pt idx="5">
                  <c:v>19036800.670268498</c:v>
                </c:pt>
                <c:pt idx="6">
                  <c:v>19020902.292177301</c:v>
                </c:pt>
                <c:pt idx="7">
                  <c:v>18681996.8976386</c:v>
                </c:pt>
                <c:pt idx="8">
                  <c:v>19984264.497713201</c:v>
                </c:pt>
                <c:pt idx="9">
                  <c:v>21100833.1277362</c:v>
                </c:pt>
                <c:pt idx="10">
                  <c:v>20749365.9948617</c:v>
                </c:pt>
                <c:pt idx="11">
                  <c:v>21316881.481321499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1E5-4CDB-95E4-8E6D668BA313}"/>
            </c:ext>
          </c:extLst>
        </c:ser>
        <c:ser>
          <c:idx val="12"/>
          <c:order val="12"/>
          <c:tx>
            <c:strRef>
              <c:f>'2002_2025_AYLIK_IHR'!$A$80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'2002_2025_AYLIK_IHR'!$C$80:$N$80</c:f>
              <c:numCache>
                <c:formatCode>#,##0</c:formatCode>
                <c:ptCount val="12"/>
                <c:pt idx="0">
                  <c:v>17553745.067000002</c:v>
                </c:pt>
                <c:pt idx="1">
                  <c:v>19904331.120000001</c:v>
                </c:pt>
                <c:pt idx="2">
                  <c:v>22609642.478</c:v>
                </c:pt>
                <c:pt idx="3">
                  <c:v>23330991.125</c:v>
                </c:pt>
                <c:pt idx="4">
                  <c:v>18931811.633000001</c:v>
                </c:pt>
                <c:pt idx="5">
                  <c:v>23359482.375999998</c:v>
                </c:pt>
                <c:pt idx="6">
                  <c:v>18536547.530999999</c:v>
                </c:pt>
                <c:pt idx="7">
                  <c:v>21275849.662</c:v>
                </c:pt>
                <c:pt idx="8">
                  <c:v>22596774.302000001</c:v>
                </c:pt>
                <c:pt idx="9">
                  <c:v>21300785.131999999</c:v>
                </c:pt>
                <c:pt idx="10">
                  <c:v>21871038.612</c:v>
                </c:pt>
                <c:pt idx="11">
                  <c:v>22898748.625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1E5-4CDB-95E4-8E6D668BA313}"/>
            </c:ext>
          </c:extLst>
        </c:ser>
        <c:ser>
          <c:idx val="13"/>
          <c:order val="13"/>
          <c:tx>
            <c:strRef>
              <c:f>'2002_2025_AYLIK_IHR'!$A$81</c:f>
              <c:strCache>
                <c:ptCount val="1"/>
                <c:pt idx="0">
                  <c:v>2023</c:v>
                </c:pt>
              </c:strCache>
            </c:strRef>
          </c:tx>
          <c:marker>
            <c:symbol val="none"/>
          </c:marker>
          <c:val>
            <c:numRef>
              <c:f>'2002_2025_AYLIK_IHR'!$C$81:$N$81</c:f>
              <c:numCache>
                <c:formatCode>#,##0</c:formatCode>
                <c:ptCount val="12"/>
                <c:pt idx="0">
                  <c:v>19331708.504999999</c:v>
                </c:pt>
                <c:pt idx="1">
                  <c:v>18565677.535999998</c:v>
                </c:pt>
                <c:pt idx="2">
                  <c:v>23562969.528000001</c:v>
                </c:pt>
                <c:pt idx="3">
                  <c:v>19250045.118999999</c:v>
                </c:pt>
                <c:pt idx="4">
                  <c:v>21633011.897999998</c:v>
                </c:pt>
                <c:pt idx="5">
                  <c:v>20773219.280000001</c:v>
                </c:pt>
                <c:pt idx="6">
                  <c:v>19779817.067000002</c:v>
                </c:pt>
                <c:pt idx="7">
                  <c:v>21556272.835999999</c:v>
                </c:pt>
                <c:pt idx="8">
                  <c:v>22411385.842999998</c:v>
                </c:pt>
                <c:pt idx="9">
                  <c:v>22804540.822999999</c:v>
                </c:pt>
                <c:pt idx="10">
                  <c:v>23000729.802999999</c:v>
                </c:pt>
                <c:pt idx="11">
                  <c:v>22958050.772999998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1E5-4CDB-95E4-8E6D668BA313}"/>
            </c:ext>
          </c:extLst>
        </c:ser>
        <c:ser>
          <c:idx val="14"/>
          <c:order val="14"/>
          <c:tx>
            <c:strRef>
              <c:f>'2002_2025_AYLIK_IHR'!$A$82</c:f>
              <c:strCache>
                <c:ptCount val="1"/>
                <c:pt idx="0">
                  <c:v>2024</c:v>
                </c:pt>
              </c:strCache>
            </c:strRef>
          </c:tx>
          <c:marker>
            <c:symbol val="none"/>
          </c:marker>
          <c:val>
            <c:numRef>
              <c:f>'2002_2025_AYLIK_IHR'!$C$82:$N$82</c:f>
              <c:numCache>
                <c:formatCode>#,##0</c:formatCode>
                <c:ptCount val="12"/>
                <c:pt idx="0">
                  <c:v>20000625.079</c:v>
                </c:pt>
                <c:pt idx="1">
                  <c:v>21091518.870999999</c:v>
                </c:pt>
                <c:pt idx="2">
                  <c:v>22648722.289000001</c:v>
                </c:pt>
                <c:pt idx="3">
                  <c:v>19292520.563000001</c:v>
                </c:pt>
                <c:pt idx="4">
                  <c:v>24180069.631999999</c:v>
                </c:pt>
                <c:pt idx="5">
                  <c:v>19015328.500999998</c:v>
                </c:pt>
                <c:pt idx="6">
                  <c:v>22475505.181000002</c:v>
                </c:pt>
                <c:pt idx="7">
                  <c:v>22000689.238000002</c:v>
                </c:pt>
                <c:pt idx="8">
                  <c:v>21956025.999000002</c:v>
                </c:pt>
                <c:pt idx="9">
                  <c:v>23473312.787</c:v>
                </c:pt>
                <c:pt idx="10">
                  <c:v>22236791.870000001</c:v>
                </c:pt>
                <c:pt idx="11">
                  <c:v>23407021.114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9-4024-98C6-37C968540464}"/>
            </c:ext>
          </c:extLst>
        </c:ser>
        <c:ser>
          <c:idx val="15"/>
          <c:order val="15"/>
          <c:tx>
            <c:strRef>
              <c:f>'2002_2025_AYLIK_IHR'!$A$83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'2002_2025_AYLIK_IHR'!$C$83:$N$83</c:f>
              <c:numCache>
                <c:formatCode>#,##0</c:formatCode>
                <c:ptCount val="12"/>
                <c:pt idx="0">
                  <c:v>21160817.352000002</c:v>
                </c:pt>
                <c:pt idx="1">
                  <c:v>20730254.695999999</c:v>
                </c:pt>
                <c:pt idx="2">
                  <c:v>23402006.793000001</c:v>
                </c:pt>
                <c:pt idx="3">
                  <c:v>20780002.572999999</c:v>
                </c:pt>
                <c:pt idx="4">
                  <c:v>24817135.142000001</c:v>
                </c:pt>
                <c:pt idx="5">
                  <c:v>20469099.056000002</c:v>
                </c:pt>
                <c:pt idx="6">
                  <c:v>24908251.094999999</c:v>
                </c:pt>
                <c:pt idx="7">
                  <c:v>21703150.890999999</c:v>
                </c:pt>
                <c:pt idx="8">
                  <c:v>22557402.045000002</c:v>
                </c:pt>
                <c:pt idx="9">
                  <c:v>23941225.453000002</c:v>
                </c:pt>
                <c:pt idx="10">
                  <c:v>22718223.333000001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77-4325-81E8-91D86E947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56832"/>
        <c:axId val="-1907355200"/>
      </c:lineChart>
      <c:catAx>
        <c:axId val="-19073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5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BİN DOLAR</a:t>
                </a:r>
              </a:p>
            </c:rich>
          </c:tx>
          <c:layout>
            <c:manualLayout>
              <c:xMode val="edge"/>
              <c:yMode val="edge"/>
              <c:x val="2.150537634408603E-2"/>
              <c:y val="0.375000596516344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68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20487158731332"/>
          <c:y val="0.12982311034650079"/>
          <c:w val="9.0619591554171E-2"/>
          <c:h val="0.800148878449017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YILLAR İTİBARİYLE TÜRKİYE İHRACATI 2002-2025 (1.000 $)</a:t>
            </a:r>
          </a:p>
        </c:rich>
      </c:tx>
      <c:layout>
        <c:manualLayout>
          <c:xMode val="edge"/>
          <c:yMode val="edge"/>
          <c:x val="0.19840230689799673"/>
          <c:y val="3.2911392405063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4821140056188"/>
          <c:y val="5.9915611814345994E-2"/>
          <c:w val="0.84702378111826926"/>
          <c:h val="0.82616033755274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'2002_2025_AYLIK_IHR'!$A$60:$A$83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tx>
          <c:spPr>
            <a:gradFill rotWithShape="0">
              <a:gsLst>
                <a:gs pos="0">
                  <a:srgbClr val="000080">
                    <a:gamma/>
                    <a:shade val="46275"/>
                    <a:invGamma/>
                  </a:srgbClr>
                </a:gs>
                <a:gs pos="100000">
                  <a:srgbClr val="00008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1"/>
              <c:layout>
                <c:manualLayout>
                  <c:x val="-8.8007759257078529E-17"/>
                  <c:y val="-1.93747247908411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E6-4797-88B2-A0F0DBD07AE7}"/>
                </c:ext>
              </c:extLst>
            </c:dLbl>
            <c:dLbl>
              <c:idx val="12"/>
              <c:layout>
                <c:manualLayout>
                  <c:x val="-8.8007759257078529E-17"/>
                  <c:y val="-3.17040951122853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E6-4797-88B2-A0F0DBD07AE7}"/>
                </c:ext>
              </c:extLst>
            </c:dLbl>
            <c:dLbl>
              <c:idx val="14"/>
              <c:layout>
                <c:manualLayout>
                  <c:x val="-3.6003590153273236E-3"/>
                  <c:y val="-2.9942756494936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E6-4797-88B2-A0F0DBD07AE7}"/>
                </c:ext>
              </c:extLst>
            </c:dLbl>
            <c:dLbl>
              <c:idx val="15"/>
              <c:layout>
                <c:manualLayout>
                  <c:x val="-2.4002393435515489E-3"/>
                  <c:y val="-1.76133861734918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E6-4797-88B2-A0F0DBD07AE7}"/>
                </c:ext>
              </c:extLst>
            </c:dLbl>
            <c:dLbl>
              <c:idx val="17"/>
              <c:layout>
                <c:manualLayout>
                  <c:x val="0"/>
                  <c:y val="-1.40907089387934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E6-4797-88B2-A0F0DBD07AE7}"/>
                </c:ext>
              </c:extLst>
            </c:dLbl>
            <c:dLbl>
              <c:idx val="21"/>
              <c:layout>
                <c:manualLayout>
                  <c:x val="1.2001196717755986E-3"/>
                  <c:y val="-2.28974020255394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E6-4797-88B2-A0F0DBD07AE7}"/>
                </c:ext>
              </c:extLst>
            </c:dLbl>
            <c:dLbl>
              <c:idx val="22"/>
              <c:layout>
                <c:manualLayout>
                  <c:x val="0"/>
                  <c:y val="-1.2329370321444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E6-4797-88B2-A0F0DBD07AE7}"/>
                </c:ext>
              </c:extLst>
            </c:dLbl>
            <c:spPr>
              <a:noFill/>
            </c:spPr>
            <c:txPr>
              <a:bodyPr anchor="ctr" anchorCtr="0"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'2002_2025_AYLIK_IHR'!$A$60:$A$83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'2002_2025_AYLIK_IHR'!$O$60:$O$83</c:f>
              <c:numCache>
                <c:formatCode>#,##0</c:formatCode>
                <c:ptCount val="24"/>
                <c:pt idx="0">
                  <c:v>36059089.028999999</c:v>
                </c:pt>
                <c:pt idx="1">
                  <c:v>47252836.302000001</c:v>
                </c:pt>
                <c:pt idx="2">
                  <c:v>63167152.819999993</c:v>
                </c:pt>
                <c:pt idx="3">
                  <c:v>73476408.142999992</c:v>
                </c:pt>
                <c:pt idx="4">
                  <c:v>85534675.517999992</c:v>
                </c:pt>
                <c:pt idx="5">
                  <c:v>107271749.90399998</c:v>
                </c:pt>
                <c:pt idx="6">
                  <c:v>132027195.626</c:v>
                </c:pt>
                <c:pt idx="7">
                  <c:v>102142612.603</c:v>
                </c:pt>
                <c:pt idx="8">
                  <c:v>113883219.18399999</c:v>
                </c:pt>
                <c:pt idx="9">
                  <c:v>134906868.83000001</c:v>
                </c:pt>
                <c:pt idx="10">
                  <c:v>152461736.55599999</c:v>
                </c:pt>
                <c:pt idx="11">
                  <c:v>151802637.08700001</c:v>
                </c:pt>
                <c:pt idx="12">
                  <c:v>157610157.69</c:v>
                </c:pt>
                <c:pt idx="13">
                  <c:v>143838871.428</c:v>
                </c:pt>
                <c:pt idx="14">
                  <c:v>142529583.80799997</c:v>
                </c:pt>
                <c:pt idx="15">
                  <c:v>156992940.41399324</c:v>
                </c:pt>
                <c:pt idx="16">
                  <c:v>177168756.28799999</c:v>
                </c:pt>
                <c:pt idx="17">
                  <c:v>180832721.70199999</c:v>
                </c:pt>
                <c:pt idx="18">
                  <c:v>169637755.31000003</c:v>
                </c:pt>
                <c:pt idx="19">
                  <c:v>225794053.44279772</c:v>
                </c:pt>
                <c:pt idx="20">
                  <c:v>254169747.66300002</c:v>
                </c:pt>
                <c:pt idx="21">
                  <c:v>255627429.01100001</c:v>
                </c:pt>
                <c:pt idx="22">
                  <c:v>261778131.12400004</c:v>
                </c:pt>
                <c:pt idx="23">
                  <c:v>247187568.42900002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F-4C54-B889-9BE2071BB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7361184"/>
        <c:axId val="-1907354656"/>
      </c:barChart>
      <c:catAx>
        <c:axId val="-19073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46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118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99CCFF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HUBUBAT BAKLİYAT VE YAĞLI TOHUMLAR İHRACATI</a:t>
            </a:r>
            <a:r>
              <a:rPr lang="tr-TR" baseline="0"/>
              <a:t> </a:t>
            </a:r>
          </a:p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(Bin</a:t>
            </a:r>
            <a:r>
              <a:rPr lang="tr-TR" baseline="0"/>
              <a:t> </a:t>
            </a:r>
            <a:r>
              <a:rPr lang="tr-TR"/>
              <a:t>$)</a:t>
            </a:r>
          </a:p>
        </c:rich>
      </c:tx>
      <c:layout>
        <c:manualLayout>
          <c:xMode val="edge"/>
          <c:yMode val="edge"/>
          <c:x val="0.1179279583917041"/>
          <c:y val="2.33478277901829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01458855482493"/>
          <c:y val="0.2178477690288714"/>
          <c:w val="0.82208753132894641"/>
          <c:h val="0.5031322462644926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'2002_2025_AYLIK_IHR'!$A$4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'2002_2025_AYLIK_IHR'!$C$4:$N$4</c:f>
              <c:numCache>
                <c:formatCode>#,##0</c:formatCode>
                <c:ptCount val="12"/>
                <c:pt idx="0">
                  <c:v>1024915.33876</c:v>
                </c:pt>
                <c:pt idx="1">
                  <c:v>1063495.9738400001</c:v>
                </c:pt>
                <c:pt idx="2">
                  <c:v>1106861.06953</c:v>
                </c:pt>
                <c:pt idx="3">
                  <c:v>955919.21710999997</c:v>
                </c:pt>
                <c:pt idx="4">
                  <c:v>1056208.1426500001</c:v>
                </c:pt>
                <c:pt idx="5">
                  <c:v>862876.27720999997</c:v>
                </c:pt>
                <c:pt idx="6">
                  <c:v>1018438.8144</c:v>
                </c:pt>
                <c:pt idx="7">
                  <c:v>956349.94487000001</c:v>
                </c:pt>
                <c:pt idx="8">
                  <c:v>992721.01248999999</c:v>
                </c:pt>
                <c:pt idx="9">
                  <c:v>1091320.2716600001</c:v>
                </c:pt>
                <c:pt idx="10">
                  <c:v>1038103.29771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4-4AD7-8D6F-3E8D49121D16}"/>
            </c:ext>
          </c:extLst>
        </c:ser>
        <c:ser>
          <c:idx val="0"/>
          <c:order val="1"/>
          <c:tx>
            <c:strRef>
              <c:f>'2002_2025_AYLIK_IHR'!$A$5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  <a:ln w="9525">
                <a:noFill/>
              </a:ln>
            </c:spPr>
          </c:marker>
          <c:val>
            <c:numRef>
              <c:f>'2002_2025_AYLIK_IHR'!$C$5:$N$5</c:f>
              <c:numCache>
                <c:formatCode>#,##0</c:formatCode>
                <c:ptCount val="12"/>
                <c:pt idx="0">
                  <c:v>1010002.65347</c:v>
                </c:pt>
                <c:pt idx="1">
                  <c:v>1046830.2076</c:v>
                </c:pt>
                <c:pt idx="2">
                  <c:v>1037467.4981</c:v>
                </c:pt>
                <c:pt idx="3">
                  <c:v>864922.41662000003</c:v>
                </c:pt>
                <c:pt idx="4">
                  <c:v>1059528.9378800001</c:v>
                </c:pt>
                <c:pt idx="5">
                  <c:v>809147.4656</c:v>
                </c:pt>
                <c:pt idx="6">
                  <c:v>941829.12636999995</c:v>
                </c:pt>
                <c:pt idx="7">
                  <c:v>964862.98733000003</c:v>
                </c:pt>
                <c:pt idx="8">
                  <c:v>943271.60372000001</c:v>
                </c:pt>
                <c:pt idx="9">
                  <c:v>1034015.88699</c:v>
                </c:pt>
                <c:pt idx="10">
                  <c:v>1057347.1473099999</c:v>
                </c:pt>
                <c:pt idx="11">
                  <c:v>1125973.02064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4-4AD7-8D6F-3E8D49121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1392"/>
        <c:axId val="-1907348672"/>
      </c:lineChart>
      <c:catAx>
        <c:axId val="-1907351392"/>
        <c:scaling>
          <c:orientation val="minMax"/>
        </c:scaling>
        <c:delete val="0"/>
        <c:axPos val="b"/>
        <c:numFmt formatCode="#\ ?/?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4867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13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453397313065929"/>
          <c:y val="0.16911505464801974"/>
          <c:w val="0.27353783231083845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YAŞ MEYVE VE SEBZE İHRACATI (Bin $)</a:t>
            </a:r>
          </a:p>
        </c:rich>
      </c:tx>
      <c:layout>
        <c:manualLayout>
          <c:xMode val="edge"/>
          <c:yMode val="edge"/>
          <c:x val="0.20612266323852377"/>
          <c:y val="1.76100628930817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18113240922097806"/>
          <c:w val="0.81836816243638633"/>
          <c:h val="0.55471800323924569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'2002_2025_AYLIK_IHR'!$A$6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'2002_2025_AYLIK_IHR'!$C$6:$N$6</c:f>
              <c:numCache>
                <c:formatCode>#,##0</c:formatCode>
                <c:ptCount val="12"/>
                <c:pt idx="0">
                  <c:v>352916.11739000003</c:v>
                </c:pt>
                <c:pt idx="1">
                  <c:v>318987.63578999997</c:v>
                </c:pt>
                <c:pt idx="2">
                  <c:v>298214.97551000002</c:v>
                </c:pt>
                <c:pt idx="3">
                  <c:v>235497.04078000001</c:v>
                </c:pt>
                <c:pt idx="4">
                  <c:v>282674.93080999999</c:v>
                </c:pt>
                <c:pt idx="5">
                  <c:v>202617.52424999999</c:v>
                </c:pt>
                <c:pt idx="6">
                  <c:v>121352.88015</c:v>
                </c:pt>
                <c:pt idx="7">
                  <c:v>177463.01910999999</c:v>
                </c:pt>
                <c:pt idx="8">
                  <c:v>240300.79566</c:v>
                </c:pt>
                <c:pt idx="9">
                  <c:v>334683.67310999997</c:v>
                </c:pt>
                <c:pt idx="10">
                  <c:v>519022.85106000002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4-4A2A-8F37-E7F2A36BC1BD}"/>
            </c:ext>
          </c:extLst>
        </c:ser>
        <c:ser>
          <c:idx val="0"/>
          <c:order val="1"/>
          <c:tx>
            <c:strRef>
              <c:f>'2002_2025_AYLIK_IHR'!$A$7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'2002_2025_AYLIK_IHR'!$C$7:$N$7</c:f>
              <c:numCache>
                <c:formatCode>#,##0</c:formatCode>
                <c:ptCount val="12"/>
                <c:pt idx="0">
                  <c:v>365786.03013999999</c:v>
                </c:pt>
                <c:pt idx="1">
                  <c:v>318973.59058000002</c:v>
                </c:pt>
                <c:pt idx="2">
                  <c:v>276697.47295999998</c:v>
                </c:pt>
                <c:pt idx="3">
                  <c:v>211802.92189</c:v>
                </c:pt>
                <c:pt idx="4">
                  <c:v>283633.45166999998</c:v>
                </c:pt>
                <c:pt idx="5">
                  <c:v>259744.38430000001</c:v>
                </c:pt>
                <c:pt idx="6">
                  <c:v>205536.84400000001</c:v>
                </c:pt>
                <c:pt idx="7">
                  <c:v>213027.75344999999</c:v>
                </c:pt>
                <c:pt idx="8">
                  <c:v>267543.92298999999</c:v>
                </c:pt>
                <c:pt idx="9">
                  <c:v>289012.78726999997</c:v>
                </c:pt>
                <c:pt idx="10">
                  <c:v>359837.58195999998</c:v>
                </c:pt>
                <c:pt idx="11">
                  <c:v>349163.93852999998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4-4A2A-8F37-E7F2A36BC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2480"/>
        <c:axId val="-1907360096"/>
      </c:lineChart>
      <c:catAx>
        <c:axId val="-19073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6009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24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849740211045048"/>
          <c:y val="0.13836477987421383"/>
          <c:w val="0.2729795918367347"/>
          <c:h val="7.469479522606843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MEYVE SEBZE MAMULLERİ İHRACATI (Bin $)</a:t>
            </a:r>
          </a:p>
        </c:rich>
      </c:tx>
      <c:layout>
        <c:manualLayout>
          <c:xMode val="edge"/>
          <c:yMode val="edge"/>
          <c:x val="0.16973458072342185"/>
          <c:y val="2.3346303501945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5951940056574"/>
          <c:y val="0.18417639429312582"/>
          <c:w val="0.83435749448311181"/>
          <c:h val="0.57587548638132469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'2002_2025_AYLIK_IHR'!$C$8:$N$8</c:f>
              <c:numCache>
                <c:formatCode>#,##0</c:formatCode>
                <c:ptCount val="12"/>
                <c:pt idx="0">
                  <c:v>209902.16243</c:v>
                </c:pt>
                <c:pt idx="1">
                  <c:v>198838.31757000001</c:v>
                </c:pt>
                <c:pt idx="2">
                  <c:v>224240.26123</c:v>
                </c:pt>
                <c:pt idx="3">
                  <c:v>197662.56750999999</c:v>
                </c:pt>
                <c:pt idx="4">
                  <c:v>219823.30400999999</c:v>
                </c:pt>
                <c:pt idx="5">
                  <c:v>186628.24677999999</c:v>
                </c:pt>
                <c:pt idx="6">
                  <c:v>229134.26388000001</c:v>
                </c:pt>
                <c:pt idx="7">
                  <c:v>209433.79994</c:v>
                </c:pt>
                <c:pt idx="8">
                  <c:v>225884.82345</c:v>
                </c:pt>
                <c:pt idx="9">
                  <c:v>232533.30392000001</c:v>
                </c:pt>
                <c:pt idx="10">
                  <c:v>212376.41112999999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3-4BDD-ACF4-0487D79D0841}"/>
            </c:ext>
          </c:extLst>
        </c:ser>
        <c:ser>
          <c:idx val="0"/>
          <c:order val="1"/>
          <c:tx>
            <c:strRef>
              <c:f>'2002_2025_AYLIK_IHR'!$A$9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'2002_2025_AYLIK_IHR'!$C$9:$N$9</c:f>
              <c:numCache>
                <c:formatCode>#,##0</c:formatCode>
                <c:ptCount val="12"/>
                <c:pt idx="0">
                  <c:v>232060.59815000001</c:v>
                </c:pt>
                <c:pt idx="1">
                  <c:v>234169.64285</c:v>
                </c:pt>
                <c:pt idx="2">
                  <c:v>239526.91080000001</c:v>
                </c:pt>
                <c:pt idx="3">
                  <c:v>199481.55533</c:v>
                </c:pt>
                <c:pt idx="4">
                  <c:v>216814.20327</c:v>
                </c:pt>
                <c:pt idx="5">
                  <c:v>164240.44820000001</c:v>
                </c:pt>
                <c:pt idx="6">
                  <c:v>225161.73824000001</c:v>
                </c:pt>
                <c:pt idx="7">
                  <c:v>219206.78563</c:v>
                </c:pt>
                <c:pt idx="8">
                  <c:v>227017.44203999999</c:v>
                </c:pt>
                <c:pt idx="9">
                  <c:v>277336.9534</c:v>
                </c:pt>
                <c:pt idx="10">
                  <c:v>242485.35190000001</c:v>
                </c:pt>
                <c:pt idx="11">
                  <c:v>247056.5442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3-4BDD-ACF4-0487D79D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63904"/>
        <c:axId val="-1907359552"/>
      </c:lineChart>
      <c:catAx>
        <c:axId val="-19073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95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39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12676789634418"/>
          <c:y val="0.12710765239948119"/>
          <c:w val="0.27353783231083845"/>
          <c:h val="7.70199250385530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705984</xdr:colOff>
      <xdr:row>0</xdr:row>
      <xdr:rowOff>65813</xdr:rowOff>
    </xdr:from>
    <xdr:to>
      <xdr:col>0</xdr:col>
      <xdr:colOff>3151982</xdr:colOff>
      <xdr:row>3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678B09-F01A-407C-904E-992F09B63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984" y="65813"/>
          <a:ext cx="2449173" cy="72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6</xdr:col>
      <xdr:colOff>457200</xdr:colOff>
      <xdr:row>19</xdr:row>
      <xdr:rowOff>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6</xdr:col>
      <xdr:colOff>476250</xdr:colOff>
      <xdr:row>36</xdr:row>
      <xdr:rowOff>0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37</xdr:row>
      <xdr:rowOff>38100</xdr:rowOff>
    </xdr:from>
    <xdr:to>
      <xdr:col>6</xdr:col>
      <xdr:colOff>485775</xdr:colOff>
      <xdr:row>53</xdr:row>
      <xdr:rowOff>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66675</xdr:rowOff>
    </xdr:from>
    <xdr:to>
      <xdr:col>6</xdr:col>
      <xdr:colOff>219074</xdr:colOff>
      <xdr:row>16</xdr:row>
      <xdr:rowOff>95250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83</xdr:row>
      <xdr:rowOff>19050</xdr:rowOff>
    </xdr:from>
    <xdr:to>
      <xdr:col>6</xdr:col>
      <xdr:colOff>266699</xdr:colOff>
      <xdr:row>98</xdr:row>
      <xdr:rowOff>142875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32</xdr:row>
      <xdr:rowOff>123825</xdr:rowOff>
    </xdr:from>
    <xdr:to>
      <xdr:col>6</xdr:col>
      <xdr:colOff>190500</xdr:colOff>
      <xdr:row>48</xdr:row>
      <xdr:rowOff>76200</xdr:rowOff>
    </xdr:to>
    <xdr:graphicFrame macro="">
      <xdr:nvGraphicFramePr>
        <xdr:cNvPr id="4" name="Chart 19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66</xdr:row>
      <xdr:rowOff>9525</xdr:rowOff>
    </xdr:from>
    <xdr:to>
      <xdr:col>6</xdr:col>
      <xdr:colOff>228600</xdr:colOff>
      <xdr:row>82</xdr:row>
      <xdr:rowOff>38100</xdr:rowOff>
    </xdr:to>
    <xdr:graphicFrame macro="">
      <xdr:nvGraphicFramePr>
        <xdr:cNvPr id="5" name="Chart 20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28574</xdr:colOff>
      <xdr:row>18</xdr:row>
      <xdr:rowOff>19050</xdr:rowOff>
    </xdr:from>
    <xdr:to>
      <xdr:col>6</xdr:col>
      <xdr:colOff>228599</xdr:colOff>
      <xdr:row>32</xdr:row>
      <xdr:rowOff>57150</xdr:rowOff>
    </xdr:to>
    <xdr:graphicFrame macro="">
      <xdr:nvGraphicFramePr>
        <xdr:cNvPr id="6" name="Chart 2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85725</xdr:colOff>
      <xdr:row>99</xdr:row>
      <xdr:rowOff>123825</xdr:rowOff>
    </xdr:from>
    <xdr:to>
      <xdr:col>6</xdr:col>
      <xdr:colOff>219075</xdr:colOff>
      <xdr:row>115</xdr:row>
      <xdr:rowOff>85725</xdr:rowOff>
    </xdr:to>
    <xdr:graphicFrame macro="">
      <xdr:nvGraphicFramePr>
        <xdr:cNvPr id="7" name="Chart 22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</xdr:colOff>
      <xdr:row>133</xdr:row>
      <xdr:rowOff>28575</xdr:rowOff>
    </xdr:from>
    <xdr:to>
      <xdr:col>6</xdr:col>
      <xdr:colOff>190500</xdr:colOff>
      <xdr:row>148</xdr:row>
      <xdr:rowOff>152400</xdr:rowOff>
    </xdr:to>
    <xdr:graphicFrame macro="">
      <xdr:nvGraphicFramePr>
        <xdr:cNvPr id="8" name="Chart 23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149</xdr:row>
      <xdr:rowOff>142875</xdr:rowOff>
    </xdr:from>
    <xdr:to>
      <xdr:col>6</xdr:col>
      <xdr:colOff>238125</xdr:colOff>
      <xdr:row>165</xdr:row>
      <xdr:rowOff>123825</xdr:rowOff>
    </xdr:to>
    <xdr:graphicFrame macro="">
      <xdr:nvGraphicFramePr>
        <xdr:cNvPr id="9" name="Chart 2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76200</xdr:colOff>
      <xdr:row>116</xdr:row>
      <xdr:rowOff>66675</xdr:rowOff>
    </xdr:from>
    <xdr:to>
      <xdr:col>6</xdr:col>
      <xdr:colOff>219075</xdr:colOff>
      <xdr:row>132</xdr:row>
      <xdr:rowOff>57150</xdr:rowOff>
    </xdr:to>
    <xdr:graphicFrame macro="">
      <xdr:nvGraphicFramePr>
        <xdr:cNvPr id="10" name="Chart 25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199</xdr:row>
      <xdr:rowOff>66675</xdr:rowOff>
    </xdr:from>
    <xdr:to>
      <xdr:col>6</xdr:col>
      <xdr:colOff>247650</xdr:colOff>
      <xdr:row>216</xdr:row>
      <xdr:rowOff>76200</xdr:rowOff>
    </xdr:to>
    <xdr:graphicFrame macro="">
      <xdr:nvGraphicFramePr>
        <xdr:cNvPr id="11" name="Chart 26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49</xdr:row>
      <xdr:rowOff>114300</xdr:rowOff>
    </xdr:from>
    <xdr:to>
      <xdr:col>6</xdr:col>
      <xdr:colOff>228600</xdr:colOff>
      <xdr:row>65</xdr:row>
      <xdr:rowOff>66675</xdr:rowOff>
    </xdr:to>
    <xdr:graphicFrame macro="">
      <xdr:nvGraphicFramePr>
        <xdr:cNvPr id="12" name="Chart 26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166</xdr:row>
      <xdr:rowOff>57150</xdr:rowOff>
    </xdr:from>
    <xdr:to>
      <xdr:col>6</xdr:col>
      <xdr:colOff>257175</xdr:colOff>
      <xdr:row>182</xdr:row>
      <xdr:rowOff>9525</xdr:rowOff>
    </xdr:to>
    <xdr:graphicFrame macro="">
      <xdr:nvGraphicFramePr>
        <xdr:cNvPr id="13" name="Chart 26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182</xdr:row>
      <xdr:rowOff>133350</xdr:rowOff>
    </xdr:from>
    <xdr:to>
      <xdr:col>6</xdr:col>
      <xdr:colOff>257175</xdr:colOff>
      <xdr:row>198</xdr:row>
      <xdr:rowOff>85725</xdr:rowOff>
    </xdr:to>
    <xdr:graphicFrame macro="">
      <xdr:nvGraphicFramePr>
        <xdr:cNvPr id="14" name="Chart 26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369093</xdr:colOff>
      <xdr:row>0</xdr:row>
      <xdr:rowOff>59532</xdr:rowOff>
    </xdr:from>
    <xdr:to>
      <xdr:col>0</xdr:col>
      <xdr:colOff>2818266</xdr:colOff>
      <xdr:row>3</xdr:row>
      <xdr:rowOff>133419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280107-35C6-4058-B53F-517ED5765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93" y="59532"/>
          <a:ext cx="2449173" cy="71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547687</xdr:colOff>
      <xdr:row>0</xdr:row>
      <xdr:rowOff>59531</xdr:rowOff>
    </xdr:from>
    <xdr:to>
      <xdr:col>0</xdr:col>
      <xdr:colOff>2993685</xdr:colOff>
      <xdr:row>3</xdr:row>
      <xdr:rowOff>127068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EC28BC-58F3-4553-A84E-B4C9FDB8B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" y="59531"/>
          <a:ext cx="2445998" cy="716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250032</xdr:colOff>
      <xdr:row>0</xdr:row>
      <xdr:rowOff>83344</xdr:rowOff>
    </xdr:from>
    <xdr:to>
      <xdr:col>1</xdr:col>
      <xdr:colOff>433842</xdr:colOff>
      <xdr:row>3</xdr:row>
      <xdr:rowOff>150881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A08F41-B22F-4329-ADDF-4B4CC024E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2" y="83344"/>
          <a:ext cx="2445998" cy="71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19050</xdr:rowOff>
    </xdr:from>
    <xdr:to>
      <xdr:col>9</xdr:col>
      <xdr:colOff>123825</xdr:colOff>
      <xdr:row>52</xdr:row>
      <xdr:rowOff>38100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9525</xdr:rowOff>
    </xdr:from>
    <xdr:to>
      <xdr:col>9</xdr:col>
      <xdr:colOff>123824</xdr:colOff>
      <xdr:row>68</xdr:row>
      <xdr:rowOff>85725</xdr:rowOff>
    </xdr:to>
    <xdr:graphicFrame macro="">
      <xdr:nvGraphicFramePr>
        <xdr:cNvPr id="3" name="Chart 1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3</xdr:row>
      <xdr:rowOff>142875</xdr:rowOff>
    </xdr:from>
    <xdr:to>
      <xdr:col>9</xdr:col>
      <xdr:colOff>152400</xdr:colOff>
      <xdr:row>19</xdr:row>
      <xdr:rowOff>152400</xdr:rowOff>
    </xdr:to>
    <xdr:graphicFrame macro="">
      <xdr:nvGraphicFramePr>
        <xdr:cNvPr id="4" name="Chart 1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22</xdr:row>
      <xdr:rowOff>95250</xdr:rowOff>
    </xdr:from>
    <xdr:to>
      <xdr:col>9</xdr:col>
      <xdr:colOff>114300</xdr:colOff>
      <xdr:row>37</xdr:row>
      <xdr:rowOff>114300</xdr:rowOff>
    </xdr:to>
    <xdr:graphicFrame macro="">
      <xdr:nvGraphicFramePr>
        <xdr:cNvPr id="5" name="Chart 1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142875</xdr:colOff>
      <xdr:row>0</xdr:row>
      <xdr:rowOff>114300</xdr:rowOff>
    </xdr:from>
    <xdr:to>
      <xdr:col>6</xdr:col>
      <xdr:colOff>26648</xdr:colOff>
      <xdr:row>2</xdr:row>
      <xdr:rowOff>269150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FAA68C2-5507-4C1A-94ED-487B74AC1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4300"/>
          <a:ext cx="2436473" cy="707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11</xdr:col>
      <xdr:colOff>518160</xdr:colOff>
      <xdr:row>20</xdr:row>
      <xdr:rowOff>152400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38097</xdr:colOff>
      <xdr:row>22</xdr:row>
      <xdr:rowOff>38100</xdr:rowOff>
    </xdr:from>
    <xdr:to>
      <xdr:col>17</xdr:col>
      <xdr:colOff>257175</xdr:colOff>
      <xdr:row>66</xdr:row>
      <xdr:rowOff>123825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7</xdr:col>
      <xdr:colOff>295275</xdr:colOff>
      <xdr:row>17</xdr:row>
      <xdr:rowOff>152400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66675</xdr:rowOff>
    </xdr:from>
    <xdr:to>
      <xdr:col>7</xdr:col>
      <xdr:colOff>304800</xdr:colOff>
      <xdr:row>34</xdr:row>
      <xdr:rowOff>0</xdr:rowOff>
    </xdr:to>
    <xdr:graphicFrame macro="">
      <xdr:nvGraphicFramePr>
        <xdr:cNvPr id="3" name="Chart 1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7</xdr:col>
      <xdr:colOff>295275</xdr:colOff>
      <xdr:row>49</xdr:row>
      <xdr:rowOff>114300</xdr:rowOff>
    </xdr:to>
    <xdr:graphicFrame macro="">
      <xdr:nvGraphicFramePr>
        <xdr:cNvPr id="4" name="Chart 1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50</xdr:row>
      <xdr:rowOff>9525</xdr:rowOff>
    </xdr:from>
    <xdr:to>
      <xdr:col>7</xdr:col>
      <xdr:colOff>285750</xdr:colOff>
      <xdr:row>66</xdr:row>
      <xdr:rowOff>47625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57150</xdr:rowOff>
    </xdr:from>
    <xdr:to>
      <xdr:col>6</xdr:col>
      <xdr:colOff>447675</xdr:colOff>
      <xdr:row>16</xdr:row>
      <xdr:rowOff>19050</xdr:rowOff>
    </xdr:to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95251</xdr:rowOff>
    </xdr:from>
    <xdr:to>
      <xdr:col>6</xdr:col>
      <xdr:colOff>447675</xdr:colOff>
      <xdr:row>32</xdr:row>
      <xdr:rowOff>133351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9525</xdr:rowOff>
    </xdr:from>
    <xdr:to>
      <xdr:col>6</xdr:col>
      <xdr:colOff>476250</xdr:colOff>
      <xdr:row>47</xdr:row>
      <xdr:rowOff>114300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48</xdr:row>
      <xdr:rowOff>47625</xdr:rowOff>
    </xdr:from>
    <xdr:to>
      <xdr:col>6</xdr:col>
      <xdr:colOff>466725</xdr:colOff>
      <xdr:row>65</xdr:row>
      <xdr:rowOff>0</xdr:rowOff>
    </xdr:to>
    <xdr:graphicFrame macro="">
      <xdr:nvGraphicFramePr>
        <xdr:cNvPr id="5" name="Chart 1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9525</xdr:rowOff>
    </xdr:from>
    <xdr:to>
      <xdr:col>7</xdr:col>
      <xdr:colOff>333375</xdr:colOff>
      <xdr:row>18</xdr:row>
      <xdr:rowOff>123825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22</xdr:row>
      <xdr:rowOff>0</xdr:rowOff>
    </xdr:from>
    <xdr:to>
      <xdr:col>7</xdr:col>
      <xdr:colOff>314325</xdr:colOff>
      <xdr:row>38</xdr:row>
      <xdr:rowOff>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O6" sqref="O6"/>
    </sheetView>
  </sheetViews>
  <sheetFormatPr defaultColWidth="9.1796875" defaultRowHeight="12.5" x14ac:dyDescent="0.25"/>
  <cols>
    <col min="1" max="1" width="52.26953125" style="1" customWidth="1"/>
    <col min="2" max="2" width="17.81640625" style="1" customWidth="1"/>
    <col min="3" max="3" width="17" style="1" bestFit="1" customWidth="1"/>
    <col min="4" max="4" width="10.54296875" style="1" bestFit="1" customWidth="1"/>
    <col min="5" max="5" width="13.54296875" style="1" bestFit="1" customWidth="1"/>
    <col min="6" max="7" width="18.81640625" style="1" bestFit="1" customWidth="1"/>
    <col min="8" max="8" width="10.26953125" style="1" bestFit="1" customWidth="1"/>
    <col min="9" max="9" width="13.54296875" style="1" bestFit="1" customWidth="1"/>
    <col min="10" max="11" width="18.7265625" style="1" bestFit="1" customWidth="1"/>
    <col min="12" max="13" width="9.453125" style="1" bestFit="1" customWidth="1"/>
    <col min="14" max="16384" width="9.1796875" style="1"/>
  </cols>
  <sheetData>
    <row r="1" spans="1:13" ht="25" x14ac:dyDescent="0.5">
      <c r="A1" s="150"/>
      <c r="B1" s="149" t="s">
        <v>121</v>
      </c>
      <c r="C1" s="149"/>
      <c r="D1" s="149"/>
      <c r="E1" s="149"/>
      <c r="F1" s="149"/>
      <c r="G1" s="149"/>
      <c r="H1" s="149"/>
      <c r="I1" s="149"/>
      <c r="J1" s="149"/>
      <c r="K1" s="68"/>
      <c r="L1" s="68"/>
      <c r="M1" s="68"/>
    </row>
    <row r="2" spans="1:13" x14ac:dyDescent="0.25">
      <c r="A2" s="150"/>
      <c r="D2" s="2"/>
    </row>
    <row r="3" spans="1:13" x14ac:dyDescent="0.25">
      <c r="A3" s="150"/>
      <c r="D3" s="2"/>
    </row>
    <row r="4" spans="1:13" x14ac:dyDescent="0.25">
      <c r="A4" s="151"/>
      <c r="B4" s="2"/>
      <c r="C4" s="2"/>
      <c r="D4" s="2"/>
      <c r="E4" s="2"/>
      <c r="F4" s="2"/>
      <c r="G4" s="2"/>
      <c r="H4" s="2"/>
      <c r="I4" s="2"/>
    </row>
    <row r="5" spans="1:13" ht="25" x14ac:dyDescent="0.25">
      <c r="A5" s="146" t="s">
        <v>122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8"/>
    </row>
    <row r="6" spans="1:13" ht="18" x14ac:dyDescent="0.25">
      <c r="A6" s="3"/>
      <c r="B6" s="145" t="s">
        <v>123</v>
      </c>
      <c r="C6" s="145"/>
      <c r="D6" s="145"/>
      <c r="E6" s="145"/>
      <c r="F6" s="145" t="s">
        <v>124</v>
      </c>
      <c r="G6" s="145"/>
      <c r="H6" s="145"/>
      <c r="I6" s="145"/>
      <c r="J6" s="145" t="s">
        <v>103</v>
      </c>
      <c r="K6" s="145"/>
      <c r="L6" s="145"/>
      <c r="M6" s="145"/>
    </row>
    <row r="7" spans="1:13" ht="29" x14ac:dyDescent="0.4">
      <c r="A7" s="4" t="s">
        <v>1</v>
      </c>
      <c r="B7" s="5">
        <v>2024</v>
      </c>
      <c r="C7" s="6">
        <v>2025</v>
      </c>
      <c r="D7" s="7" t="s">
        <v>115</v>
      </c>
      <c r="E7" s="7" t="s">
        <v>116</v>
      </c>
      <c r="F7" s="5">
        <v>2024</v>
      </c>
      <c r="G7" s="6">
        <v>2025</v>
      </c>
      <c r="H7" s="7" t="s">
        <v>115</v>
      </c>
      <c r="I7" s="7" t="s">
        <v>116</v>
      </c>
      <c r="J7" s="5" t="s">
        <v>125</v>
      </c>
      <c r="K7" s="5" t="s">
        <v>126</v>
      </c>
      <c r="L7" s="7" t="s">
        <v>115</v>
      </c>
      <c r="M7" s="7" t="s">
        <v>116</v>
      </c>
    </row>
    <row r="8" spans="1:13" ht="16.5" x14ac:dyDescent="0.35">
      <c r="A8" s="84" t="s">
        <v>2</v>
      </c>
      <c r="B8" s="8">
        <f>B9+B18+B20</f>
        <v>3324068.5855499995</v>
      </c>
      <c r="C8" s="8">
        <f>C9+C18+C20</f>
        <v>3290835.9019399998</v>
      </c>
      <c r="D8" s="10">
        <f t="shared" ref="D8:D45" si="0">(C8-B8)/B8*100</f>
        <v>-0.99975926352617805</v>
      </c>
      <c r="E8" s="10">
        <f t="shared" ref="E8:E43" si="1">C8/C$45*100</f>
        <v>14.485445686942441</v>
      </c>
      <c r="F8" s="8">
        <f>F9+F18+F20</f>
        <v>32770018.125100002</v>
      </c>
      <c r="G8" s="8">
        <f>G9+G18+G20</f>
        <v>32602513.432060003</v>
      </c>
      <c r="H8" s="10">
        <f t="shared" ref="H8:H45" si="2">(G8-F8)/F8*100</f>
        <v>-0.51115227462049884</v>
      </c>
      <c r="I8" s="10">
        <f t="shared" ref="I8:I44" si="3">G8/G$45*100</f>
        <v>13.189382313708251</v>
      </c>
      <c r="J8" s="8">
        <f>J9+J18+J20</f>
        <v>36129208.227119997</v>
      </c>
      <c r="K8" s="8">
        <f>K9+K18+K20</f>
        <v>36020347.781799994</v>
      </c>
      <c r="L8" s="10">
        <f t="shared" ref="L8:L45" si="4">(K8-J8)/J8*100</f>
        <v>-0.30130869360787105</v>
      </c>
      <c r="M8" s="10">
        <f t="shared" ref="M8:M44" si="5">K8/K$45*100</f>
        <v>13.311555061996547</v>
      </c>
    </row>
    <row r="9" spans="1:13" ht="15.5" x14ac:dyDescent="0.35">
      <c r="A9" s="9" t="s">
        <v>3</v>
      </c>
      <c r="B9" s="8">
        <f>B10+B11+B12+B13+B14+B15+B16+B17</f>
        <v>2307335.5508899996</v>
      </c>
      <c r="C9" s="8">
        <f>C10+C11+C12+C13+C14+C15+C16+C17</f>
        <v>2250107.1832499998</v>
      </c>
      <c r="D9" s="10">
        <f t="shared" si="0"/>
        <v>-2.4802793688991338</v>
      </c>
      <c r="E9" s="10">
        <f t="shared" si="1"/>
        <v>9.9044152804922145</v>
      </c>
      <c r="F9" s="8">
        <f>F10+F11+F12+F13+F14+F15+F16+F17</f>
        <v>22072941.843630001</v>
      </c>
      <c r="G9" s="8">
        <f>G10+G11+G12+G13+G14+G15+G16+G17</f>
        <v>21743518.876410004</v>
      </c>
      <c r="H9" s="10">
        <f t="shared" si="2"/>
        <v>-1.4924289184183435</v>
      </c>
      <c r="I9" s="10">
        <f t="shared" si="3"/>
        <v>8.7963642405647207</v>
      </c>
      <c r="J9" s="8">
        <f>J10+J11+J12+J13+J14+J15+J16+J17</f>
        <v>24451894.599319994</v>
      </c>
      <c r="K9" s="8">
        <f>K10+K11+K12+K13+K14+K15+K16+K17</f>
        <v>24104083.681449998</v>
      </c>
      <c r="L9" s="10">
        <f t="shared" si="4"/>
        <v>-1.4224293191565978</v>
      </c>
      <c r="M9" s="10">
        <f t="shared" si="5"/>
        <v>8.907821742540655</v>
      </c>
    </row>
    <row r="10" spans="1:13" ht="14" x14ac:dyDescent="0.3">
      <c r="A10" s="11" t="s">
        <v>127</v>
      </c>
      <c r="B10" s="12">
        <v>1057347.1473099999</v>
      </c>
      <c r="C10" s="12">
        <v>1038103.29771</v>
      </c>
      <c r="D10" s="13">
        <f t="shared" si="0"/>
        <v>-1.8200124385787859</v>
      </c>
      <c r="E10" s="13">
        <f t="shared" si="1"/>
        <v>4.5694739526663319</v>
      </c>
      <c r="F10" s="12">
        <v>10769225.930989999</v>
      </c>
      <c r="G10" s="12">
        <v>11167209.360230001</v>
      </c>
      <c r="H10" s="13">
        <f t="shared" si="2"/>
        <v>3.6955620746589291</v>
      </c>
      <c r="I10" s="13">
        <f t="shared" si="3"/>
        <v>4.5177067079882587</v>
      </c>
      <c r="J10" s="12">
        <v>11885156.046669999</v>
      </c>
      <c r="K10" s="12">
        <v>12293182.38087</v>
      </c>
      <c r="L10" s="13">
        <f t="shared" si="4"/>
        <v>3.4330751114902003</v>
      </c>
      <c r="M10" s="13">
        <f t="shared" si="5"/>
        <v>4.543025934713488</v>
      </c>
    </row>
    <row r="11" spans="1:13" ht="14" x14ac:dyDescent="0.3">
      <c r="A11" s="11" t="s">
        <v>128</v>
      </c>
      <c r="B11" s="12">
        <v>359837.58195999998</v>
      </c>
      <c r="C11" s="12">
        <v>519022.85106000002</v>
      </c>
      <c r="D11" s="13">
        <f t="shared" si="0"/>
        <v>44.238088815774468</v>
      </c>
      <c r="E11" s="13">
        <f t="shared" si="1"/>
        <v>2.2846102155624055</v>
      </c>
      <c r="F11" s="12">
        <v>3051596.7412100001</v>
      </c>
      <c r="G11" s="12">
        <v>3083731.44362</v>
      </c>
      <c r="H11" s="13">
        <f t="shared" si="2"/>
        <v>1.0530455081446333</v>
      </c>
      <c r="I11" s="13">
        <f t="shared" si="3"/>
        <v>1.2475269137597202</v>
      </c>
      <c r="J11" s="12">
        <v>3538090.4693900002</v>
      </c>
      <c r="K11" s="12">
        <v>3432895.38215</v>
      </c>
      <c r="L11" s="13">
        <f t="shared" si="4"/>
        <v>-2.9732164327085981</v>
      </c>
      <c r="M11" s="13">
        <f t="shared" si="5"/>
        <v>1.2686489363840296</v>
      </c>
    </row>
    <row r="12" spans="1:13" ht="14" x14ac:dyDescent="0.3">
      <c r="A12" s="11" t="s">
        <v>129</v>
      </c>
      <c r="B12" s="12">
        <v>242485.35190000001</v>
      </c>
      <c r="C12" s="12">
        <v>212376.41112999999</v>
      </c>
      <c r="D12" s="13">
        <f t="shared" si="0"/>
        <v>-12.416808081016301</v>
      </c>
      <c r="E12" s="13">
        <f t="shared" si="1"/>
        <v>0.93482843273886906</v>
      </c>
      <c r="F12" s="12">
        <v>2477501.6298099998</v>
      </c>
      <c r="G12" s="12">
        <v>2346457.4618500001</v>
      </c>
      <c r="H12" s="13">
        <f t="shared" si="2"/>
        <v>-5.2893675783393759</v>
      </c>
      <c r="I12" s="13">
        <f t="shared" si="3"/>
        <v>0.94926192152902555</v>
      </c>
      <c r="J12" s="12">
        <v>2713259.1053200001</v>
      </c>
      <c r="K12" s="12">
        <v>2593514.00605</v>
      </c>
      <c r="L12" s="13">
        <f t="shared" si="4"/>
        <v>-4.4133307812442579</v>
      </c>
      <c r="M12" s="13">
        <f t="shared" si="5"/>
        <v>0.95845006008069744</v>
      </c>
    </row>
    <row r="13" spans="1:13" ht="14" x14ac:dyDescent="0.3">
      <c r="A13" s="11" t="s">
        <v>130</v>
      </c>
      <c r="B13" s="12">
        <v>191935.72966000001</v>
      </c>
      <c r="C13" s="12">
        <v>162785.87276999999</v>
      </c>
      <c r="D13" s="13">
        <f t="shared" si="0"/>
        <v>-15.187300947893782</v>
      </c>
      <c r="E13" s="13">
        <f t="shared" si="1"/>
        <v>0.71654314857245349</v>
      </c>
      <c r="F13" s="12">
        <v>1670096.50972</v>
      </c>
      <c r="G13" s="12">
        <v>1574866.34684</v>
      </c>
      <c r="H13" s="13">
        <f t="shared" si="2"/>
        <v>-5.7020754385006036</v>
      </c>
      <c r="I13" s="13">
        <f t="shared" si="3"/>
        <v>0.63711389567406618</v>
      </c>
      <c r="J13" s="12">
        <v>1839110.1923</v>
      </c>
      <c r="K13" s="12">
        <v>1752660.8976100001</v>
      </c>
      <c r="L13" s="13">
        <f t="shared" si="4"/>
        <v>-4.7006044038006216</v>
      </c>
      <c r="M13" s="13">
        <f t="shared" si="5"/>
        <v>0.64770729546737149</v>
      </c>
    </row>
    <row r="14" spans="1:13" ht="14" x14ac:dyDescent="0.3">
      <c r="A14" s="11" t="s">
        <v>131</v>
      </c>
      <c r="B14" s="12">
        <v>291183.42791999999</v>
      </c>
      <c r="C14" s="12">
        <v>197358.76142</v>
      </c>
      <c r="D14" s="13">
        <f t="shared" si="0"/>
        <v>-32.221842832957329</v>
      </c>
      <c r="E14" s="13">
        <f t="shared" si="1"/>
        <v>0.86872445317200897</v>
      </c>
      <c r="F14" s="12">
        <v>2347571.2429399998</v>
      </c>
      <c r="G14" s="12">
        <v>2009417.7384800001</v>
      </c>
      <c r="H14" s="13">
        <f t="shared" si="2"/>
        <v>-14.404397969899755</v>
      </c>
      <c r="I14" s="13">
        <f t="shared" si="3"/>
        <v>0.81291213439690746</v>
      </c>
      <c r="J14" s="12">
        <v>2586031.83452</v>
      </c>
      <c r="K14" s="12">
        <v>2294662.4475199999</v>
      </c>
      <c r="L14" s="13">
        <f t="shared" si="4"/>
        <v>-11.267045637668335</v>
      </c>
      <c r="M14" s="13">
        <f t="shared" si="5"/>
        <v>0.84800751241752259</v>
      </c>
    </row>
    <row r="15" spans="1:13" ht="14" x14ac:dyDescent="0.3">
      <c r="A15" s="11" t="s">
        <v>132</v>
      </c>
      <c r="B15" s="12">
        <v>74694.796040000001</v>
      </c>
      <c r="C15" s="12">
        <v>35988.758309999997</v>
      </c>
      <c r="D15" s="13">
        <f t="shared" si="0"/>
        <v>-51.818921507292735</v>
      </c>
      <c r="E15" s="13">
        <f t="shared" si="1"/>
        <v>0.15841361264251463</v>
      </c>
      <c r="F15" s="12">
        <v>742051.11214999994</v>
      </c>
      <c r="G15" s="12">
        <v>452974.27705999999</v>
      </c>
      <c r="H15" s="13">
        <f t="shared" si="2"/>
        <v>-38.956458707060769</v>
      </c>
      <c r="I15" s="13">
        <f t="shared" si="3"/>
        <v>0.1832512370823812</v>
      </c>
      <c r="J15" s="12">
        <v>796053.46759999997</v>
      </c>
      <c r="K15" s="12">
        <v>523970.34948999999</v>
      </c>
      <c r="L15" s="13">
        <f t="shared" si="4"/>
        <v>-34.179000429493264</v>
      </c>
      <c r="M15" s="13">
        <f t="shared" si="5"/>
        <v>0.19363666892783024</v>
      </c>
    </row>
    <row r="16" spans="1:13" ht="14" x14ac:dyDescent="0.3">
      <c r="A16" s="11" t="s">
        <v>133</v>
      </c>
      <c r="B16" s="12">
        <v>79503.759460000001</v>
      </c>
      <c r="C16" s="12">
        <v>72729.191959999996</v>
      </c>
      <c r="D16" s="13">
        <f t="shared" si="0"/>
        <v>-8.5210656024491911</v>
      </c>
      <c r="E16" s="13">
        <f t="shared" si="1"/>
        <v>0.32013591421277715</v>
      </c>
      <c r="F16" s="12">
        <v>888039.15842999995</v>
      </c>
      <c r="G16" s="12">
        <v>963270.74060999998</v>
      </c>
      <c r="H16" s="13">
        <f t="shared" si="2"/>
        <v>8.4716514430517869</v>
      </c>
      <c r="I16" s="13">
        <f t="shared" si="3"/>
        <v>0.38969222713426283</v>
      </c>
      <c r="J16" s="12">
        <v>955572.44975000003</v>
      </c>
      <c r="K16" s="12">
        <v>1053799.63215</v>
      </c>
      <c r="L16" s="13">
        <f t="shared" si="4"/>
        <v>10.279407116194953</v>
      </c>
      <c r="M16" s="13">
        <f t="shared" si="5"/>
        <v>0.38943854492055224</v>
      </c>
    </row>
    <row r="17" spans="1:13" ht="14" x14ac:dyDescent="0.3">
      <c r="A17" s="11" t="s">
        <v>134</v>
      </c>
      <c r="B17" s="12">
        <v>10347.75664</v>
      </c>
      <c r="C17" s="12">
        <v>11742.03889</v>
      </c>
      <c r="D17" s="13">
        <f t="shared" si="0"/>
        <v>13.474246626658203</v>
      </c>
      <c r="E17" s="13">
        <f t="shared" si="1"/>
        <v>5.1685550924854967E-2</v>
      </c>
      <c r="F17" s="12">
        <v>126859.51837999999</v>
      </c>
      <c r="G17" s="12">
        <v>145591.50771999999</v>
      </c>
      <c r="H17" s="13">
        <f t="shared" si="2"/>
        <v>14.765931306699006</v>
      </c>
      <c r="I17" s="13">
        <f t="shared" si="3"/>
        <v>5.8899203000096836E-2</v>
      </c>
      <c r="J17" s="12">
        <v>138621.03377000001</v>
      </c>
      <c r="K17" s="12">
        <v>159398.58561000001</v>
      </c>
      <c r="L17" s="13">
        <f t="shared" si="4"/>
        <v>14.988743969745681</v>
      </c>
      <c r="M17" s="13">
        <f t="shared" si="5"/>
        <v>5.8906789629165922E-2</v>
      </c>
    </row>
    <row r="18" spans="1:13" ht="15.5" x14ac:dyDescent="0.35">
      <c r="A18" s="9" t="s">
        <v>12</v>
      </c>
      <c r="B18" s="8">
        <f>B19</f>
        <v>346917.12206000002</v>
      </c>
      <c r="C18" s="8">
        <f>C19</f>
        <v>368349.74338</v>
      </c>
      <c r="D18" s="10">
        <f t="shared" si="0"/>
        <v>6.1780234981579145</v>
      </c>
      <c r="E18" s="10">
        <f t="shared" si="1"/>
        <v>1.6213844629520087</v>
      </c>
      <c r="F18" s="8">
        <f>F19</f>
        <v>3513975.4935300001</v>
      </c>
      <c r="G18" s="8">
        <f>G19</f>
        <v>3606384.62213</v>
      </c>
      <c r="H18" s="10">
        <f t="shared" si="2"/>
        <v>2.6297601895672131</v>
      </c>
      <c r="I18" s="10">
        <f t="shared" si="3"/>
        <v>1.4589668263053717</v>
      </c>
      <c r="J18" s="8">
        <f>J19</f>
        <v>3819769.8055400001</v>
      </c>
      <c r="K18" s="8">
        <f>K19</f>
        <v>3955291.3014799999</v>
      </c>
      <c r="L18" s="10">
        <f t="shared" si="4"/>
        <v>3.5478969372302571</v>
      </c>
      <c r="M18" s="10">
        <f t="shared" si="5"/>
        <v>1.4617037643509379</v>
      </c>
    </row>
    <row r="19" spans="1:13" ht="14" x14ac:dyDescent="0.3">
      <c r="A19" s="11" t="s">
        <v>135</v>
      </c>
      <c r="B19" s="12">
        <v>346917.12206000002</v>
      </c>
      <c r="C19" s="12">
        <v>368349.74338</v>
      </c>
      <c r="D19" s="13">
        <f t="shared" si="0"/>
        <v>6.1780234981579145</v>
      </c>
      <c r="E19" s="13">
        <f t="shared" si="1"/>
        <v>1.6213844629520087</v>
      </c>
      <c r="F19" s="12">
        <v>3513975.4935300001</v>
      </c>
      <c r="G19" s="12">
        <v>3606384.62213</v>
      </c>
      <c r="H19" s="13">
        <f t="shared" si="2"/>
        <v>2.6297601895672131</v>
      </c>
      <c r="I19" s="13">
        <f t="shared" si="3"/>
        <v>1.4589668263053717</v>
      </c>
      <c r="J19" s="12">
        <v>3819769.8055400001</v>
      </c>
      <c r="K19" s="12">
        <v>3955291.3014799999</v>
      </c>
      <c r="L19" s="13">
        <f t="shared" si="4"/>
        <v>3.5478969372302571</v>
      </c>
      <c r="M19" s="13">
        <f t="shared" si="5"/>
        <v>1.4617037643509379</v>
      </c>
    </row>
    <row r="20" spans="1:13" ht="15.5" x14ac:dyDescent="0.35">
      <c r="A20" s="9" t="s">
        <v>109</v>
      </c>
      <c r="B20" s="8">
        <f>B21</f>
        <v>669815.91260000004</v>
      </c>
      <c r="C20" s="8">
        <f>C21</f>
        <v>672378.97531000001</v>
      </c>
      <c r="D20" s="10">
        <f t="shared" si="0"/>
        <v>0.38265180951748701</v>
      </c>
      <c r="E20" s="10">
        <f t="shared" si="1"/>
        <v>2.9596459434982174</v>
      </c>
      <c r="F20" s="8">
        <f>F21</f>
        <v>7183100.7879400002</v>
      </c>
      <c r="G20" s="8">
        <f>G21</f>
        <v>7252609.9335200004</v>
      </c>
      <c r="H20" s="10">
        <f t="shared" si="2"/>
        <v>0.96767604453917699</v>
      </c>
      <c r="I20" s="10">
        <f t="shared" si="3"/>
        <v>2.9340512468381585</v>
      </c>
      <c r="J20" s="8">
        <f>J21</f>
        <v>7857543.8222599998</v>
      </c>
      <c r="K20" s="8">
        <f>K21</f>
        <v>7960972.7988700001</v>
      </c>
      <c r="L20" s="10">
        <f t="shared" si="4"/>
        <v>1.3163016198139617</v>
      </c>
      <c r="M20" s="10">
        <f t="shared" si="5"/>
        <v>2.9420295551049547</v>
      </c>
    </row>
    <row r="21" spans="1:13" ht="14" x14ac:dyDescent="0.3">
      <c r="A21" s="11" t="s">
        <v>136</v>
      </c>
      <c r="B21" s="12">
        <v>669815.91260000004</v>
      </c>
      <c r="C21" s="12">
        <v>672378.97531000001</v>
      </c>
      <c r="D21" s="13">
        <f t="shared" si="0"/>
        <v>0.38265180951748701</v>
      </c>
      <c r="E21" s="13">
        <f t="shared" si="1"/>
        <v>2.9596459434982174</v>
      </c>
      <c r="F21" s="12">
        <v>7183100.7879400002</v>
      </c>
      <c r="G21" s="12">
        <v>7252609.9335200004</v>
      </c>
      <c r="H21" s="13">
        <f t="shared" si="2"/>
        <v>0.96767604453917699</v>
      </c>
      <c r="I21" s="13">
        <f t="shared" si="3"/>
        <v>2.9340512468381585</v>
      </c>
      <c r="J21" s="12">
        <v>7857543.8222599998</v>
      </c>
      <c r="K21" s="12">
        <v>7960972.7988700001</v>
      </c>
      <c r="L21" s="13">
        <f t="shared" si="4"/>
        <v>1.3163016198139617</v>
      </c>
      <c r="M21" s="13">
        <f t="shared" si="5"/>
        <v>2.9420295551049547</v>
      </c>
    </row>
    <row r="22" spans="1:13" ht="16.5" x14ac:dyDescent="0.35">
      <c r="A22" s="84" t="s">
        <v>14</v>
      </c>
      <c r="B22" s="8">
        <f>B23+B27+B29</f>
        <v>15587554.919690002</v>
      </c>
      <c r="C22" s="8">
        <f>C23+C27+C29</f>
        <v>15821420.26007</v>
      </c>
      <c r="D22" s="10">
        <f t="shared" si="0"/>
        <v>1.5003337058628889</v>
      </c>
      <c r="E22" s="10">
        <f t="shared" si="1"/>
        <v>69.641978724137928</v>
      </c>
      <c r="F22" s="8">
        <f>F23+F27+F29</f>
        <v>167526758.67751002</v>
      </c>
      <c r="G22" s="8">
        <f>G23+G27+G29</f>
        <v>175994165.93564999</v>
      </c>
      <c r="H22" s="10">
        <f t="shared" si="2"/>
        <v>5.0543610614706491</v>
      </c>
      <c r="I22" s="10">
        <f t="shared" si="3"/>
        <v>71.198631490321489</v>
      </c>
      <c r="J22" s="8">
        <f>J23+J27+J29</f>
        <v>183278113.55720997</v>
      </c>
      <c r="K22" s="8">
        <f>K23+K27+K29</f>
        <v>192174599.91505998</v>
      </c>
      <c r="L22" s="10">
        <f t="shared" si="4"/>
        <v>4.8540909687358775</v>
      </c>
      <c r="M22" s="10">
        <f t="shared" si="5"/>
        <v>71.019380039940401</v>
      </c>
    </row>
    <row r="23" spans="1:13" ht="15.5" x14ac:dyDescent="0.35">
      <c r="A23" s="9" t="s">
        <v>15</v>
      </c>
      <c r="B23" s="8">
        <f>B24+B25+B26</f>
        <v>1229671.8363300001</v>
      </c>
      <c r="C23" s="8">
        <f>C24+C25+C26</f>
        <v>1094374.95435</v>
      </c>
      <c r="D23" s="10">
        <f>(C23-B23)/B23*100</f>
        <v>-11.002682015048705</v>
      </c>
      <c r="E23" s="10">
        <f t="shared" si="1"/>
        <v>4.8171678669974805</v>
      </c>
      <c r="F23" s="8">
        <f>F24+F25+F26</f>
        <v>12744629.145429999</v>
      </c>
      <c r="G23" s="8">
        <f>G24+G25+G26</f>
        <v>12527644.9416</v>
      </c>
      <c r="H23" s="10">
        <f t="shared" si="2"/>
        <v>-1.7025540826176564</v>
      </c>
      <c r="I23" s="10">
        <f t="shared" si="3"/>
        <v>5.068072403972181</v>
      </c>
      <c r="J23" s="8">
        <f>J24+J25+J26</f>
        <v>13878637.366319999</v>
      </c>
      <c r="K23" s="8">
        <f>K24+K25+K26</f>
        <v>13665277.31573</v>
      </c>
      <c r="L23" s="10">
        <f t="shared" si="4"/>
        <v>-1.537327080162574</v>
      </c>
      <c r="M23" s="10">
        <f t="shared" si="5"/>
        <v>5.0500925901027527</v>
      </c>
    </row>
    <row r="24" spans="1:13" ht="14" x14ac:dyDescent="0.3">
      <c r="A24" s="11" t="s">
        <v>137</v>
      </c>
      <c r="B24" s="12">
        <v>853307.90173000004</v>
      </c>
      <c r="C24" s="12">
        <v>743044.72187000001</v>
      </c>
      <c r="D24" s="13">
        <f t="shared" si="0"/>
        <v>-12.921851495392461</v>
      </c>
      <c r="E24" s="13">
        <f t="shared" si="1"/>
        <v>3.2706990814315544</v>
      </c>
      <c r="F24" s="12">
        <v>8708860.4928699993</v>
      </c>
      <c r="G24" s="12">
        <v>8628945.0254999995</v>
      </c>
      <c r="H24" s="13">
        <f t="shared" si="2"/>
        <v>-0.91763402841769071</v>
      </c>
      <c r="I24" s="13">
        <f t="shared" si="3"/>
        <v>3.4908491071542307</v>
      </c>
      <c r="J24" s="12">
        <v>9471886.1714699995</v>
      </c>
      <c r="K24" s="12">
        <v>9409451.5145500004</v>
      </c>
      <c r="L24" s="13">
        <f t="shared" si="4"/>
        <v>-0.65915759321577061</v>
      </c>
      <c r="M24" s="13">
        <f t="shared" si="5"/>
        <v>3.4773243361744122</v>
      </c>
    </row>
    <row r="25" spans="1:13" ht="14" x14ac:dyDescent="0.3">
      <c r="A25" s="11" t="s">
        <v>138</v>
      </c>
      <c r="B25" s="12">
        <v>116470.71193</v>
      </c>
      <c r="C25" s="12">
        <v>100444.55682</v>
      </c>
      <c r="D25" s="13">
        <f t="shared" si="0"/>
        <v>-13.759815531677935</v>
      </c>
      <c r="E25" s="13">
        <f t="shared" si="1"/>
        <v>0.44213209522461383</v>
      </c>
      <c r="F25" s="12">
        <v>1415957.3029499999</v>
      </c>
      <c r="G25" s="12">
        <v>1344994.97694</v>
      </c>
      <c r="H25" s="13">
        <f t="shared" si="2"/>
        <v>-5.0116148179155768</v>
      </c>
      <c r="I25" s="13">
        <f t="shared" si="3"/>
        <v>0.5441191826466486</v>
      </c>
      <c r="J25" s="12">
        <v>1531480.7820600001</v>
      </c>
      <c r="K25" s="12">
        <v>1454983.1333099999</v>
      </c>
      <c r="L25" s="13">
        <f t="shared" si="4"/>
        <v>-4.9950119940194684</v>
      </c>
      <c r="M25" s="13">
        <f t="shared" si="5"/>
        <v>0.53769853113740462</v>
      </c>
    </row>
    <row r="26" spans="1:13" ht="14" x14ac:dyDescent="0.3">
      <c r="A26" s="11" t="s">
        <v>139</v>
      </c>
      <c r="B26" s="12">
        <v>259893.22266999999</v>
      </c>
      <c r="C26" s="12">
        <v>250885.67566000001</v>
      </c>
      <c r="D26" s="13">
        <f t="shared" si="0"/>
        <v>-3.4658645260008698</v>
      </c>
      <c r="E26" s="13">
        <f t="shared" si="1"/>
        <v>1.1043366903413125</v>
      </c>
      <c r="F26" s="12">
        <v>2619811.3496099999</v>
      </c>
      <c r="G26" s="12">
        <v>2553704.9391600001</v>
      </c>
      <c r="H26" s="13">
        <f t="shared" si="2"/>
        <v>-2.5233271265826382</v>
      </c>
      <c r="I26" s="13">
        <f t="shared" si="3"/>
        <v>1.0331041141713015</v>
      </c>
      <c r="J26" s="12">
        <v>2875270.41279</v>
      </c>
      <c r="K26" s="12">
        <v>2800842.66787</v>
      </c>
      <c r="L26" s="13">
        <f t="shared" si="4"/>
        <v>-2.588547657602037</v>
      </c>
      <c r="M26" s="13">
        <f t="shared" si="5"/>
        <v>1.0350697227909358</v>
      </c>
    </row>
    <row r="27" spans="1:13" ht="15.5" x14ac:dyDescent="0.35">
      <c r="A27" s="9" t="s">
        <v>19</v>
      </c>
      <c r="B27" s="8">
        <f>B28</f>
        <v>2518387.90564</v>
      </c>
      <c r="C27" s="8">
        <f>C28</f>
        <v>2367196.9457800002</v>
      </c>
      <c r="D27" s="10">
        <f t="shared" si="0"/>
        <v>-6.0034818115749147</v>
      </c>
      <c r="E27" s="10">
        <f t="shared" si="1"/>
        <v>10.419815454236957</v>
      </c>
      <c r="F27" s="8">
        <f>F28</f>
        <v>28082409.51681</v>
      </c>
      <c r="G27" s="8">
        <f>G28</f>
        <v>29318023.79518</v>
      </c>
      <c r="H27" s="10">
        <f t="shared" si="2"/>
        <v>4.3999581931542142</v>
      </c>
      <c r="I27" s="10">
        <f t="shared" si="3"/>
        <v>11.860638454235636</v>
      </c>
      <c r="J27" s="8">
        <f>J28</f>
        <v>30778660.079799999</v>
      </c>
      <c r="K27" s="8">
        <f>K28</f>
        <v>31974542.497329999</v>
      </c>
      <c r="L27" s="10">
        <f t="shared" si="4"/>
        <v>3.8854271577431549</v>
      </c>
      <c r="M27" s="10">
        <f t="shared" si="5"/>
        <v>11.81640126335525</v>
      </c>
    </row>
    <row r="28" spans="1:13" ht="14" x14ac:dyDescent="0.3">
      <c r="A28" s="11" t="s">
        <v>140</v>
      </c>
      <c r="B28" s="12">
        <v>2518387.90564</v>
      </c>
      <c r="C28" s="12">
        <v>2367196.9457800002</v>
      </c>
      <c r="D28" s="13">
        <f t="shared" si="0"/>
        <v>-6.0034818115749147</v>
      </c>
      <c r="E28" s="13">
        <f t="shared" si="1"/>
        <v>10.419815454236957</v>
      </c>
      <c r="F28" s="12">
        <v>28082409.51681</v>
      </c>
      <c r="G28" s="12">
        <v>29318023.79518</v>
      </c>
      <c r="H28" s="13">
        <f t="shared" si="2"/>
        <v>4.3999581931542142</v>
      </c>
      <c r="I28" s="13">
        <f t="shared" si="3"/>
        <v>11.860638454235636</v>
      </c>
      <c r="J28" s="12">
        <v>30778660.079799999</v>
      </c>
      <c r="K28" s="12">
        <v>31974542.497329999</v>
      </c>
      <c r="L28" s="13">
        <f t="shared" si="4"/>
        <v>3.8854271577431549</v>
      </c>
      <c r="M28" s="13">
        <f t="shared" si="5"/>
        <v>11.81640126335525</v>
      </c>
    </row>
    <row r="29" spans="1:13" ht="15.5" x14ac:dyDescent="0.35">
      <c r="A29" s="9" t="s">
        <v>21</v>
      </c>
      <c r="B29" s="8">
        <f>B30+B31+B32+B33+B34+B35+B36+B37+B38+B39+B40</f>
        <v>11839495.177720003</v>
      </c>
      <c r="C29" s="8">
        <f>C30+C31+C32+C33+C34+C35+C36+C37+C38+C39+C40</f>
        <v>12359848.35994</v>
      </c>
      <c r="D29" s="10">
        <f t="shared" si="0"/>
        <v>4.3950622421741157</v>
      </c>
      <c r="E29" s="10">
        <f t="shared" si="1"/>
        <v>54.404995402903502</v>
      </c>
      <c r="F29" s="8">
        <f>F30+F31+F32+F33+F34+F35+F36+F37+F38+F39+F40</f>
        <v>126699720.01527001</v>
      </c>
      <c r="G29" s="8">
        <f>G30+G31+G32+G33+G34+G35+G36+G37+G38+G39+G40</f>
        <v>134148497.19887</v>
      </c>
      <c r="H29" s="10">
        <f t="shared" si="2"/>
        <v>5.879079434983959</v>
      </c>
      <c r="I29" s="10">
        <f t="shared" si="3"/>
        <v>54.269920632113688</v>
      </c>
      <c r="J29" s="8">
        <f>J30+J31+J32+J33+J34+J35+J36+J37+J38+J39+J40</f>
        <v>138620816.11108997</v>
      </c>
      <c r="K29" s="8">
        <f>K30+K31+K32+K33+K34+K35+K36+K37+K38+K39+K40</f>
        <v>146534780.102</v>
      </c>
      <c r="L29" s="10">
        <f t="shared" si="4"/>
        <v>5.7090732928363481</v>
      </c>
      <c r="M29" s="10">
        <f t="shared" si="5"/>
        <v>54.152886186482405</v>
      </c>
    </row>
    <row r="30" spans="1:13" ht="14" x14ac:dyDescent="0.3">
      <c r="A30" s="11" t="s">
        <v>141</v>
      </c>
      <c r="B30" s="12">
        <v>1485180.2441700001</v>
      </c>
      <c r="C30" s="12">
        <v>1290598.9385500001</v>
      </c>
      <c r="D30" s="13">
        <f t="shared" si="0"/>
        <v>-13.101528005359556</v>
      </c>
      <c r="E30" s="13">
        <f t="shared" si="1"/>
        <v>5.6808973115221733</v>
      </c>
      <c r="F30" s="12">
        <v>16650766.178649999</v>
      </c>
      <c r="G30" s="12">
        <v>15506583.515930001</v>
      </c>
      <c r="H30" s="13">
        <f t="shared" si="2"/>
        <v>-6.871651733282377</v>
      </c>
      <c r="I30" s="13">
        <f t="shared" si="3"/>
        <v>6.2732052483391687</v>
      </c>
      <c r="J30" s="12">
        <v>18100738.183219999</v>
      </c>
      <c r="K30" s="12">
        <v>16766621.309450001</v>
      </c>
      <c r="L30" s="13">
        <f t="shared" si="4"/>
        <v>-7.3705108613016144</v>
      </c>
      <c r="M30" s="13">
        <f t="shared" si="5"/>
        <v>6.1962145428578976</v>
      </c>
    </row>
    <row r="31" spans="1:13" ht="14" x14ac:dyDescent="0.3">
      <c r="A31" s="11" t="s">
        <v>142</v>
      </c>
      <c r="B31" s="12">
        <v>3237147.7769300002</v>
      </c>
      <c r="C31" s="12">
        <v>3751656.0978000001</v>
      </c>
      <c r="D31" s="13">
        <f t="shared" si="0"/>
        <v>15.8938780780018</v>
      </c>
      <c r="E31" s="13">
        <f t="shared" si="1"/>
        <v>16.513862210124618</v>
      </c>
      <c r="F31" s="12">
        <v>33713667.236749999</v>
      </c>
      <c r="G31" s="12">
        <v>37764784.485660002</v>
      </c>
      <c r="H31" s="13">
        <f t="shared" si="2"/>
        <v>12.016246172395128</v>
      </c>
      <c r="I31" s="13">
        <f t="shared" si="3"/>
        <v>15.277784690255258</v>
      </c>
      <c r="J31" s="12">
        <v>36884530.575309999</v>
      </c>
      <c r="K31" s="12">
        <v>41248489.103929996</v>
      </c>
      <c r="L31" s="13">
        <f t="shared" si="4"/>
        <v>11.831405905274476</v>
      </c>
      <c r="M31" s="13">
        <f t="shared" si="5"/>
        <v>15.243648874721949</v>
      </c>
    </row>
    <row r="32" spans="1:13" ht="14" x14ac:dyDescent="0.3">
      <c r="A32" s="11" t="s">
        <v>143</v>
      </c>
      <c r="B32" s="12">
        <v>152747.57754</v>
      </c>
      <c r="C32" s="12">
        <v>164254.4933</v>
      </c>
      <c r="D32" s="13">
        <f t="shared" si="0"/>
        <v>7.5332885439618105</v>
      </c>
      <c r="E32" s="13">
        <f t="shared" si="1"/>
        <v>0.7230076528977839</v>
      </c>
      <c r="F32" s="12">
        <v>1690578.98597</v>
      </c>
      <c r="G32" s="12">
        <v>1952400.97786</v>
      </c>
      <c r="H32" s="13">
        <f t="shared" si="2"/>
        <v>15.487119741984422</v>
      </c>
      <c r="I32" s="13">
        <f t="shared" si="3"/>
        <v>0.7898459417957302</v>
      </c>
      <c r="J32" s="12">
        <v>1912781.0766799999</v>
      </c>
      <c r="K32" s="12">
        <v>2173566.6512099998</v>
      </c>
      <c r="L32" s="13">
        <f t="shared" si="4"/>
        <v>13.633843292858346</v>
      </c>
      <c r="M32" s="13">
        <f t="shared" si="5"/>
        <v>0.8032557690384271</v>
      </c>
    </row>
    <row r="33" spans="1:13" ht="14" x14ac:dyDescent="0.3">
      <c r="A33" s="11" t="s">
        <v>144</v>
      </c>
      <c r="B33" s="12">
        <v>1447948.02122</v>
      </c>
      <c r="C33" s="12">
        <v>1479757.27722</v>
      </c>
      <c r="D33" s="13">
        <f t="shared" si="0"/>
        <v>2.1968506834381025</v>
      </c>
      <c r="E33" s="13">
        <f t="shared" si="1"/>
        <v>6.5135255320363736</v>
      </c>
      <c r="F33" s="12">
        <v>15190037.68554</v>
      </c>
      <c r="G33" s="12">
        <v>16006423.61155</v>
      </c>
      <c r="H33" s="13">
        <f t="shared" si="2"/>
        <v>5.3744825583095803</v>
      </c>
      <c r="I33" s="13">
        <f t="shared" si="3"/>
        <v>6.4754161033577811</v>
      </c>
      <c r="J33" s="12">
        <v>16621527.161939999</v>
      </c>
      <c r="K33" s="12">
        <v>17483313.37184</v>
      </c>
      <c r="L33" s="13">
        <f t="shared" si="4"/>
        <v>5.1847595079790292</v>
      </c>
      <c r="M33" s="13">
        <f t="shared" si="5"/>
        <v>6.4610727810068571</v>
      </c>
    </row>
    <row r="34" spans="1:13" ht="14" x14ac:dyDescent="0.3">
      <c r="A34" s="11" t="s">
        <v>145</v>
      </c>
      <c r="B34" s="12">
        <v>944151.02645999996</v>
      </c>
      <c r="C34" s="12">
        <v>982095.81960000005</v>
      </c>
      <c r="D34" s="13">
        <f t="shared" si="0"/>
        <v>4.0189325729243022</v>
      </c>
      <c r="E34" s="13">
        <f t="shared" si="1"/>
        <v>4.3229428868824833</v>
      </c>
      <c r="F34" s="12">
        <v>10217564.307490001</v>
      </c>
      <c r="G34" s="12">
        <v>10111705.22174</v>
      </c>
      <c r="H34" s="13">
        <f t="shared" si="2"/>
        <v>-1.0360501051351385</v>
      </c>
      <c r="I34" s="13">
        <f t="shared" si="3"/>
        <v>4.090701359297686</v>
      </c>
      <c r="J34" s="12">
        <v>11206436.18038</v>
      </c>
      <c r="K34" s="12">
        <v>11075342.52146</v>
      </c>
      <c r="L34" s="13">
        <f t="shared" si="4"/>
        <v>-1.1698068575049352</v>
      </c>
      <c r="M34" s="13">
        <f t="shared" si="5"/>
        <v>4.0929652511400363</v>
      </c>
    </row>
    <row r="35" spans="1:13" ht="14" x14ac:dyDescent="0.3">
      <c r="A35" s="11" t="s">
        <v>146</v>
      </c>
      <c r="B35" s="12">
        <v>1058714.9230899999</v>
      </c>
      <c r="C35" s="12">
        <v>1049054.1994700001</v>
      </c>
      <c r="D35" s="13">
        <f t="shared" si="0"/>
        <v>-0.91249527226873561</v>
      </c>
      <c r="E35" s="13">
        <f t="shared" si="1"/>
        <v>4.6176771136243158</v>
      </c>
      <c r="F35" s="12">
        <v>11455699.29208</v>
      </c>
      <c r="G35" s="12">
        <v>12133731.07944</v>
      </c>
      <c r="H35" s="13">
        <f t="shared" si="2"/>
        <v>5.9187289232422753</v>
      </c>
      <c r="I35" s="13">
        <f t="shared" si="3"/>
        <v>4.9087141220555308</v>
      </c>
      <c r="J35" s="12">
        <v>12404893.70559</v>
      </c>
      <c r="K35" s="12">
        <v>13106003.172359999</v>
      </c>
      <c r="L35" s="13">
        <f t="shared" si="4"/>
        <v>5.6518780685243515</v>
      </c>
      <c r="M35" s="13">
        <f t="shared" si="5"/>
        <v>4.8434091732929252</v>
      </c>
    </row>
    <row r="36" spans="1:13" ht="14" x14ac:dyDescent="0.3">
      <c r="A36" s="11" t="s">
        <v>147</v>
      </c>
      <c r="B36" s="12">
        <v>1246104.00814</v>
      </c>
      <c r="C36" s="12">
        <v>1319262.75288</v>
      </c>
      <c r="D36" s="13">
        <f t="shared" si="0"/>
        <v>5.8709982683709176</v>
      </c>
      <c r="E36" s="13">
        <f t="shared" si="1"/>
        <v>5.8070683325120216</v>
      </c>
      <c r="F36" s="12">
        <v>14699766.68644</v>
      </c>
      <c r="G36" s="12">
        <v>15038403.5031</v>
      </c>
      <c r="H36" s="13">
        <f t="shared" si="2"/>
        <v>2.3036883773970382</v>
      </c>
      <c r="I36" s="13">
        <f t="shared" si="3"/>
        <v>6.0838025142916932</v>
      </c>
      <c r="J36" s="12">
        <v>16047117.62927</v>
      </c>
      <c r="K36" s="12">
        <v>16471917.578819999</v>
      </c>
      <c r="L36" s="13">
        <f t="shared" si="4"/>
        <v>2.6472040609658301</v>
      </c>
      <c r="M36" s="13">
        <f t="shared" si="5"/>
        <v>6.0873048521180646</v>
      </c>
    </row>
    <row r="37" spans="1:13" ht="14" x14ac:dyDescent="0.3">
      <c r="A37" s="14" t="s">
        <v>148</v>
      </c>
      <c r="B37" s="12">
        <v>345263.40818000003</v>
      </c>
      <c r="C37" s="12">
        <v>361706.68751000002</v>
      </c>
      <c r="D37" s="13">
        <f t="shared" si="0"/>
        <v>4.7625317193843584</v>
      </c>
      <c r="E37" s="13">
        <f t="shared" si="1"/>
        <v>1.5921433741017621</v>
      </c>
      <c r="F37" s="12">
        <v>3971222.0283400002</v>
      </c>
      <c r="G37" s="12">
        <v>4116432.1178799998</v>
      </c>
      <c r="H37" s="13">
        <f t="shared" si="2"/>
        <v>3.6565593286834805</v>
      </c>
      <c r="I37" s="13">
        <f t="shared" si="3"/>
        <v>1.6653070961626326</v>
      </c>
      <c r="J37" s="12">
        <v>4323225.2261300003</v>
      </c>
      <c r="K37" s="12">
        <v>4456005.3034899998</v>
      </c>
      <c r="L37" s="13">
        <f t="shared" si="4"/>
        <v>3.0713199154525568</v>
      </c>
      <c r="M37" s="13">
        <f t="shared" si="5"/>
        <v>1.6467458979928715</v>
      </c>
    </row>
    <row r="38" spans="1:13" ht="14" x14ac:dyDescent="0.3">
      <c r="A38" s="11" t="s">
        <v>149</v>
      </c>
      <c r="B38" s="12">
        <v>684148.35071000003</v>
      </c>
      <c r="C38" s="12">
        <v>601265.54428000003</v>
      </c>
      <c r="D38" s="13">
        <f t="shared" si="0"/>
        <v>-12.114741831064173</v>
      </c>
      <c r="E38" s="13">
        <f t="shared" si="1"/>
        <v>2.6466222092579517</v>
      </c>
      <c r="F38" s="12">
        <v>6843076.1809400003</v>
      </c>
      <c r="G38" s="12">
        <v>7345536.83983</v>
      </c>
      <c r="H38" s="13">
        <f t="shared" si="2"/>
        <v>7.342613842141664</v>
      </c>
      <c r="I38" s="13">
        <f t="shared" si="3"/>
        <v>2.9716449279850692</v>
      </c>
      <c r="J38" s="12">
        <v>7537564.0287800003</v>
      </c>
      <c r="K38" s="12">
        <v>7976459.7959099999</v>
      </c>
      <c r="L38" s="13">
        <f t="shared" si="4"/>
        <v>5.8227799519075853</v>
      </c>
      <c r="M38" s="13">
        <f t="shared" si="5"/>
        <v>2.9477528761314966</v>
      </c>
    </row>
    <row r="39" spans="1:13" ht="14" x14ac:dyDescent="0.3">
      <c r="A39" s="11" t="s">
        <v>150</v>
      </c>
      <c r="B39" s="12">
        <v>613668.40832000005</v>
      </c>
      <c r="C39" s="12">
        <v>746475.56322000001</v>
      </c>
      <c r="D39" s="13">
        <f>(C39-B39)/B39*100</f>
        <v>21.641517324246404</v>
      </c>
      <c r="E39" s="13">
        <f t="shared" si="1"/>
        <v>3.2858007964719924</v>
      </c>
      <c r="F39" s="12">
        <v>5736223.4812899996</v>
      </c>
      <c r="G39" s="12">
        <v>7445306.8262999998</v>
      </c>
      <c r="H39" s="13">
        <f t="shared" si="2"/>
        <v>29.794573914084154</v>
      </c>
      <c r="I39" s="13">
        <f t="shared" si="3"/>
        <v>3.0120069846629542</v>
      </c>
      <c r="J39" s="12">
        <v>6454040.8750799997</v>
      </c>
      <c r="K39" s="12">
        <v>8442827.3082599994</v>
      </c>
      <c r="L39" s="13">
        <f t="shared" si="4"/>
        <v>30.814593084760222</v>
      </c>
      <c r="M39" s="13">
        <f t="shared" si="5"/>
        <v>3.1201020399258041</v>
      </c>
    </row>
    <row r="40" spans="1:13" ht="14" x14ac:dyDescent="0.3">
      <c r="A40" s="11" t="s">
        <v>151</v>
      </c>
      <c r="B40" s="12">
        <v>624421.43296000001</v>
      </c>
      <c r="C40" s="12">
        <v>613720.98611000006</v>
      </c>
      <c r="D40" s="13">
        <f>(C40-B40)/B40*100</f>
        <v>-1.7136578415118902</v>
      </c>
      <c r="E40" s="13">
        <f t="shared" si="1"/>
        <v>2.7014479834720269</v>
      </c>
      <c r="F40" s="12">
        <v>6531117.9517799998</v>
      </c>
      <c r="G40" s="12">
        <v>6727189.0195800001</v>
      </c>
      <c r="H40" s="13">
        <f t="shared" si="2"/>
        <v>3.0021057535266658</v>
      </c>
      <c r="I40" s="13">
        <f t="shared" si="3"/>
        <v>2.7214916439101828</v>
      </c>
      <c r="J40" s="12">
        <v>7127961.4687099997</v>
      </c>
      <c r="K40" s="12">
        <v>7334233.9852700001</v>
      </c>
      <c r="L40" s="13">
        <f t="shared" si="4"/>
        <v>2.8938500504735618</v>
      </c>
      <c r="M40" s="13">
        <f t="shared" si="5"/>
        <v>2.7104141282560725</v>
      </c>
    </row>
    <row r="41" spans="1:13" ht="15.5" x14ac:dyDescent="0.35">
      <c r="A41" s="9" t="s">
        <v>30</v>
      </c>
      <c r="B41" s="8">
        <f>B42</f>
        <v>485346.90466</v>
      </c>
      <c r="C41" s="8">
        <f>C42</f>
        <v>533047.13352000003</v>
      </c>
      <c r="D41" s="10">
        <f t="shared" si="0"/>
        <v>9.8280690372210096</v>
      </c>
      <c r="E41" s="10">
        <f t="shared" si="1"/>
        <v>2.3463416381936315</v>
      </c>
      <c r="F41" s="8">
        <f>F42</f>
        <v>5473491.7831600001</v>
      </c>
      <c r="G41" s="8">
        <f>G42</f>
        <v>5624978.6222299999</v>
      </c>
      <c r="H41" s="10">
        <f t="shared" si="2"/>
        <v>2.7676453180412404</v>
      </c>
      <c r="I41" s="10">
        <f t="shared" si="3"/>
        <v>2.2755912273337766</v>
      </c>
      <c r="J41" s="8">
        <f>J42</f>
        <v>5980144.1860699998</v>
      </c>
      <c r="K41" s="8">
        <f>K42</f>
        <v>6159465.6967200004</v>
      </c>
      <c r="L41" s="10">
        <f t="shared" si="4"/>
        <v>2.9986151683049322</v>
      </c>
      <c r="M41" s="10">
        <f t="shared" si="5"/>
        <v>2.2762708253415407</v>
      </c>
    </row>
    <row r="42" spans="1:13" ht="14" x14ac:dyDescent="0.3">
      <c r="A42" s="11" t="s">
        <v>152</v>
      </c>
      <c r="B42" s="12">
        <v>485346.90466</v>
      </c>
      <c r="C42" s="12">
        <v>533047.13352000003</v>
      </c>
      <c r="D42" s="13">
        <f t="shared" si="0"/>
        <v>9.8280690372210096</v>
      </c>
      <c r="E42" s="13">
        <f t="shared" si="1"/>
        <v>2.3463416381936315</v>
      </c>
      <c r="F42" s="12">
        <v>5473491.7831600001</v>
      </c>
      <c r="G42" s="12">
        <v>5624978.6222299999</v>
      </c>
      <c r="H42" s="13">
        <f t="shared" si="2"/>
        <v>2.7676453180412404</v>
      </c>
      <c r="I42" s="13">
        <f t="shared" si="3"/>
        <v>2.2755912273337766</v>
      </c>
      <c r="J42" s="12">
        <v>5980144.1860699998</v>
      </c>
      <c r="K42" s="12">
        <v>6159465.6967200004</v>
      </c>
      <c r="L42" s="13">
        <f t="shared" si="4"/>
        <v>2.9986151683049322</v>
      </c>
      <c r="M42" s="13">
        <f t="shared" si="5"/>
        <v>2.2762708253415407</v>
      </c>
    </row>
    <row r="43" spans="1:13" ht="15.5" x14ac:dyDescent="0.35">
      <c r="A43" s="9" t="s">
        <v>32</v>
      </c>
      <c r="B43" s="8">
        <f>B8+B22+B41</f>
        <v>19396970.409900002</v>
      </c>
      <c r="C43" s="8">
        <f>C8+C22+C41</f>
        <v>19645303.295529999</v>
      </c>
      <c r="D43" s="10">
        <f t="shared" si="0"/>
        <v>1.2802663528488463</v>
      </c>
      <c r="E43" s="10">
        <f t="shared" si="1"/>
        <v>86.473766049274005</v>
      </c>
      <c r="F43" s="15">
        <f>F8+F22+F41</f>
        <v>205770268.58577004</v>
      </c>
      <c r="G43" s="15">
        <f>G8+G22+G41</f>
        <v>214221657.98993999</v>
      </c>
      <c r="H43" s="16">
        <f t="shared" si="2"/>
        <v>4.1071965654976061</v>
      </c>
      <c r="I43" s="16">
        <f t="shared" si="3"/>
        <v>86.663605031363517</v>
      </c>
      <c r="J43" s="15">
        <f>J8+J22+J41</f>
        <v>225387465.97039995</v>
      </c>
      <c r="K43" s="15">
        <f>K8+K22+K41</f>
        <v>234354413.39357999</v>
      </c>
      <c r="L43" s="16">
        <f t="shared" si="4"/>
        <v>3.978458777453787</v>
      </c>
      <c r="M43" s="16">
        <f t="shared" si="5"/>
        <v>86.6072059272785</v>
      </c>
    </row>
    <row r="44" spans="1:13" ht="31" x14ac:dyDescent="0.25">
      <c r="A44" s="137" t="s">
        <v>220</v>
      </c>
      <c r="B44" s="138">
        <f>B45-B43</f>
        <v>2839821.4600999989</v>
      </c>
      <c r="C44" s="138">
        <f>C45-C43</f>
        <v>3072920.0374700017</v>
      </c>
      <c r="D44" s="139">
        <f t="shared" si="0"/>
        <v>8.2082124050782657</v>
      </c>
      <c r="E44" s="139">
        <f t="shared" ref="E44:E45" si="6">C44/C$45*100</f>
        <v>13.526233950725999</v>
      </c>
      <c r="F44" s="138">
        <f>F45-F43</f>
        <v>32600841.42422995</v>
      </c>
      <c r="G44" s="138">
        <f>G45-G43</f>
        <v>32965910.439060003</v>
      </c>
      <c r="H44" s="140">
        <f t="shared" si="2"/>
        <v>1.1198147007295411</v>
      </c>
      <c r="I44" s="139">
        <f t="shared" si="3"/>
        <v>13.336394968636478</v>
      </c>
      <c r="J44" s="138">
        <f>J45-J43</f>
        <v>35941694.812600046</v>
      </c>
      <c r="K44" s="138">
        <f>K45-K43</f>
        <v>36240176.149419993</v>
      </c>
      <c r="L44" s="140">
        <f t="shared" si="4"/>
        <v>0.83045982771883209</v>
      </c>
      <c r="M44" s="139">
        <f t="shared" si="5"/>
        <v>13.392794072721506</v>
      </c>
    </row>
    <row r="45" spans="1:13" ht="20" x14ac:dyDescent="0.25">
      <c r="A45" s="141" t="s">
        <v>221</v>
      </c>
      <c r="B45" s="142">
        <v>22236791.870000001</v>
      </c>
      <c r="C45" s="142">
        <v>22718223.333000001</v>
      </c>
      <c r="D45" s="143">
        <f t="shared" si="0"/>
        <v>2.165022121061924</v>
      </c>
      <c r="E45" s="144">
        <f t="shared" si="6"/>
        <v>100</v>
      </c>
      <c r="F45" s="142">
        <v>238371110.00999999</v>
      </c>
      <c r="G45" s="142">
        <v>247187568.42899999</v>
      </c>
      <c r="H45" s="143">
        <f t="shared" si="2"/>
        <v>3.6986270771781604</v>
      </c>
      <c r="I45" s="144">
        <f t="shared" ref="I44:I45" si="7">G45/G$45*100</f>
        <v>100</v>
      </c>
      <c r="J45" s="142">
        <v>261329160.78299999</v>
      </c>
      <c r="K45" s="142">
        <v>270594589.54299998</v>
      </c>
      <c r="L45" s="143">
        <f t="shared" si="4"/>
        <v>3.5455012874333338</v>
      </c>
      <c r="M45" s="144">
        <f t="shared" ref="M44:M45" si="8">K45/K$45*100</f>
        <v>100</v>
      </c>
    </row>
  </sheetData>
  <mergeCells count="6">
    <mergeCell ref="B6:E6"/>
    <mergeCell ref="F6:I6"/>
    <mergeCell ref="J6:M6"/>
    <mergeCell ref="A5:M5"/>
    <mergeCell ref="B1:J1"/>
    <mergeCell ref="A1:A4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2:A76"/>
  <sheetViews>
    <sheetView showGridLines="0" workbookViewId="0">
      <selection activeCell="I1" sqref="I1"/>
    </sheetView>
  </sheetViews>
  <sheetFormatPr defaultColWidth="9.1796875" defaultRowHeight="12.5" x14ac:dyDescent="0.25"/>
  <cols>
    <col min="4" max="4" width="18.54296875" customWidth="1"/>
    <col min="7" max="7" width="8" customWidth="1"/>
    <col min="8" max="8" width="10.453125" bestFit="1" customWidth="1"/>
    <col min="11" max="11" width="9" customWidth="1"/>
    <col min="12" max="12" width="9.453125" customWidth="1"/>
  </cols>
  <sheetData>
    <row r="12" ht="12.75" customHeight="1" x14ac:dyDescent="0.25"/>
    <row r="14" ht="12.75" customHeight="1" x14ac:dyDescent="0.25"/>
    <row r="25" ht="12.75" customHeight="1" x14ac:dyDescent="0.25"/>
    <row r="29" ht="12.75" customHeight="1" x14ac:dyDescent="0.25"/>
    <row r="43" ht="12.75" customHeight="1" x14ac:dyDescent="0.25"/>
    <row r="45" ht="12.75" customHeight="1" x14ac:dyDescent="0.25"/>
    <row r="59" spans="1:1" ht="12.75" customHeight="1" x14ac:dyDescent="0.25"/>
    <row r="61" spans="1:1" ht="12.75" customHeight="1" x14ac:dyDescent="0.25">
      <c r="A61" s="30"/>
    </row>
    <row r="76" ht="12.75" customHeight="1" x14ac:dyDescent="0.25"/>
  </sheetData>
  <pageMargins left="0.15748031496062992" right="0.15748031496062992" top="0.19685039370078741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66"/>
  <sheetViews>
    <sheetView showGridLines="0" workbookViewId="0">
      <selection activeCell="I1" sqref="I1"/>
    </sheetView>
  </sheetViews>
  <sheetFormatPr defaultColWidth="9.1796875" defaultRowHeight="12.5" x14ac:dyDescent="0.25"/>
  <cols>
    <col min="1" max="1" width="2.453125" customWidth="1"/>
    <col min="5" max="5" width="20.54296875" customWidth="1"/>
    <col min="7" max="7" width="6.54296875" customWidth="1"/>
    <col min="8" max="8" width="8.54296875" customWidth="1"/>
    <col min="10" max="10" width="9" customWidth="1"/>
    <col min="11" max="11" width="9.453125" customWidth="1"/>
  </cols>
  <sheetData>
    <row r="2" spans="3:3" ht="14" x14ac:dyDescent="0.3">
      <c r="C2" s="31" t="s">
        <v>54</v>
      </c>
    </row>
    <row r="14" spans="3:3" ht="12.75" customHeight="1" x14ac:dyDescent="0.25"/>
    <row r="16" spans="3:3" ht="12.75" customHeight="1" x14ac:dyDescent="0.25"/>
    <row r="21" spans="3:3" ht="14" x14ac:dyDescent="0.3">
      <c r="C21" s="31" t="s">
        <v>55</v>
      </c>
    </row>
    <row r="34" ht="12.75" customHeight="1" x14ac:dyDescent="0.25"/>
    <row r="50" spans="2:2" ht="12.75" customHeight="1" x14ac:dyDescent="0.25"/>
    <row r="51" spans="2:2" x14ac:dyDescent="0.25">
      <c r="B51" s="30"/>
    </row>
    <row r="66" ht="12.75" customHeight="1" x14ac:dyDescent="0.25"/>
  </sheetData>
  <pageMargins left="0" right="0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82"/>
  <sheetViews>
    <sheetView showGridLines="0" workbookViewId="0">
      <selection activeCell="J1" sqref="J1"/>
    </sheetView>
  </sheetViews>
  <sheetFormatPr defaultColWidth="9.1796875" defaultRowHeight="12.5" x14ac:dyDescent="0.25"/>
  <cols>
    <col min="4" max="4" width="17.453125" customWidth="1"/>
  </cols>
  <sheetData>
    <row r="1" spans="2:2" ht="14" x14ac:dyDescent="0.3">
      <c r="B1" s="31" t="s">
        <v>14</v>
      </c>
    </row>
    <row r="2" spans="2:2" ht="14" x14ac:dyDescent="0.3">
      <c r="B2" s="31" t="s">
        <v>56</v>
      </c>
    </row>
    <row r="11" spans="2:2" ht="12.75" customHeight="1" x14ac:dyDescent="0.25"/>
    <row r="14" spans="2:2" ht="12.75" customHeight="1" x14ac:dyDescent="0.25"/>
    <row r="25" ht="12.75" customHeight="1" x14ac:dyDescent="0.25"/>
    <row r="31" ht="12.75" customHeight="1" x14ac:dyDescent="0.25"/>
    <row r="40" spans="1:1" ht="12.75" customHeight="1" x14ac:dyDescent="0.25"/>
    <row r="45" spans="1:1" x14ac:dyDescent="0.25">
      <c r="A45" s="30"/>
    </row>
    <row r="47" spans="1:1" ht="12.75" customHeight="1" x14ac:dyDescent="0.25"/>
    <row r="54" ht="12.75" customHeight="1" x14ac:dyDescent="0.25"/>
    <row r="69" ht="12.75" customHeight="1" x14ac:dyDescent="0.25"/>
    <row r="71" ht="12.75" customHeight="1" x14ac:dyDescent="0.25"/>
    <row r="82" ht="12.75" customHeight="1" x14ac:dyDescent="0.25"/>
  </sheetData>
  <pageMargins left="0" right="0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47"/>
  <sheetViews>
    <sheetView showGridLines="0" workbookViewId="0">
      <selection activeCell="I1" sqref="I1"/>
    </sheetView>
  </sheetViews>
  <sheetFormatPr defaultColWidth="9.1796875" defaultRowHeight="12.5" x14ac:dyDescent="0.25"/>
  <cols>
    <col min="4" max="4" width="22.26953125" customWidth="1"/>
    <col min="9" max="9" width="17.81640625" customWidth="1"/>
  </cols>
  <sheetData>
    <row r="1" spans="2:2" ht="14" x14ac:dyDescent="0.3">
      <c r="B1" s="31" t="s">
        <v>57</v>
      </c>
    </row>
    <row r="10" spans="2:2" ht="12.75" customHeight="1" x14ac:dyDescent="0.25"/>
    <row r="13" spans="2:2" ht="12.75" customHeight="1" x14ac:dyDescent="0.25"/>
    <row r="18" spans="2:2" ht="14" x14ac:dyDescent="0.3">
      <c r="B18" s="31" t="s">
        <v>58</v>
      </c>
    </row>
    <row r="19" spans="2:2" ht="14" x14ac:dyDescent="0.3">
      <c r="B19" s="31"/>
    </row>
    <row r="20" spans="2:2" ht="14" x14ac:dyDescent="0.3">
      <c r="B20" s="31"/>
    </row>
    <row r="21" spans="2:2" ht="14" x14ac:dyDescent="0.3">
      <c r="B21" s="31"/>
    </row>
    <row r="26" spans="2:2" ht="12.75" customHeight="1" x14ac:dyDescent="0.25"/>
    <row r="29" spans="2:2" ht="12.75" customHeight="1" x14ac:dyDescent="0.25"/>
    <row r="40" ht="12.75" customHeight="1" x14ac:dyDescent="0.25"/>
    <row r="42" ht="12.75" customHeight="1" x14ac:dyDescent="0.25"/>
    <row r="44" ht="12.75" customHeight="1" x14ac:dyDescent="0.25"/>
    <row r="51" spans="1:1" x14ac:dyDescent="0.25">
      <c r="A51" s="30"/>
    </row>
    <row r="53" spans="1:1" ht="12.75" customHeight="1" x14ac:dyDescent="0.25"/>
    <row r="54" spans="1:1" ht="12.75" customHeight="1" x14ac:dyDescent="0.25"/>
    <row r="57" spans="1:1" ht="12.75" customHeight="1" x14ac:dyDescent="0.25"/>
    <row r="64" spans="1:1" ht="12.75" customHeight="1" x14ac:dyDescent="0.25"/>
    <row r="67" ht="12.75" customHeight="1" x14ac:dyDescent="0.25"/>
    <row r="69" ht="12.75" customHeight="1" x14ac:dyDescent="0.25"/>
    <row r="77" ht="12.75" customHeight="1" x14ac:dyDescent="0.25"/>
    <row r="96" ht="12.75" customHeight="1" x14ac:dyDescent="0.25"/>
    <row r="114" ht="12.75" customHeight="1" x14ac:dyDescent="0.25"/>
    <row r="127" ht="12.75" customHeight="1" x14ac:dyDescent="0.25"/>
    <row r="147" ht="12.75" customHeight="1" x14ac:dyDescent="0.25"/>
  </sheetData>
  <pageMargins left="0" right="0" top="0" bottom="0.19685039370078741" header="0.51181102362204722" footer="0.51181102362204722"/>
  <pageSetup paperSize="9" scale="95" orientation="portrait" horizontalDpi="4294967294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3"/>
  <sheetViews>
    <sheetView showGridLines="0" zoomScale="90" zoomScaleNormal="90" workbookViewId="0">
      <selection activeCell="Q2" sqref="Q2"/>
    </sheetView>
  </sheetViews>
  <sheetFormatPr defaultColWidth="9.1796875" defaultRowHeight="12.5" x14ac:dyDescent="0.25"/>
  <cols>
    <col min="1" max="1" width="7" customWidth="1"/>
    <col min="2" max="2" width="40.26953125" customWidth="1"/>
    <col min="3" max="4" width="13.6328125" style="33" customWidth="1"/>
    <col min="5" max="14" width="13.6328125" style="34" customWidth="1"/>
    <col min="15" max="15" width="13.6328125" style="33" customWidth="1"/>
  </cols>
  <sheetData>
    <row r="1" spans="1:15" ht="16" thickBot="1" x14ac:dyDescent="0.4">
      <c r="A1" s="85"/>
      <c r="B1" s="109" t="s">
        <v>59</v>
      </c>
      <c r="C1" s="110" t="s">
        <v>43</v>
      </c>
      <c r="D1" s="110" t="s">
        <v>44</v>
      </c>
      <c r="E1" s="110" t="s">
        <v>45</v>
      </c>
      <c r="F1" s="110" t="s">
        <v>46</v>
      </c>
      <c r="G1" s="110" t="s">
        <v>47</v>
      </c>
      <c r="H1" s="110" t="s">
        <v>48</v>
      </c>
      <c r="I1" s="110" t="s">
        <v>0</v>
      </c>
      <c r="J1" s="110" t="s">
        <v>60</v>
      </c>
      <c r="K1" s="110" t="s">
        <v>49</v>
      </c>
      <c r="L1" s="110" t="s">
        <v>50</v>
      </c>
      <c r="M1" s="110" t="s">
        <v>51</v>
      </c>
      <c r="N1" s="110" t="s">
        <v>52</v>
      </c>
      <c r="O1" s="111" t="s">
        <v>41</v>
      </c>
    </row>
    <row r="2" spans="1:15" s="36" customFormat="1" ht="15" thickTop="1" thickBot="1" x14ac:dyDescent="0.35">
      <c r="A2" s="86">
        <v>2025</v>
      </c>
      <c r="B2" s="112" t="s">
        <v>2</v>
      </c>
      <c r="C2" s="113">
        <f>C4+C6+C8+C10+C12+C14+C16+C18+C20+C22</f>
        <v>3006440.1803299999</v>
      </c>
      <c r="D2" s="113">
        <f t="shared" ref="D2:O2" si="0">D4+D6+D8+D10+D12+D14+D16+D18+D20+D22</f>
        <v>2949946.3335800003</v>
      </c>
      <c r="E2" s="113">
        <f t="shared" si="0"/>
        <v>3117782.3637299994</v>
      </c>
      <c r="F2" s="113">
        <f t="shared" si="0"/>
        <v>2768819.4871299998</v>
      </c>
      <c r="G2" s="113">
        <f t="shared" si="0"/>
        <v>3101273.1791600003</v>
      </c>
      <c r="H2" s="113">
        <f t="shared" si="0"/>
        <v>2544019.5788799999</v>
      </c>
      <c r="I2" s="113">
        <f t="shared" si="0"/>
        <v>2894472.6267200001</v>
      </c>
      <c r="J2" s="113">
        <f t="shared" si="0"/>
        <v>2710108.7917999998</v>
      </c>
      <c r="K2" s="113">
        <f t="shared" si="0"/>
        <v>2920362.5385899995</v>
      </c>
      <c r="L2" s="113">
        <f t="shared" si="0"/>
        <v>3298452.4501999998</v>
      </c>
      <c r="M2" s="113">
        <f t="shared" si="0"/>
        <v>3290835.9019399998</v>
      </c>
      <c r="N2" s="113"/>
      <c r="O2" s="113">
        <f t="shared" si="0"/>
        <v>32602513.432060003</v>
      </c>
    </row>
    <row r="3" spans="1:15" ht="14.5" thickTop="1" x14ac:dyDescent="0.3">
      <c r="A3" s="85">
        <v>2024</v>
      </c>
      <c r="B3" s="112" t="s">
        <v>2</v>
      </c>
      <c r="C3" s="113">
        <f>C5+C7+C9+C11+C13+C15+C17+C19+C21+C23</f>
        <v>3093405.1364099998</v>
      </c>
      <c r="D3" s="113">
        <f t="shared" ref="D3:O3" si="1">D5+D7+D9+D11+D13+D15+D17+D19+D21+D23</f>
        <v>3106252.4303299999</v>
      </c>
      <c r="E3" s="113">
        <f t="shared" si="1"/>
        <v>3068451.8046099995</v>
      </c>
      <c r="F3" s="113">
        <f t="shared" si="1"/>
        <v>2582472.6749700001</v>
      </c>
      <c r="G3" s="113">
        <f t="shared" si="1"/>
        <v>3145597.5171699999</v>
      </c>
      <c r="H3" s="113">
        <f t="shared" si="1"/>
        <v>2433762.2763</v>
      </c>
      <c r="I3" s="113">
        <f t="shared" si="1"/>
        <v>2844326.5614899998</v>
      </c>
      <c r="J3" s="113">
        <f t="shared" si="1"/>
        <v>2839022.39952</v>
      </c>
      <c r="K3" s="113">
        <f t="shared" si="1"/>
        <v>2959240.3297899999</v>
      </c>
      <c r="L3" s="113">
        <f t="shared" si="1"/>
        <v>3373418.4089599997</v>
      </c>
      <c r="M3" s="113">
        <f t="shared" si="1"/>
        <v>3324068.5855499995</v>
      </c>
      <c r="N3" s="113">
        <f t="shared" si="1"/>
        <v>3417834.3497400004</v>
      </c>
      <c r="O3" s="113">
        <f t="shared" si="1"/>
        <v>36187852.47484</v>
      </c>
    </row>
    <row r="4" spans="1:15" s="36" customFormat="1" ht="14" x14ac:dyDescent="0.3">
      <c r="A4" s="86">
        <v>2025</v>
      </c>
      <c r="B4" s="114" t="s">
        <v>127</v>
      </c>
      <c r="C4" s="115">
        <v>1024915.33876</v>
      </c>
      <c r="D4" s="115">
        <v>1063495.9738400001</v>
      </c>
      <c r="E4" s="115">
        <v>1106861.06953</v>
      </c>
      <c r="F4" s="115">
        <v>955919.21710999997</v>
      </c>
      <c r="G4" s="115">
        <v>1056208.1426500001</v>
      </c>
      <c r="H4" s="115">
        <v>862876.27720999997</v>
      </c>
      <c r="I4" s="115">
        <v>1018438.8144</v>
      </c>
      <c r="J4" s="115">
        <v>956349.94487000001</v>
      </c>
      <c r="K4" s="115">
        <v>992721.01248999999</v>
      </c>
      <c r="L4" s="115">
        <v>1091320.2716600001</v>
      </c>
      <c r="M4" s="115">
        <v>1038103.29771</v>
      </c>
      <c r="N4" s="115"/>
      <c r="O4" s="116">
        <v>11167209.360230001</v>
      </c>
    </row>
    <row r="5" spans="1:15" ht="14" x14ac:dyDescent="0.3">
      <c r="A5" s="85">
        <v>2024</v>
      </c>
      <c r="B5" s="114" t="s">
        <v>127</v>
      </c>
      <c r="C5" s="115">
        <v>1010002.65347</v>
      </c>
      <c r="D5" s="115">
        <v>1046830.2076</v>
      </c>
      <c r="E5" s="115">
        <v>1037467.4981</v>
      </c>
      <c r="F5" s="115">
        <v>864922.41662000003</v>
      </c>
      <c r="G5" s="115">
        <v>1059528.9378800001</v>
      </c>
      <c r="H5" s="115">
        <v>809147.4656</v>
      </c>
      <c r="I5" s="115">
        <v>941829.12636999995</v>
      </c>
      <c r="J5" s="115">
        <v>964862.98733000003</v>
      </c>
      <c r="K5" s="115">
        <v>943271.60372000001</v>
      </c>
      <c r="L5" s="115">
        <v>1034015.88699</v>
      </c>
      <c r="M5" s="115">
        <v>1057347.1473099999</v>
      </c>
      <c r="N5" s="115">
        <v>1125973.02064</v>
      </c>
      <c r="O5" s="116">
        <v>11895198.95163</v>
      </c>
    </row>
    <row r="6" spans="1:15" s="36" customFormat="1" ht="14" x14ac:dyDescent="0.3">
      <c r="A6" s="86">
        <v>2025</v>
      </c>
      <c r="B6" s="114" t="s">
        <v>128</v>
      </c>
      <c r="C6" s="115">
        <v>352916.11739000003</v>
      </c>
      <c r="D6" s="115">
        <v>318987.63578999997</v>
      </c>
      <c r="E6" s="115">
        <v>298214.97551000002</v>
      </c>
      <c r="F6" s="115">
        <v>235497.04078000001</v>
      </c>
      <c r="G6" s="115">
        <v>282674.93080999999</v>
      </c>
      <c r="H6" s="115">
        <v>202617.52424999999</v>
      </c>
      <c r="I6" s="115">
        <v>121352.88015</v>
      </c>
      <c r="J6" s="115">
        <v>177463.01910999999</v>
      </c>
      <c r="K6" s="115">
        <v>240300.79566</v>
      </c>
      <c r="L6" s="115">
        <v>334683.67310999997</v>
      </c>
      <c r="M6" s="115">
        <v>519022.85106000002</v>
      </c>
      <c r="N6" s="115"/>
      <c r="O6" s="116">
        <v>3083731.44362</v>
      </c>
    </row>
    <row r="7" spans="1:15" ht="14" x14ac:dyDescent="0.3">
      <c r="A7" s="85">
        <v>2024</v>
      </c>
      <c r="B7" s="114" t="s">
        <v>128</v>
      </c>
      <c r="C7" s="115">
        <v>365786.03013999999</v>
      </c>
      <c r="D7" s="115">
        <v>318973.59058000002</v>
      </c>
      <c r="E7" s="115">
        <v>276697.47295999998</v>
      </c>
      <c r="F7" s="115">
        <v>211802.92189</v>
      </c>
      <c r="G7" s="115">
        <v>283633.45166999998</v>
      </c>
      <c r="H7" s="115">
        <v>259744.38430000001</v>
      </c>
      <c r="I7" s="115">
        <v>205536.84400000001</v>
      </c>
      <c r="J7" s="115">
        <v>213027.75344999999</v>
      </c>
      <c r="K7" s="115">
        <v>267543.92298999999</v>
      </c>
      <c r="L7" s="115">
        <v>289012.78726999997</v>
      </c>
      <c r="M7" s="115">
        <v>359837.58195999998</v>
      </c>
      <c r="N7" s="115">
        <v>349163.93852999998</v>
      </c>
      <c r="O7" s="116">
        <v>3400760.6797400001</v>
      </c>
    </row>
    <row r="8" spans="1:15" s="36" customFormat="1" ht="14" x14ac:dyDescent="0.3">
      <c r="A8" s="86">
        <v>2025</v>
      </c>
      <c r="B8" s="114" t="s">
        <v>129</v>
      </c>
      <c r="C8" s="115">
        <v>209902.16243</v>
      </c>
      <c r="D8" s="115">
        <v>198838.31757000001</v>
      </c>
      <c r="E8" s="115">
        <v>224240.26123</v>
      </c>
      <c r="F8" s="115">
        <v>197662.56750999999</v>
      </c>
      <c r="G8" s="115">
        <v>219823.30400999999</v>
      </c>
      <c r="H8" s="115">
        <v>186628.24677999999</v>
      </c>
      <c r="I8" s="115">
        <v>229134.26388000001</v>
      </c>
      <c r="J8" s="115">
        <v>209433.79994</v>
      </c>
      <c r="K8" s="115">
        <v>225884.82345</v>
      </c>
      <c r="L8" s="115">
        <v>232533.30392000001</v>
      </c>
      <c r="M8" s="115">
        <v>212376.41112999999</v>
      </c>
      <c r="N8" s="115"/>
      <c r="O8" s="116">
        <v>2346457.4618500001</v>
      </c>
    </row>
    <row r="9" spans="1:15" ht="14" x14ac:dyDescent="0.3">
      <c r="A9" s="85">
        <v>2024</v>
      </c>
      <c r="B9" s="114" t="s">
        <v>129</v>
      </c>
      <c r="C9" s="115">
        <v>232060.59815000001</v>
      </c>
      <c r="D9" s="115">
        <v>234169.64285</v>
      </c>
      <c r="E9" s="115">
        <v>239526.91080000001</v>
      </c>
      <c r="F9" s="115">
        <v>199481.55533</v>
      </c>
      <c r="G9" s="115">
        <v>216814.20327</v>
      </c>
      <c r="H9" s="115">
        <v>164240.44820000001</v>
      </c>
      <c r="I9" s="115">
        <v>225161.73824000001</v>
      </c>
      <c r="J9" s="115">
        <v>219206.78563</v>
      </c>
      <c r="K9" s="115">
        <v>227017.44203999999</v>
      </c>
      <c r="L9" s="115">
        <v>277336.9534</v>
      </c>
      <c r="M9" s="115">
        <v>242485.35190000001</v>
      </c>
      <c r="N9" s="115">
        <v>247056.5442</v>
      </c>
      <c r="O9" s="116">
        <v>2724558.1740100002</v>
      </c>
    </row>
    <row r="10" spans="1:15" s="36" customFormat="1" ht="14" x14ac:dyDescent="0.3">
      <c r="A10" s="86">
        <v>2025</v>
      </c>
      <c r="B10" s="114" t="s">
        <v>130</v>
      </c>
      <c r="C10" s="115">
        <v>163246.09672999999</v>
      </c>
      <c r="D10" s="115">
        <v>145190.07433999999</v>
      </c>
      <c r="E10" s="115">
        <v>160861.51233999999</v>
      </c>
      <c r="F10" s="115">
        <v>133177.01149999999</v>
      </c>
      <c r="G10" s="115">
        <v>140946.98962000001</v>
      </c>
      <c r="H10" s="115">
        <v>105132.35069000001</v>
      </c>
      <c r="I10" s="115">
        <v>135493.28863</v>
      </c>
      <c r="J10" s="115">
        <v>111698.01671</v>
      </c>
      <c r="K10" s="115">
        <v>124895.40482</v>
      </c>
      <c r="L10" s="115">
        <v>191439.72868999999</v>
      </c>
      <c r="M10" s="115">
        <v>162785.87276999999</v>
      </c>
      <c r="N10" s="115"/>
      <c r="O10" s="116">
        <v>1574866.34684</v>
      </c>
    </row>
    <row r="11" spans="1:15" ht="14" x14ac:dyDescent="0.3">
      <c r="A11" s="85">
        <v>2024</v>
      </c>
      <c r="B11" s="114" t="s">
        <v>130</v>
      </c>
      <c r="C11" s="115">
        <v>160117.73514</v>
      </c>
      <c r="D11" s="115">
        <v>169767.76697</v>
      </c>
      <c r="E11" s="115">
        <v>157703.31912</v>
      </c>
      <c r="F11" s="115">
        <v>114223.16907</v>
      </c>
      <c r="G11" s="115">
        <v>135467.10829</v>
      </c>
      <c r="H11" s="115">
        <v>88287.88708</v>
      </c>
      <c r="I11" s="115">
        <v>103475.37012000001</v>
      </c>
      <c r="J11" s="115">
        <v>118687.20621</v>
      </c>
      <c r="K11" s="115">
        <v>196023.79501</v>
      </c>
      <c r="L11" s="115">
        <v>234407.42305000001</v>
      </c>
      <c r="M11" s="115">
        <v>191935.72966000001</v>
      </c>
      <c r="N11" s="115">
        <v>177794.55077</v>
      </c>
      <c r="O11" s="116">
        <v>1847891.0604900001</v>
      </c>
    </row>
    <row r="12" spans="1:15" s="36" customFormat="1" ht="14" x14ac:dyDescent="0.3">
      <c r="A12" s="86">
        <v>2025</v>
      </c>
      <c r="B12" s="114" t="s">
        <v>131</v>
      </c>
      <c r="C12" s="115">
        <v>207207.54506</v>
      </c>
      <c r="D12" s="115">
        <v>216040.48964000001</v>
      </c>
      <c r="E12" s="115">
        <v>217163.29198000001</v>
      </c>
      <c r="F12" s="115">
        <v>208737.65053000001</v>
      </c>
      <c r="G12" s="115">
        <v>184475.52552</v>
      </c>
      <c r="H12" s="115">
        <v>139936.02969</v>
      </c>
      <c r="I12" s="115">
        <v>164643.3493</v>
      </c>
      <c r="J12" s="115">
        <v>123709.04797</v>
      </c>
      <c r="K12" s="115">
        <v>145048.94130999999</v>
      </c>
      <c r="L12" s="115">
        <v>205097.10605999999</v>
      </c>
      <c r="M12" s="115">
        <v>197358.76142</v>
      </c>
      <c r="N12" s="115"/>
      <c r="O12" s="116">
        <v>2009417.7384800001</v>
      </c>
    </row>
    <row r="13" spans="1:15" ht="14" x14ac:dyDescent="0.3">
      <c r="A13" s="85">
        <v>2024</v>
      </c>
      <c r="B13" s="114" t="s">
        <v>131</v>
      </c>
      <c r="C13" s="115">
        <v>206128.32986999999</v>
      </c>
      <c r="D13" s="115">
        <v>196631.18028</v>
      </c>
      <c r="E13" s="115">
        <v>200759.99325</v>
      </c>
      <c r="F13" s="115">
        <v>176404.54832999999</v>
      </c>
      <c r="G13" s="115">
        <v>234691.50318999999</v>
      </c>
      <c r="H13" s="115">
        <v>151405.27651</v>
      </c>
      <c r="I13" s="115">
        <v>214541.37030000001</v>
      </c>
      <c r="J13" s="115">
        <v>161813.43124999999</v>
      </c>
      <c r="K13" s="115">
        <v>193830.50719999999</v>
      </c>
      <c r="L13" s="115">
        <v>320181.67483999999</v>
      </c>
      <c r="M13" s="115">
        <v>291183.42791999999</v>
      </c>
      <c r="N13" s="115">
        <v>285244.70903999999</v>
      </c>
      <c r="O13" s="116">
        <v>2632815.9519799999</v>
      </c>
    </row>
    <row r="14" spans="1:15" s="36" customFormat="1" ht="14" x14ac:dyDescent="0.3">
      <c r="A14" s="86">
        <v>2025</v>
      </c>
      <c r="B14" s="114" t="s">
        <v>132</v>
      </c>
      <c r="C14" s="115">
        <v>51206.495269999999</v>
      </c>
      <c r="D14" s="115">
        <v>41063.262609999998</v>
      </c>
      <c r="E14" s="115">
        <v>52678.842499999999</v>
      </c>
      <c r="F14" s="115">
        <v>36815.667350000003</v>
      </c>
      <c r="G14" s="115">
        <v>46381.982320000003</v>
      </c>
      <c r="H14" s="115">
        <v>38066.880599999997</v>
      </c>
      <c r="I14" s="115">
        <v>46771.556989999997</v>
      </c>
      <c r="J14" s="115">
        <v>32493.5124</v>
      </c>
      <c r="K14" s="115">
        <v>36012.872600000002</v>
      </c>
      <c r="L14" s="115">
        <v>35494.446109999997</v>
      </c>
      <c r="M14" s="115">
        <v>35988.758309999997</v>
      </c>
      <c r="N14" s="115"/>
      <c r="O14" s="116">
        <v>452974.27705999999</v>
      </c>
    </row>
    <row r="15" spans="1:15" ht="14" x14ac:dyDescent="0.3">
      <c r="A15" s="85">
        <v>2024</v>
      </c>
      <c r="B15" s="114" t="s">
        <v>132</v>
      </c>
      <c r="C15" s="115">
        <v>83436.900699999998</v>
      </c>
      <c r="D15" s="115">
        <v>82610.768530000001</v>
      </c>
      <c r="E15" s="115">
        <v>78426.065130000003</v>
      </c>
      <c r="F15" s="115">
        <v>49172.407709999999</v>
      </c>
      <c r="G15" s="115">
        <v>69796.724189999994</v>
      </c>
      <c r="H15" s="115">
        <v>70268.485010000004</v>
      </c>
      <c r="I15" s="115">
        <v>61429.349410000003</v>
      </c>
      <c r="J15" s="115">
        <v>55487.356070000002</v>
      </c>
      <c r="K15" s="115">
        <v>56089.077680000002</v>
      </c>
      <c r="L15" s="115">
        <v>60639.181680000002</v>
      </c>
      <c r="M15" s="115">
        <v>74694.796040000001</v>
      </c>
      <c r="N15" s="115">
        <v>70996.07243</v>
      </c>
      <c r="O15" s="116">
        <v>813047.18458</v>
      </c>
    </row>
    <row r="16" spans="1:15" ht="14" x14ac:dyDescent="0.3">
      <c r="A16" s="86">
        <v>2025</v>
      </c>
      <c r="B16" s="114" t="s">
        <v>133</v>
      </c>
      <c r="C16" s="115">
        <v>85913.865420000002</v>
      </c>
      <c r="D16" s="115">
        <v>65991.330170000001</v>
      </c>
      <c r="E16" s="115">
        <v>62660.676659999997</v>
      </c>
      <c r="F16" s="115">
        <v>77198.856039999999</v>
      </c>
      <c r="G16" s="115">
        <v>99877.326749999993</v>
      </c>
      <c r="H16" s="115">
        <v>99311.338570000007</v>
      </c>
      <c r="I16" s="115">
        <v>109376.6136</v>
      </c>
      <c r="J16" s="115">
        <v>95597.630550000002</v>
      </c>
      <c r="K16" s="115">
        <v>112509.67118999999</v>
      </c>
      <c r="L16" s="115">
        <v>82104.239700000006</v>
      </c>
      <c r="M16" s="115">
        <v>72729.191959999996</v>
      </c>
      <c r="N16" s="115"/>
      <c r="O16" s="116">
        <v>963270.74060999998</v>
      </c>
    </row>
    <row r="17" spans="1:15" ht="14" x14ac:dyDescent="0.3">
      <c r="A17" s="85">
        <v>2024</v>
      </c>
      <c r="B17" s="114" t="s">
        <v>133</v>
      </c>
      <c r="C17" s="115">
        <v>64406.00015</v>
      </c>
      <c r="D17" s="115">
        <v>76260.280750000005</v>
      </c>
      <c r="E17" s="115">
        <v>83673.392269999997</v>
      </c>
      <c r="F17" s="115">
        <v>67010.118220000004</v>
      </c>
      <c r="G17" s="115">
        <v>76952.423450000002</v>
      </c>
      <c r="H17" s="115">
        <v>80441.30154</v>
      </c>
      <c r="I17" s="115">
        <v>93527.62242</v>
      </c>
      <c r="J17" s="115">
        <v>98098.891300000003</v>
      </c>
      <c r="K17" s="115">
        <v>77068.329750000004</v>
      </c>
      <c r="L17" s="115">
        <v>91097.039120000001</v>
      </c>
      <c r="M17" s="115">
        <v>79503.759460000001</v>
      </c>
      <c r="N17" s="115">
        <v>90528.891539999997</v>
      </c>
      <c r="O17" s="116">
        <v>978568.04997000005</v>
      </c>
    </row>
    <row r="18" spans="1:15" ht="14" x14ac:dyDescent="0.3">
      <c r="A18" s="86">
        <v>2025</v>
      </c>
      <c r="B18" s="114" t="s">
        <v>134</v>
      </c>
      <c r="C18" s="115">
        <v>18347.959439999999</v>
      </c>
      <c r="D18" s="115">
        <v>19395.497370000001</v>
      </c>
      <c r="E18" s="115">
        <v>18493.122530000001</v>
      </c>
      <c r="F18" s="115">
        <v>14944.745709999999</v>
      </c>
      <c r="G18" s="115">
        <v>13651.14256</v>
      </c>
      <c r="H18" s="115">
        <v>8090.8728199999996</v>
      </c>
      <c r="I18" s="115">
        <v>8822.1544799999992</v>
      </c>
      <c r="J18" s="115">
        <v>9401.9723099999992</v>
      </c>
      <c r="K18" s="115">
        <v>10155.35814</v>
      </c>
      <c r="L18" s="115">
        <v>12546.643470000001</v>
      </c>
      <c r="M18" s="115">
        <v>11742.03889</v>
      </c>
      <c r="N18" s="115"/>
      <c r="O18" s="116">
        <v>145591.50771999999</v>
      </c>
    </row>
    <row r="19" spans="1:15" ht="14" x14ac:dyDescent="0.3">
      <c r="A19" s="85">
        <v>2024</v>
      </c>
      <c r="B19" s="114" t="s">
        <v>134</v>
      </c>
      <c r="C19" s="115">
        <v>13984.519</v>
      </c>
      <c r="D19" s="115">
        <v>17475.448970000001</v>
      </c>
      <c r="E19" s="115">
        <v>17466.657169999999</v>
      </c>
      <c r="F19" s="115">
        <v>14415.68665</v>
      </c>
      <c r="G19" s="115">
        <v>14678.64143</v>
      </c>
      <c r="H19" s="115">
        <v>7954.6204200000002</v>
      </c>
      <c r="I19" s="115">
        <v>6293.0091000000002</v>
      </c>
      <c r="J19" s="115">
        <v>5688.9342999999999</v>
      </c>
      <c r="K19" s="115">
        <v>7601.4904299999998</v>
      </c>
      <c r="L19" s="115">
        <v>10952.754269999999</v>
      </c>
      <c r="M19" s="115">
        <v>10347.75664</v>
      </c>
      <c r="N19" s="115">
        <v>13807.07789</v>
      </c>
      <c r="O19" s="116">
        <v>140666.59627000001</v>
      </c>
    </row>
    <row r="20" spans="1:15" ht="14" x14ac:dyDescent="0.3">
      <c r="A20" s="86">
        <v>2025</v>
      </c>
      <c r="B20" s="114" t="s">
        <v>135</v>
      </c>
      <c r="C20" s="117">
        <v>284326.54002000001</v>
      </c>
      <c r="D20" s="117">
        <v>275420.88746</v>
      </c>
      <c r="E20" s="117">
        <v>304836.20633000002</v>
      </c>
      <c r="F20" s="117">
        <v>287905.59061000001</v>
      </c>
      <c r="G20" s="117">
        <v>335130.38740000001</v>
      </c>
      <c r="H20" s="115">
        <v>313835.33280999999</v>
      </c>
      <c r="I20" s="115">
        <v>370547.14880999998</v>
      </c>
      <c r="J20" s="115">
        <v>338029.59837999998</v>
      </c>
      <c r="K20" s="115">
        <v>346479.46185000002</v>
      </c>
      <c r="L20" s="115">
        <v>381523.72508</v>
      </c>
      <c r="M20" s="115">
        <v>368349.74338</v>
      </c>
      <c r="N20" s="115"/>
      <c r="O20" s="116">
        <v>3606384.62213</v>
      </c>
    </row>
    <row r="21" spans="1:15" ht="14" x14ac:dyDescent="0.3">
      <c r="A21" s="85">
        <v>2024</v>
      </c>
      <c r="B21" s="114" t="s">
        <v>135</v>
      </c>
      <c r="C21" s="115">
        <v>355960.40323</v>
      </c>
      <c r="D21" s="115">
        <v>311356.38655</v>
      </c>
      <c r="E21" s="115">
        <v>301716.02964999998</v>
      </c>
      <c r="F21" s="115">
        <v>302178.77643000003</v>
      </c>
      <c r="G21" s="115">
        <v>317479.84360000002</v>
      </c>
      <c r="H21" s="115">
        <v>257665.70292000001</v>
      </c>
      <c r="I21" s="115">
        <v>286268.30627</v>
      </c>
      <c r="J21" s="115">
        <v>337285.63448000001</v>
      </c>
      <c r="K21" s="115">
        <v>330368.84255</v>
      </c>
      <c r="L21" s="115">
        <v>366778.44579000003</v>
      </c>
      <c r="M21" s="115">
        <v>346917.12206000002</v>
      </c>
      <c r="N21" s="115">
        <v>348906.67934999999</v>
      </c>
      <c r="O21" s="116">
        <v>3862882.17288</v>
      </c>
    </row>
    <row r="22" spans="1:15" ht="14" x14ac:dyDescent="0.3">
      <c r="A22" s="86">
        <v>2025</v>
      </c>
      <c r="B22" s="114" t="s">
        <v>136</v>
      </c>
      <c r="C22" s="117">
        <v>608458.05981000001</v>
      </c>
      <c r="D22" s="117">
        <v>605522.86479000002</v>
      </c>
      <c r="E22" s="117">
        <v>671772.40512000001</v>
      </c>
      <c r="F22" s="117">
        <v>620961.13999000005</v>
      </c>
      <c r="G22" s="117">
        <v>722103.44752000005</v>
      </c>
      <c r="H22" s="115">
        <v>587524.72545999999</v>
      </c>
      <c r="I22" s="115">
        <v>689892.55648000003</v>
      </c>
      <c r="J22" s="115">
        <v>655932.24956000003</v>
      </c>
      <c r="K22" s="115">
        <v>686354.19707999995</v>
      </c>
      <c r="L22" s="115">
        <v>731709.31240000005</v>
      </c>
      <c r="M22" s="115">
        <v>672378.97531000001</v>
      </c>
      <c r="N22" s="115"/>
      <c r="O22" s="116">
        <v>7252609.9335200004</v>
      </c>
    </row>
    <row r="23" spans="1:15" ht="14" x14ac:dyDescent="0.3">
      <c r="A23" s="85">
        <v>2024</v>
      </c>
      <c r="B23" s="114" t="s">
        <v>136</v>
      </c>
      <c r="C23" s="115">
        <v>601521.96655999997</v>
      </c>
      <c r="D23" s="117">
        <v>652177.15725000005</v>
      </c>
      <c r="E23" s="115">
        <v>675014.46615999995</v>
      </c>
      <c r="F23" s="115">
        <v>582861.07472000003</v>
      </c>
      <c r="G23" s="115">
        <v>736554.68019999994</v>
      </c>
      <c r="H23" s="115">
        <v>544606.70472000004</v>
      </c>
      <c r="I23" s="115">
        <v>706263.82525999995</v>
      </c>
      <c r="J23" s="115">
        <v>664863.41949999996</v>
      </c>
      <c r="K23" s="115">
        <v>660425.31842000003</v>
      </c>
      <c r="L23" s="115">
        <v>688996.26254999998</v>
      </c>
      <c r="M23" s="115">
        <v>669815.91260000004</v>
      </c>
      <c r="N23" s="115">
        <v>708362.86534999998</v>
      </c>
      <c r="O23" s="116">
        <v>7891463.6532899998</v>
      </c>
    </row>
    <row r="24" spans="1:15" ht="14" x14ac:dyDescent="0.3">
      <c r="A24" s="86">
        <v>2025</v>
      </c>
      <c r="B24" s="112" t="s">
        <v>14</v>
      </c>
      <c r="C24" s="118">
        <f t="shared" ref="C24:O24" si="2">C26+C28+C30+C32+C34+C36+C38+C40+C42+C44+C46+C48+C50+C52+C54</f>
        <v>14942666.378529998</v>
      </c>
      <c r="D24" s="118">
        <f t="shared" si="2"/>
        <v>14669048.682449998</v>
      </c>
      <c r="E24" s="118">
        <f t="shared" si="2"/>
        <v>16482677.256339997</v>
      </c>
      <c r="F24" s="118">
        <f t="shared" si="2"/>
        <v>14828421.012049997</v>
      </c>
      <c r="G24" s="118">
        <f t="shared" si="2"/>
        <v>17897290.805239998</v>
      </c>
      <c r="H24" s="118">
        <f t="shared" si="2"/>
        <v>14600741.667660004</v>
      </c>
      <c r="I24" s="118">
        <f t="shared" si="2"/>
        <v>18156891.577</v>
      </c>
      <c r="J24" s="118">
        <f t="shared" si="2"/>
        <v>15330968.06495</v>
      </c>
      <c r="K24" s="118">
        <f t="shared" si="2"/>
        <v>16174576.579510003</v>
      </c>
      <c r="L24" s="118">
        <f t="shared" si="2"/>
        <v>17089463.651850004</v>
      </c>
      <c r="M24" s="118">
        <f t="shared" si="2"/>
        <v>15821420.26007</v>
      </c>
      <c r="N24" s="118">
        <f t="shared" si="2"/>
        <v>0</v>
      </c>
      <c r="O24" s="118">
        <f t="shared" si="2"/>
        <v>175994165.93565002</v>
      </c>
    </row>
    <row r="25" spans="1:15" ht="14" x14ac:dyDescent="0.3">
      <c r="A25" s="85">
        <v>2024</v>
      </c>
      <c r="B25" s="112" t="s">
        <v>14</v>
      </c>
      <c r="C25" s="118">
        <f t="shared" ref="C25:O25" si="3">C27+C29+C31+C33+C35+C37+C39+C41+C43+C45+C47+C49+C51+C53+C55</f>
        <v>13626945.861680001</v>
      </c>
      <c r="D25" s="118">
        <f t="shared" si="3"/>
        <v>14881638.29795</v>
      </c>
      <c r="E25" s="118">
        <f t="shared" si="3"/>
        <v>16221652.771529999</v>
      </c>
      <c r="F25" s="118">
        <f t="shared" si="3"/>
        <v>13216833.292160001</v>
      </c>
      <c r="G25" s="118">
        <f t="shared" si="3"/>
        <v>17150582.598370001</v>
      </c>
      <c r="H25" s="118">
        <f t="shared" si="3"/>
        <v>13243703.810589999</v>
      </c>
      <c r="I25" s="118">
        <f t="shared" si="3"/>
        <v>15904179.957600005</v>
      </c>
      <c r="J25" s="118">
        <f t="shared" si="3"/>
        <v>15475380.851360001</v>
      </c>
      <c r="K25" s="118">
        <f t="shared" si="3"/>
        <v>15722786.956900001</v>
      </c>
      <c r="L25" s="118">
        <f t="shared" si="3"/>
        <v>16495499.359680001</v>
      </c>
      <c r="M25" s="118">
        <f t="shared" si="3"/>
        <v>15587554.919690002</v>
      </c>
      <c r="N25" s="118">
        <f t="shared" si="3"/>
        <v>16180433.979410004</v>
      </c>
      <c r="O25" s="118">
        <f t="shared" si="3"/>
        <v>183707192.65692002</v>
      </c>
    </row>
    <row r="26" spans="1:15" ht="14" x14ac:dyDescent="0.3">
      <c r="A26" s="86">
        <v>2025</v>
      </c>
      <c r="B26" s="114" t="s">
        <v>137</v>
      </c>
      <c r="C26" s="115">
        <v>825242.08946000005</v>
      </c>
      <c r="D26" s="115">
        <v>755917.04510999995</v>
      </c>
      <c r="E26" s="115">
        <v>838173.30244999996</v>
      </c>
      <c r="F26" s="115">
        <v>770036.71355999995</v>
      </c>
      <c r="G26" s="115">
        <v>852177.84583000001</v>
      </c>
      <c r="H26" s="115">
        <v>691913.21712000004</v>
      </c>
      <c r="I26" s="115">
        <v>776387.74924000003</v>
      </c>
      <c r="J26" s="115">
        <v>749489.72712000005</v>
      </c>
      <c r="K26" s="115">
        <v>786204.92270999996</v>
      </c>
      <c r="L26" s="115">
        <v>840357.69102999999</v>
      </c>
      <c r="M26" s="115">
        <v>743044.72187000001</v>
      </c>
      <c r="N26" s="115"/>
      <c r="O26" s="116">
        <v>8628945.0254999995</v>
      </c>
    </row>
    <row r="27" spans="1:15" ht="14" x14ac:dyDescent="0.3">
      <c r="A27" s="85">
        <v>2024</v>
      </c>
      <c r="B27" s="114" t="s">
        <v>137</v>
      </c>
      <c r="C27" s="115">
        <v>784249.66018000001</v>
      </c>
      <c r="D27" s="115">
        <v>809950.48343000002</v>
      </c>
      <c r="E27" s="115">
        <v>815958.24349999998</v>
      </c>
      <c r="F27" s="115">
        <v>697559.16061999998</v>
      </c>
      <c r="G27" s="115">
        <v>862638.44126999995</v>
      </c>
      <c r="H27" s="115">
        <v>644673.22478000005</v>
      </c>
      <c r="I27" s="115">
        <v>797411.31550999999</v>
      </c>
      <c r="J27" s="115">
        <v>797982.82716999995</v>
      </c>
      <c r="K27" s="115">
        <v>805205.66206</v>
      </c>
      <c r="L27" s="115">
        <v>839923.57261999999</v>
      </c>
      <c r="M27" s="115">
        <v>853307.90173000004</v>
      </c>
      <c r="N27" s="115">
        <v>780506.48904999997</v>
      </c>
      <c r="O27" s="116">
        <v>9489366.9819200002</v>
      </c>
    </row>
    <row r="28" spans="1:15" ht="14" x14ac:dyDescent="0.3">
      <c r="A28" s="86">
        <v>2025</v>
      </c>
      <c r="B28" s="114" t="s">
        <v>138</v>
      </c>
      <c r="C28" s="115">
        <v>126180.88076</v>
      </c>
      <c r="D28" s="115">
        <v>132254.35380000001</v>
      </c>
      <c r="E28" s="115">
        <v>140706.40946</v>
      </c>
      <c r="F28" s="115">
        <v>102634.77334</v>
      </c>
      <c r="G28" s="115">
        <v>124010.10489</v>
      </c>
      <c r="H28" s="115">
        <v>90388.979229999997</v>
      </c>
      <c r="I28" s="115">
        <v>132227.35222</v>
      </c>
      <c r="J28" s="115">
        <v>137246.83343</v>
      </c>
      <c r="K28" s="115">
        <v>129023.56316999999</v>
      </c>
      <c r="L28" s="115">
        <v>129877.16982</v>
      </c>
      <c r="M28" s="115">
        <v>100444.55682</v>
      </c>
      <c r="N28" s="115"/>
      <c r="O28" s="116">
        <v>1344994.97694</v>
      </c>
    </row>
    <row r="29" spans="1:15" ht="14" x14ac:dyDescent="0.3">
      <c r="A29" s="85">
        <v>2024</v>
      </c>
      <c r="B29" s="114" t="s">
        <v>138</v>
      </c>
      <c r="C29" s="115">
        <v>120173.02723000001</v>
      </c>
      <c r="D29" s="115">
        <v>142892.26903</v>
      </c>
      <c r="E29" s="115">
        <v>145709.82208000001</v>
      </c>
      <c r="F29" s="115">
        <v>105388.00289</v>
      </c>
      <c r="G29" s="115">
        <v>135760.12830000001</v>
      </c>
      <c r="H29" s="115">
        <v>98663.976160000006</v>
      </c>
      <c r="I29" s="115">
        <v>138545.02415000001</v>
      </c>
      <c r="J29" s="115">
        <v>147827.05361</v>
      </c>
      <c r="K29" s="115">
        <v>131926.64137</v>
      </c>
      <c r="L29" s="115">
        <v>132600.64619999999</v>
      </c>
      <c r="M29" s="115">
        <v>116470.71193</v>
      </c>
      <c r="N29" s="115">
        <v>109988.15637</v>
      </c>
      <c r="O29" s="116">
        <v>1525945.4593199999</v>
      </c>
    </row>
    <row r="30" spans="1:15" s="36" customFormat="1" ht="14" x14ac:dyDescent="0.3">
      <c r="A30" s="86">
        <v>2025</v>
      </c>
      <c r="B30" s="114" t="s">
        <v>139</v>
      </c>
      <c r="C30" s="115">
        <v>229213.02712000001</v>
      </c>
      <c r="D30" s="115">
        <v>227658.70558000001</v>
      </c>
      <c r="E30" s="115">
        <v>234219.72373</v>
      </c>
      <c r="F30" s="115">
        <v>199117.03920999999</v>
      </c>
      <c r="G30" s="115">
        <v>233988.57801999999</v>
      </c>
      <c r="H30" s="115">
        <v>165580.75419000001</v>
      </c>
      <c r="I30" s="115">
        <v>231124.61541</v>
      </c>
      <c r="J30" s="115">
        <v>231947.51097999999</v>
      </c>
      <c r="K30" s="115">
        <v>263539.96266000002</v>
      </c>
      <c r="L30" s="115">
        <v>286429.34659999999</v>
      </c>
      <c r="M30" s="115">
        <v>250885.67566000001</v>
      </c>
      <c r="N30" s="115"/>
      <c r="O30" s="116">
        <v>2553704.9391600001</v>
      </c>
    </row>
    <row r="31" spans="1:15" ht="14" x14ac:dyDescent="0.3">
      <c r="A31" s="85">
        <v>2024</v>
      </c>
      <c r="B31" s="114" t="s">
        <v>139</v>
      </c>
      <c r="C31" s="115">
        <v>238938.0986</v>
      </c>
      <c r="D31" s="115">
        <v>260240.04456000001</v>
      </c>
      <c r="E31" s="115">
        <v>246980.57407</v>
      </c>
      <c r="F31" s="115">
        <v>190090.99137999999</v>
      </c>
      <c r="G31" s="115">
        <v>260317.93539</v>
      </c>
      <c r="H31" s="115">
        <v>177515.19346000001</v>
      </c>
      <c r="I31" s="115">
        <v>230127.81724999999</v>
      </c>
      <c r="J31" s="115">
        <v>231281.49836</v>
      </c>
      <c r="K31" s="115">
        <v>250243.95947999999</v>
      </c>
      <c r="L31" s="115">
        <v>274182.01439000003</v>
      </c>
      <c r="M31" s="115">
        <v>259893.22266999999</v>
      </c>
      <c r="N31" s="115">
        <v>247137.72871</v>
      </c>
      <c r="O31" s="116">
        <v>2866949.0783199999</v>
      </c>
    </row>
    <row r="32" spans="1:15" ht="14" x14ac:dyDescent="0.3">
      <c r="A32" s="86">
        <v>2025</v>
      </c>
      <c r="B32" s="114" t="s">
        <v>140</v>
      </c>
      <c r="C32" s="117">
        <v>2551186.4454899998</v>
      </c>
      <c r="D32" s="117">
        <v>2485680.4645799999</v>
      </c>
      <c r="E32" s="117">
        <v>2724947.8880599998</v>
      </c>
      <c r="F32" s="117">
        <v>2611752.2491700002</v>
      </c>
      <c r="G32" s="117">
        <v>2787301.1906099999</v>
      </c>
      <c r="H32" s="117">
        <v>2602317.1780599998</v>
      </c>
      <c r="I32" s="117">
        <v>3428317.0960599999</v>
      </c>
      <c r="J32" s="117">
        <v>2610058.50667</v>
      </c>
      <c r="K32" s="117">
        <v>2491956.0459199999</v>
      </c>
      <c r="L32" s="117">
        <v>2657309.7847799999</v>
      </c>
      <c r="M32" s="117">
        <v>2367196.9457800002</v>
      </c>
      <c r="N32" s="117"/>
      <c r="O32" s="116">
        <v>29318023.79518</v>
      </c>
    </row>
    <row r="33" spans="1:15" ht="14" x14ac:dyDescent="0.3">
      <c r="A33" s="85">
        <v>2024</v>
      </c>
      <c r="B33" s="114" t="s">
        <v>140</v>
      </c>
      <c r="C33" s="115">
        <v>2368035.13962</v>
      </c>
      <c r="D33" s="115">
        <v>2618333.9286199999</v>
      </c>
      <c r="E33" s="115">
        <v>3078027.44894</v>
      </c>
      <c r="F33" s="117">
        <v>2491566.4044499998</v>
      </c>
      <c r="G33" s="117">
        <v>3020299.3041500002</v>
      </c>
      <c r="H33" s="117">
        <v>2216911.6408199999</v>
      </c>
      <c r="I33" s="117">
        <v>2583328.3602100001</v>
      </c>
      <c r="J33" s="117">
        <v>2555330.3650699998</v>
      </c>
      <c r="K33" s="117">
        <v>2181878.0695099998</v>
      </c>
      <c r="L33" s="117">
        <v>2450310.9497799999</v>
      </c>
      <c r="M33" s="117">
        <v>2518387.90564</v>
      </c>
      <c r="N33" s="117">
        <v>2656518.7021499998</v>
      </c>
      <c r="O33" s="116">
        <v>30738928.218959998</v>
      </c>
    </row>
    <row r="34" spans="1:15" ht="14" x14ac:dyDescent="0.3">
      <c r="A34" s="86">
        <v>2025</v>
      </c>
      <c r="B34" s="114" t="s">
        <v>141</v>
      </c>
      <c r="C34" s="115">
        <v>1409348.03993</v>
      </c>
      <c r="D34" s="115">
        <v>1354883.68019</v>
      </c>
      <c r="E34" s="115">
        <v>1414026.31161</v>
      </c>
      <c r="F34" s="115">
        <v>1225610.25034</v>
      </c>
      <c r="G34" s="115">
        <v>1514471.15017</v>
      </c>
      <c r="H34" s="115">
        <v>1195921.8752599999</v>
      </c>
      <c r="I34" s="115">
        <v>1581918.09785</v>
      </c>
      <c r="J34" s="115">
        <v>1520758.9652799999</v>
      </c>
      <c r="K34" s="115">
        <v>1488076.79382</v>
      </c>
      <c r="L34" s="115">
        <v>1510969.4129300001</v>
      </c>
      <c r="M34" s="115">
        <v>1290598.9385500001</v>
      </c>
      <c r="N34" s="115"/>
      <c r="O34" s="116">
        <v>15506583.515930001</v>
      </c>
    </row>
    <row r="35" spans="1:15" ht="14" x14ac:dyDescent="0.3">
      <c r="A35" s="85">
        <v>2024</v>
      </c>
      <c r="B35" s="114" t="s">
        <v>141</v>
      </c>
      <c r="C35" s="115">
        <v>1417883.9688500001</v>
      </c>
      <c r="D35" s="115">
        <v>1497993.5851</v>
      </c>
      <c r="E35" s="115">
        <v>1611577.7340599999</v>
      </c>
      <c r="F35" s="115">
        <v>1225747.8668899999</v>
      </c>
      <c r="G35" s="115">
        <v>1640573.5274700001</v>
      </c>
      <c r="H35" s="115">
        <v>1294117.49474</v>
      </c>
      <c r="I35" s="115">
        <v>1657548.9742300001</v>
      </c>
      <c r="J35" s="115">
        <v>1667669.74495</v>
      </c>
      <c r="K35" s="115">
        <v>1580723.94866</v>
      </c>
      <c r="L35" s="115">
        <v>1571749.08953</v>
      </c>
      <c r="M35" s="115">
        <v>1485180.2441700001</v>
      </c>
      <c r="N35" s="115">
        <v>1260037.7935200001</v>
      </c>
      <c r="O35" s="116">
        <v>17910803.972169999</v>
      </c>
    </row>
    <row r="36" spans="1:15" ht="14" x14ac:dyDescent="0.3">
      <c r="A36" s="86">
        <v>2025</v>
      </c>
      <c r="B36" s="114" t="s">
        <v>142</v>
      </c>
      <c r="C36" s="115">
        <v>2996436.78835</v>
      </c>
      <c r="D36" s="115">
        <v>2976626.7401200002</v>
      </c>
      <c r="E36" s="115">
        <v>3514226.14922</v>
      </c>
      <c r="F36" s="115">
        <v>3141658.3137599998</v>
      </c>
      <c r="G36" s="115">
        <v>3942606.3764300002</v>
      </c>
      <c r="H36" s="115">
        <v>3405403.2706200001</v>
      </c>
      <c r="I36" s="115">
        <v>3835225.0323600001</v>
      </c>
      <c r="J36" s="115">
        <v>2730777.2141200001</v>
      </c>
      <c r="K36" s="115">
        <v>3659306.1692300001</v>
      </c>
      <c r="L36" s="115">
        <v>3810862.3336499999</v>
      </c>
      <c r="M36" s="115">
        <v>3751656.0978000001</v>
      </c>
      <c r="N36" s="115"/>
      <c r="O36" s="116">
        <v>37764784.485660002</v>
      </c>
    </row>
    <row r="37" spans="1:15" ht="14" x14ac:dyDescent="0.3">
      <c r="A37" s="85">
        <v>2024</v>
      </c>
      <c r="B37" s="114" t="s">
        <v>142</v>
      </c>
      <c r="C37" s="115">
        <v>2776665.59663</v>
      </c>
      <c r="D37" s="115">
        <v>3127361.6659300001</v>
      </c>
      <c r="E37" s="115">
        <v>3221020.51407</v>
      </c>
      <c r="F37" s="115">
        <v>2739689.4615000002</v>
      </c>
      <c r="G37" s="115">
        <v>3211065.4572600001</v>
      </c>
      <c r="H37" s="115">
        <v>2613742.4381599999</v>
      </c>
      <c r="I37" s="115">
        <v>3119634.6640499998</v>
      </c>
      <c r="J37" s="115">
        <v>2696959.9712299998</v>
      </c>
      <c r="K37" s="115">
        <v>3399932.5199699998</v>
      </c>
      <c r="L37" s="115">
        <v>3570447.1710199998</v>
      </c>
      <c r="M37" s="115">
        <v>3237147.7769300002</v>
      </c>
      <c r="N37" s="115">
        <v>3483704.61827</v>
      </c>
      <c r="O37" s="116">
        <v>37197371.855020002</v>
      </c>
    </row>
    <row r="38" spans="1:15" ht="14" x14ac:dyDescent="0.3">
      <c r="A38" s="86">
        <v>2025</v>
      </c>
      <c r="B38" s="114" t="s">
        <v>143</v>
      </c>
      <c r="C38" s="115">
        <v>82415.475059999997</v>
      </c>
      <c r="D38" s="115">
        <v>158782.83376000001</v>
      </c>
      <c r="E38" s="115">
        <v>86356.291979999995</v>
      </c>
      <c r="F38" s="115">
        <v>129783.30017</v>
      </c>
      <c r="G38" s="115">
        <v>367051.56397000002</v>
      </c>
      <c r="H38" s="115">
        <v>84044.054889999999</v>
      </c>
      <c r="I38" s="115">
        <v>262653.41882999998</v>
      </c>
      <c r="J38" s="115">
        <v>81744.173809999993</v>
      </c>
      <c r="K38" s="115">
        <v>230420.35769</v>
      </c>
      <c r="L38" s="115">
        <v>304895.01439999999</v>
      </c>
      <c r="M38" s="115">
        <v>164254.4933</v>
      </c>
      <c r="N38" s="115"/>
      <c r="O38" s="116">
        <v>1952400.97786</v>
      </c>
    </row>
    <row r="39" spans="1:15" ht="14" x14ac:dyDescent="0.3">
      <c r="A39" s="85">
        <v>2024</v>
      </c>
      <c r="B39" s="114" t="s">
        <v>143</v>
      </c>
      <c r="C39" s="115">
        <v>167284.17989999999</v>
      </c>
      <c r="D39" s="115">
        <v>141237.81938999999</v>
      </c>
      <c r="E39" s="115">
        <v>142964.37304999999</v>
      </c>
      <c r="F39" s="115">
        <v>80867.331659999996</v>
      </c>
      <c r="G39" s="115">
        <v>168148.12448999999</v>
      </c>
      <c r="H39" s="115">
        <v>220068.33278999999</v>
      </c>
      <c r="I39" s="115">
        <v>118286.72552000001</v>
      </c>
      <c r="J39" s="115">
        <v>91670.812439999994</v>
      </c>
      <c r="K39" s="115">
        <v>234435.90804000001</v>
      </c>
      <c r="L39" s="115">
        <v>172867.80115000001</v>
      </c>
      <c r="M39" s="115">
        <v>152747.57754</v>
      </c>
      <c r="N39" s="115">
        <v>221165.67335</v>
      </c>
      <c r="O39" s="116">
        <v>1911744.6593200001</v>
      </c>
    </row>
    <row r="40" spans="1:15" ht="14" x14ac:dyDescent="0.3">
      <c r="A40" s="86">
        <v>2025</v>
      </c>
      <c r="B40" s="114" t="s">
        <v>144</v>
      </c>
      <c r="C40" s="115">
        <v>1223800.7147299999</v>
      </c>
      <c r="D40" s="115">
        <v>1292820.5811399999</v>
      </c>
      <c r="E40" s="115">
        <v>1477569.95184</v>
      </c>
      <c r="F40" s="115">
        <v>1378967.33454</v>
      </c>
      <c r="G40" s="115">
        <v>1673000.8617400001</v>
      </c>
      <c r="H40" s="115">
        <v>1274661.9805699999</v>
      </c>
      <c r="I40" s="115">
        <v>1563635.52039</v>
      </c>
      <c r="J40" s="115">
        <v>1489424.0160699999</v>
      </c>
      <c r="K40" s="115">
        <v>1509931.81072</v>
      </c>
      <c r="L40" s="115">
        <v>1642853.56259</v>
      </c>
      <c r="M40" s="115">
        <v>1479757.27722</v>
      </c>
      <c r="N40" s="115"/>
      <c r="O40" s="116">
        <v>16006423.61155</v>
      </c>
    </row>
    <row r="41" spans="1:15" ht="14" x14ac:dyDescent="0.3">
      <c r="A41" s="85">
        <v>2024</v>
      </c>
      <c r="B41" s="114" t="s">
        <v>144</v>
      </c>
      <c r="C41" s="115">
        <v>1207598.6345800001</v>
      </c>
      <c r="D41" s="115">
        <v>1286242.07118</v>
      </c>
      <c r="E41" s="115">
        <v>1459793.4570800001</v>
      </c>
      <c r="F41" s="115">
        <v>1195087.62665</v>
      </c>
      <c r="G41" s="115">
        <v>1494937.3152600001</v>
      </c>
      <c r="H41" s="115">
        <v>1188415.4030500001</v>
      </c>
      <c r="I41" s="115">
        <v>1407417.0491800001</v>
      </c>
      <c r="J41" s="115">
        <v>1476067.2260700001</v>
      </c>
      <c r="K41" s="115">
        <v>1477177.2816000001</v>
      </c>
      <c r="L41" s="115">
        <v>1549353.5996699999</v>
      </c>
      <c r="M41" s="115">
        <v>1447948.02122</v>
      </c>
      <c r="N41" s="115">
        <v>1476889.7602899999</v>
      </c>
      <c r="O41" s="116">
        <v>16666927.445830001</v>
      </c>
    </row>
    <row r="42" spans="1:15" ht="14" x14ac:dyDescent="0.3">
      <c r="A42" s="86">
        <v>2025</v>
      </c>
      <c r="B42" s="114" t="s">
        <v>145</v>
      </c>
      <c r="C42" s="115">
        <v>790400.97892999998</v>
      </c>
      <c r="D42" s="115">
        <v>807941.44626</v>
      </c>
      <c r="E42" s="115">
        <v>915306.63589999999</v>
      </c>
      <c r="F42" s="115">
        <v>853205.52934999997</v>
      </c>
      <c r="G42" s="115">
        <v>1006697.54258</v>
      </c>
      <c r="H42" s="115">
        <v>798575.81616000005</v>
      </c>
      <c r="I42" s="115">
        <v>985429.63138000004</v>
      </c>
      <c r="J42" s="115">
        <v>962590.75459999999</v>
      </c>
      <c r="K42" s="115">
        <v>940969.89835000003</v>
      </c>
      <c r="L42" s="115">
        <v>1068491.16863</v>
      </c>
      <c r="M42" s="115">
        <v>982095.81960000005</v>
      </c>
      <c r="N42" s="115"/>
      <c r="O42" s="116">
        <v>10111705.22174</v>
      </c>
    </row>
    <row r="43" spans="1:15" ht="14" x14ac:dyDescent="0.3">
      <c r="A43" s="85">
        <v>2024</v>
      </c>
      <c r="B43" s="114" t="s">
        <v>145</v>
      </c>
      <c r="C43" s="115">
        <v>823083.55226000003</v>
      </c>
      <c r="D43" s="115">
        <v>910239.89621000004</v>
      </c>
      <c r="E43" s="115">
        <v>1026215.38596</v>
      </c>
      <c r="F43" s="115">
        <v>844582.79347000003</v>
      </c>
      <c r="G43" s="115">
        <v>1064728.2027</v>
      </c>
      <c r="H43" s="115">
        <v>763648.60150999995</v>
      </c>
      <c r="I43" s="115">
        <v>945812.82868999999</v>
      </c>
      <c r="J43" s="115">
        <v>974616.00171999994</v>
      </c>
      <c r="K43" s="115">
        <v>925482.00340000005</v>
      </c>
      <c r="L43" s="115">
        <v>995004.01511000004</v>
      </c>
      <c r="M43" s="115">
        <v>944151.02645999996</v>
      </c>
      <c r="N43" s="115">
        <v>963637.29972000001</v>
      </c>
      <c r="O43" s="116">
        <v>11181201.607209999</v>
      </c>
    </row>
    <row r="44" spans="1:15" ht="14" x14ac:dyDescent="0.3">
      <c r="A44" s="86">
        <v>2025</v>
      </c>
      <c r="B44" s="114" t="s">
        <v>146</v>
      </c>
      <c r="C44" s="115">
        <v>1010435.00758</v>
      </c>
      <c r="D44" s="115">
        <v>1020360.28757</v>
      </c>
      <c r="E44" s="115">
        <v>1134877.00428</v>
      </c>
      <c r="F44" s="115">
        <v>1080035.5886899999</v>
      </c>
      <c r="G44" s="115">
        <v>1234587.28819</v>
      </c>
      <c r="H44" s="115">
        <v>967684.35340999998</v>
      </c>
      <c r="I44" s="115">
        <v>1186901.00758</v>
      </c>
      <c r="J44" s="115">
        <v>1098607.1251099999</v>
      </c>
      <c r="K44" s="115">
        <v>1131328.15068</v>
      </c>
      <c r="L44" s="115">
        <v>1219861.0668800001</v>
      </c>
      <c r="M44" s="115">
        <v>1049054.1994700001</v>
      </c>
      <c r="N44" s="115"/>
      <c r="O44" s="116">
        <v>12133731.07944</v>
      </c>
    </row>
    <row r="45" spans="1:15" ht="14" x14ac:dyDescent="0.3">
      <c r="A45" s="85">
        <v>2024</v>
      </c>
      <c r="B45" s="114" t="s">
        <v>146</v>
      </c>
      <c r="C45" s="115">
        <v>938374.95611999999</v>
      </c>
      <c r="D45" s="115">
        <v>982551.14778999996</v>
      </c>
      <c r="E45" s="115">
        <v>1078724.2892400001</v>
      </c>
      <c r="F45" s="115">
        <v>916493.77237999998</v>
      </c>
      <c r="G45" s="115">
        <v>1205377.96581</v>
      </c>
      <c r="H45" s="115">
        <v>935318.17628999997</v>
      </c>
      <c r="I45" s="115">
        <v>1101762.6208800001</v>
      </c>
      <c r="J45" s="115">
        <v>1077792.4059900001</v>
      </c>
      <c r="K45" s="115">
        <v>1042517.06459</v>
      </c>
      <c r="L45" s="115">
        <v>1118071.9698999999</v>
      </c>
      <c r="M45" s="115">
        <v>1058714.9230899999</v>
      </c>
      <c r="N45" s="115">
        <v>972272.09291999997</v>
      </c>
      <c r="O45" s="116">
        <v>12427971.385</v>
      </c>
    </row>
    <row r="46" spans="1:15" ht="14" x14ac:dyDescent="0.3">
      <c r="A46" s="86">
        <v>2025</v>
      </c>
      <c r="B46" s="114" t="s">
        <v>147</v>
      </c>
      <c r="C46" s="115">
        <v>1244222.2619700001</v>
      </c>
      <c r="D46" s="115">
        <v>1232211.62479</v>
      </c>
      <c r="E46" s="115">
        <v>1539155.7381</v>
      </c>
      <c r="F46" s="115">
        <v>1298005.64512</v>
      </c>
      <c r="G46" s="115">
        <v>1496110.3365199999</v>
      </c>
      <c r="H46" s="115">
        <v>1427136.07076</v>
      </c>
      <c r="I46" s="115">
        <v>1350883.08559</v>
      </c>
      <c r="J46" s="115">
        <v>1363722.4797400001</v>
      </c>
      <c r="K46" s="115">
        <v>1480611.1706699999</v>
      </c>
      <c r="L46" s="115">
        <v>1287082.33696</v>
      </c>
      <c r="M46" s="115">
        <v>1319262.75288</v>
      </c>
      <c r="N46" s="115"/>
      <c r="O46" s="116">
        <v>15038403.5031</v>
      </c>
    </row>
    <row r="47" spans="1:15" ht="14" x14ac:dyDescent="0.3">
      <c r="A47" s="85">
        <v>2024</v>
      </c>
      <c r="B47" s="114" t="s">
        <v>147</v>
      </c>
      <c r="C47" s="115">
        <v>1113592.35036</v>
      </c>
      <c r="D47" s="115">
        <v>1375354.0140800001</v>
      </c>
      <c r="E47" s="115">
        <v>1467693.41328</v>
      </c>
      <c r="F47" s="115">
        <v>1192080.6555399999</v>
      </c>
      <c r="G47" s="115">
        <v>1452071.49911</v>
      </c>
      <c r="H47" s="115">
        <v>1312279.8658100001</v>
      </c>
      <c r="I47" s="115">
        <v>1415847.8846100001</v>
      </c>
      <c r="J47" s="115">
        <v>1404781.4569300001</v>
      </c>
      <c r="K47" s="115">
        <v>1466592.42056</v>
      </c>
      <c r="L47" s="115">
        <v>1253369.1180199999</v>
      </c>
      <c r="M47" s="115">
        <v>1246104.00814</v>
      </c>
      <c r="N47" s="115">
        <v>1433514.0757200001</v>
      </c>
      <c r="O47" s="116">
        <v>16133280.762159999</v>
      </c>
    </row>
    <row r="48" spans="1:15" ht="14" x14ac:dyDescent="0.3">
      <c r="A48" s="86">
        <v>2025</v>
      </c>
      <c r="B48" s="114" t="s">
        <v>148</v>
      </c>
      <c r="C48" s="115">
        <v>317186.10092</v>
      </c>
      <c r="D48" s="115">
        <v>320215.90902999998</v>
      </c>
      <c r="E48" s="115">
        <v>375147.76507999998</v>
      </c>
      <c r="F48" s="115">
        <v>387281.80984</v>
      </c>
      <c r="G48" s="115">
        <v>413279.33172000002</v>
      </c>
      <c r="H48" s="115">
        <v>365441.02171</v>
      </c>
      <c r="I48" s="115">
        <v>427252.61884000001</v>
      </c>
      <c r="J48" s="115">
        <v>363885.32105000003</v>
      </c>
      <c r="K48" s="115">
        <v>381571.92216000002</v>
      </c>
      <c r="L48" s="115">
        <v>403463.63001999998</v>
      </c>
      <c r="M48" s="115">
        <v>361706.68751000002</v>
      </c>
      <c r="N48" s="115"/>
      <c r="O48" s="116">
        <v>4116432.1178799998</v>
      </c>
    </row>
    <row r="49" spans="1:15" ht="14" x14ac:dyDescent="0.3">
      <c r="A49" s="85">
        <v>2024</v>
      </c>
      <c r="B49" s="114" t="s">
        <v>148</v>
      </c>
      <c r="C49" s="115">
        <v>322327.83571999997</v>
      </c>
      <c r="D49" s="115">
        <v>348209.80783000001</v>
      </c>
      <c r="E49" s="115">
        <v>385061.33549000003</v>
      </c>
      <c r="F49" s="115">
        <v>334330.47073</v>
      </c>
      <c r="G49" s="115">
        <v>419447.12485000002</v>
      </c>
      <c r="H49" s="115">
        <v>332515.08912000002</v>
      </c>
      <c r="I49" s="115">
        <v>381421.19212000002</v>
      </c>
      <c r="J49" s="115">
        <v>362541.25273000001</v>
      </c>
      <c r="K49" s="115">
        <v>375761.42826000002</v>
      </c>
      <c r="L49" s="115">
        <v>364343.08331000002</v>
      </c>
      <c r="M49" s="115">
        <v>345263.40818000003</v>
      </c>
      <c r="N49" s="115">
        <v>339573.18560999999</v>
      </c>
      <c r="O49" s="116">
        <v>4310795.2139499998</v>
      </c>
    </row>
    <row r="50" spans="1:15" ht="14" x14ac:dyDescent="0.3">
      <c r="A50" s="86">
        <v>2025</v>
      </c>
      <c r="B50" s="114" t="s">
        <v>149</v>
      </c>
      <c r="C50" s="115">
        <v>1162578.19897</v>
      </c>
      <c r="D50" s="115">
        <v>877805.26521999994</v>
      </c>
      <c r="E50" s="115">
        <v>566417.96073000005</v>
      </c>
      <c r="F50" s="115">
        <v>503170.70546999999</v>
      </c>
      <c r="G50" s="115">
        <v>853872.1899</v>
      </c>
      <c r="H50" s="115">
        <v>380258.33674</v>
      </c>
      <c r="I50" s="115">
        <v>756936.54631999996</v>
      </c>
      <c r="J50" s="115">
        <v>587450.46395</v>
      </c>
      <c r="K50" s="115">
        <v>502748.42183000001</v>
      </c>
      <c r="L50" s="115">
        <v>553033.20641999994</v>
      </c>
      <c r="M50" s="115">
        <v>601265.54428000003</v>
      </c>
      <c r="N50" s="115"/>
      <c r="O50" s="116">
        <v>7345536.83983</v>
      </c>
    </row>
    <row r="51" spans="1:15" ht="14" x14ac:dyDescent="0.3">
      <c r="A51" s="85">
        <v>2024</v>
      </c>
      <c r="B51" s="114" t="s">
        <v>149</v>
      </c>
      <c r="C51" s="115">
        <v>467741.89817</v>
      </c>
      <c r="D51" s="115">
        <v>481096.82188</v>
      </c>
      <c r="E51" s="115">
        <v>544457.50179000001</v>
      </c>
      <c r="F51" s="115">
        <v>341919.05562</v>
      </c>
      <c r="G51" s="115">
        <v>581582.99901999999</v>
      </c>
      <c r="H51" s="115">
        <v>402423.97295000002</v>
      </c>
      <c r="I51" s="115">
        <v>953690.73649000004</v>
      </c>
      <c r="J51" s="115">
        <v>962209.15985000005</v>
      </c>
      <c r="K51" s="115">
        <v>669029.85039000004</v>
      </c>
      <c r="L51" s="115">
        <v>754775.83406999998</v>
      </c>
      <c r="M51" s="115">
        <v>684148.35071000003</v>
      </c>
      <c r="N51" s="115">
        <v>630922.95608000003</v>
      </c>
      <c r="O51" s="116">
        <v>7473999.1370200003</v>
      </c>
    </row>
    <row r="52" spans="1:15" ht="14" x14ac:dyDescent="0.3">
      <c r="A52" s="86">
        <v>2025</v>
      </c>
      <c r="B52" s="114" t="s">
        <v>150</v>
      </c>
      <c r="C52" s="115">
        <v>385099.26997999998</v>
      </c>
      <c r="D52" s="115">
        <v>435240.33497999999</v>
      </c>
      <c r="E52" s="115">
        <v>883952.64231000002</v>
      </c>
      <c r="F52" s="115">
        <v>538176.66347999999</v>
      </c>
      <c r="G52" s="115">
        <v>741066.14824000001</v>
      </c>
      <c r="H52" s="115">
        <v>619563.31044000003</v>
      </c>
      <c r="I52" s="115">
        <v>981433.99150999996</v>
      </c>
      <c r="J52" s="115">
        <v>833909.42724999995</v>
      </c>
      <c r="K52" s="115">
        <v>572822.89578000002</v>
      </c>
      <c r="L52" s="115">
        <v>707566.57911000005</v>
      </c>
      <c r="M52" s="115">
        <v>746475.56322000001</v>
      </c>
      <c r="N52" s="115"/>
      <c r="O52" s="116">
        <v>7445306.8262999998</v>
      </c>
    </row>
    <row r="53" spans="1:15" ht="14" x14ac:dyDescent="0.3">
      <c r="A53" s="85">
        <v>2024</v>
      </c>
      <c r="B53" s="114" t="s">
        <v>150</v>
      </c>
      <c r="C53" s="115">
        <v>329894.10360999999</v>
      </c>
      <c r="D53" s="115">
        <v>299868.98099000001</v>
      </c>
      <c r="E53" s="115">
        <v>358167.08747999999</v>
      </c>
      <c r="F53" s="115">
        <v>349697.69761999999</v>
      </c>
      <c r="G53" s="115">
        <v>980386.42267999996</v>
      </c>
      <c r="H53" s="115">
        <v>564215.51665000001</v>
      </c>
      <c r="I53" s="115">
        <v>431114.92654999997</v>
      </c>
      <c r="J53" s="115">
        <v>422556.94748999999</v>
      </c>
      <c r="K53" s="115">
        <v>566546.13355000003</v>
      </c>
      <c r="L53" s="115">
        <v>820107.25635000004</v>
      </c>
      <c r="M53" s="115">
        <v>613668.40832000005</v>
      </c>
      <c r="N53" s="115">
        <v>997520.48196</v>
      </c>
      <c r="O53" s="116">
        <v>6733743.96325</v>
      </c>
    </row>
    <row r="54" spans="1:15" ht="14" x14ac:dyDescent="0.3">
      <c r="A54" s="86">
        <v>2025</v>
      </c>
      <c r="B54" s="114" t="s">
        <v>151</v>
      </c>
      <c r="C54" s="115">
        <v>588921.09927999997</v>
      </c>
      <c r="D54" s="115">
        <v>590649.41032000002</v>
      </c>
      <c r="E54" s="115">
        <v>637593.48158999998</v>
      </c>
      <c r="F54" s="115">
        <v>608985.09600999998</v>
      </c>
      <c r="G54" s="115">
        <v>657070.29642999999</v>
      </c>
      <c r="H54" s="115">
        <v>531851.44850000006</v>
      </c>
      <c r="I54" s="115">
        <v>656565.81342000002</v>
      </c>
      <c r="J54" s="115">
        <v>569355.54576999997</v>
      </c>
      <c r="K54" s="115">
        <v>606064.49412000005</v>
      </c>
      <c r="L54" s="115">
        <v>666411.34802999999</v>
      </c>
      <c r="M54" s="115">
        <v>613720.98611000006</v>
      </c>
      <c r="N54" s="115"/>
      <c r="O54" s="116">
        <v>6727189.0195800001</v>
      </c>
    </row>
    <row r="55" spans="1:15" ht="14" x14ac:dyDescent="0.3">
      <c r="A55" s="85">
        <v>2024</v>
      </c>
      <c r="B55" s="114" t="s">
        <v>151</v>
      </c>
      <c r="C55" s="115">
        <v>551102.85985000001</v>
      </c>
      <c r="D55" s="115">
        <v>600065.76193000004</v>
      </c>
      <c r="E55" s="115">
        <v>639301.59143999999</v>
      </c>
      <c r="F55" s="115">
        <v>511732.00076000002</v>
      </c>
      <c r="G55" s="115">
        <v>653248.15061000001</v>
      </c>
      <c r="H55" s="115">
        <v>479194.88429999998</v>
      </c>
      <c r="I55" s="115">
        <v>622229.83816000004</v>
      </c>
      <c r="J55" s="115">
        <v>606094.12774999999</v>
      </c>
      <c r="K55" s="115">
        <v>615334.06545999995</v>
      </c>
      <c r="L55" s="115">
        <v>628393.23855999997</v>
      </c>
      <c r="M55" s="115">
        <v>624421.43296000001</v>
      </c>
      <c r="N55" s="115">
        <v>607044.96568999998</v>
      </c>
      <c r="O55" s="116">
        <v>7138162.9174699998</v>
      </c>
    </row>
    <row r="56" spans="1:15" ht="14" x14ac:dyDescent="0.3">
      <c r="A56" s="86">
        <v>2025</v>
      </c>
      <c r="B56" s="112" t="s">
        <v>30</v>
      </c>
      <c r="C56" s="118">
        <f>C58</f>
        <v>456651.92012000002</v>
      </c>
      <c r="D56" s="118">
        <f t="shared" ref="D56:O56" si="4">D58</f>
        <v>417965.83091999998</v>
      </c>
      <c r="E56" s="118">
        <f t="shared" si="4"/>
        <v>492801.63483</v>
      </c>
      <c r="F56" s="118">
        <f t="shared" si="4"/>
        <v>474411.65805000003</v>
      </c>
      <c r="G56" s="118">
        <f t="shared" si="4"/>
        <v>531058.36436000001</v>
      </c>
      <c r="H56" s="118">
        <f t="shared" si="4"/>
        <v>490534.07202999998</v>
      </c>
      <c r="I56" s="118">
        <f t="shared" si="4"/>
        <v>571319.96620000002</v>
      </c>
      <c r="J56" s="118">
        <f t="shared" si="4"/>
        <v>522796.36495999998</v>
      </c>
      <c r="K56" s="118">
        <f t="shared" si="4"/>
        <v>550943.63347999996</v>
      </c>
      <c r="L56" s="118">
        <f t="shared" si="4"/>
        <v>583448.04376000003</v>
      </c>
      <c r="M56" s="118">
        <f t="shared" si="4"/>
        <v>533047.13352000003</v>
      </c>
      <c r="N56" s="118"/>
      <c r="O56" s="118">
        <f t="shared" si="4"/>
        <v>5624978.6222299999</v>
      </c>
    </row>
    <row r="57" spans="1:15" ht="14" x14ac:dyDescent="0.3">
      <c r="A57" s="85">
        <v>2024</v>
      </c>
      <c r="B57" s="112" t="s">
        <v>30</v>
      </c>
      <c r="C57" s="118">
        <f>C59</f>
        <v>445585.55433999997</v>
      </c>
      <c r="D57" s="118">
        <f t="shared" ref="D57:O57" si="5">D59</f>
        <v>452004.67859000002</v>
      </c>
      <c r="E57" s="118">
        <f t="shared" si="5"/>
        <v>499133.05374</v>
      </c>
      <c r="F57" s="118">
        <f t="shared" si="5"/>
        <v>465815.15151</v>
      </c>
      <c r="G57" s="118">
        <f t="shared" si="5"/>
        <v>545499.02194000001</v>
      </c>
      <c r="H57" s="118">
        <f t="shared" si="5"/>
        <v>432180.37313000002</v>
      </c>
      <c r="I57" s="118">
        <f t="shared" si="5"/>
        <v>569304.48942</v>
      </c>
      <c r="J57" s="118">
        <f t="shared" si="5"/>
        <v>521637.65886999998</v>
      </c>
      <c r="K57" s="118">
        <f t="shared" si="5"/>
        <v>490429.39669000002</v>
      </c>
      <c r="L57" s="118">
        <f t="shared" si="5"/>
        <v>566555.50026999996</v>
      </c>
      <c r="M57" s="118">
        <f t="shared" si="5"/>
        <v>485346.90466</v>
      </c>
      <c r="N57" s="118">
        <f t="shared" si="5"/>
        <v>534487.07449000003</v>
      </c>
      <c r="O57" s="118">
        <f t="shared" si="5"/>
        <v>6007978.8576499997</v>
      </c>
    </row>
    <row r="58" spans="1:15" ht="14" x14ac:dyDescent="0.3">
      <c r="A58" s="86">
        <v>2025</v>
      </c>
      <c r="B58" s="114" t="s">
        <v>152</v>
      </c>
      <c r="C58" s="115">
        <v>456651.92012000002</v>
      </c>
      <c r="D58" s="115">
        <v>417965.83091999998</v>
      </c>
      <c r="E58" s="115">
        <v>492801.63483</v>
      </c>
      <c r="F58" s="115">
        <v>474411.65805000003</v>
      </c>
      <c r="G58" s="115">
        <v>531058.36436000001</v>
      </c>
      <c r="H58" s="115">
        <v>490534.07202999998</v>
      </c>
      <c r="I58" s="115">
        <v>571319.96620000002</v>
      </c>
      <c r="J58" s="115">
        <v>522796.36495999998</v>
      </c>
      <c r="K58" s="115">
        <v>550943.63347999996</v>
      </c>
      <c r="L58" s="115">
        <v>583448.04376000003</v>
      </c>
      <c r="M58" s="115">
        <v>533047.13352000003</v>
      </c>
      <c r="N58" s="115"/>
      <c r="O58" s="116">
        <v>5624978.6222299999</v>
      </c>
    </row>
    <row r="59" spans="1:15" ht="14.5" thickBot="1" x14ac:dyDescent="0.35">
      <c r="A59" s="85">
        <v>2024</v>
      </c>
      <c r="B59" s="114" t="s">
        <v>152</v>
      </c>
      <c r="C59" s="115">
        <v>445585.55433999997</v>
      </c>
      <c r="D59" s="115">
        <v>452004.67859000002</v>
      </c>
      <c r="E59" s="115">
        <v>499133.05374</v>
      </c>
      <c r="F59" s="115">
        <v>465815.15151</v>
      </c>
      <c r="G59" s="115">
        <v>545499.02194000001</v>
      </c>
      <c r="H59" s="115">
        <v>432180.37313000002</v>
      </c>
      <c r="I59" s="115">
        <v>569304.48942</v>
      </c>
      <c r="J59" s="115">
        <v>521637.65886999998</v>
      </c>
      <c r="K59" s="115">
        <v>490429.39669000002</v>
      </c>
      <c r="L59" s="115">
        <v>566555.50026999996</v>
      </c>
      <c r="M59" s="115">
        <v>485346.90466</v>
      </c>
      <c r="N59" s="115">
        <v>534487.07449000003</v>
      </c>
      <c r="O59" s="116">
        <v>6007978.8576499997</v>
      </c>
    </row>
    <row r="60" spans="1:15" s="32" customFormat="1" ht="15" customHeight="1" thickBot="1" x14ac:dyDescent="0.3">
      <c r="A60" s="119">
        <v>2002</v>
      </c>
      <c r="B60" s="120" t="s">
        <v>39</v>
      </c>
      <c r="C60" s="121">
        <v>2607319.6609999998</v>
      </c>
      <c r="D60" s="121">
        <v>2383772.9539999999</v>
      </c>
      <c r="E60" s="121">
        <v>2918943.5210000002</v>
      </c>
      <c r="F60" s="121">
        <v>2742857.9219999998</v>
      </c>
      <c r="G60" s="121">
        <v>3000325.2429999998</v>
      </c>
      <c r="H60" s="121">
        <v>2770693.8810000001</v>
      </c>
      <c r="I60" s="121">
        <v>3103851.8620000002</v>
      </c>
      <c r="J60" s="121">
        <v>2975888.9739999999</v>
      </c>
      <c r="K60" s="121">
        <v>3218206.861</v>
      </c>
      <c r="L60" s="121">
        <v>3501128.02</v>
      </c>
      <c r="M60" s="121">
        <v>3593604.8960000002</v>
      </c>
      <c r="N60" s="121">
        <v>3242495.2340000002</v>
      </c>
      <c r="O60" s="122">
        <f>SUM(C60:N60)</f>
        <v>36059089.028999999</v>
      </c>
    </row>
    <row r="61" spans="1:15" s="32" customFormat="1" ht="15" customHeight="1" thickBot="1" x14ac:dyDescent="0.3">
      <c r="A61" s="119">
        <v>2003</v>
      </c>
      <c r="B61" s="120" t="s">
        <v>39</v>
      </c>
      <c r="C61" s="121">
        <v>3533705.5819999999</v>
      </c>
      <c r="D61" s="121">
        <v>2923460.39</v>
      </c>
      <c r="E61" s="121">
        <v>3908255.9909999999</v>
      </c>
      <c r="F61" s="121">
        <v>3662183.449</v>
      </c>
      <c r="G61" s="121">
        <v>3860471.3</v>
      </c>
      <c r="H61" s="121">
        <v>3796113.5219999999</v>
      </c>
      <c r="I61" s="121">
        <v>4236114.2640000004</v>
      </c>
      <c r="J61" s="121">
        <v>3828726.17</v>
      </c>
      <c r="K61" s="121">
        <v>4114677.523</v>
      </c>
      <c r="L61" s="121">
        <v>4824388.2589999996</v>
      </c>
      <c r="M61" s="121">
        <v>3969697.4580000001</v>
      </c>
      <c r="N61" s="121">
        <v>4595042.3940000003</v>
      </c>
      <c r="O61" s="122">
        <f t="shared" ref="O61:O79" si="6">SUM(C61:N61)</f>
        <v>47252836.302000001</v>
      </c>
    </row>
    <row r="62" spans="1:15" s="32" customFormat="1" ht="15" customHeight="1" thickBot="1" x14ac:dyDescent="0.3">
      <c r="A62" s="119">
        <v>2004</v>
      </c>
      <c r="B62" s="120" t="s">
        <v>39</v>
      </c>
      <c r="C62" s="121">
        <v>4619660.84</v>
      </c>
      <c r="D62" s="121">
        <v>3664503.0430000001</v>
      </c>
      <c r="E62" s="121">
        <v>5218042.1770000001</v>
      </c>
      <c r="F62" s="121">
        <v>5072462.9939999999</v>
      </c>
      <c r="G62" s="121">
        <v>5170061.6050000004</v>
      </c>
      <c r="H62" s="121">
        <v>5284383.2860000003</v>
      </c>
      <c r="I62" s="121">
        <v>5632138.7980000004</v>
      </c>
      <c r="J62" s="121">
        <v>4707491.284</v>
      </c>
      <c r="K62" s="121">
        <v>5656283.5209999997</v>
      </c>
      <c r="L62" s="121">
        <v>5867342.1210000003</v>
      </c>
      <c r="M62" s="121">
        <v>5733908.9759999998</v>
      </c>
      <c r="N62" s="121">
        <v>6540874.1749999998</v>
      </c>
      <c r="O62" s="122">
        <f t="shared" si="6"/>
        <v>63167152.819999993</v>
      </c>
    </row>
    <row r="63" spans="1:15" s="32" customFormat="1" ht="15" customHeight="1" thickBot="1" x14ac:dyDescent="0.3">
      <c r="A63" s="119">
        <v>2005</v>
      </c>
      <c r="B63" s="120" t="s">
        <v>39</v>
      </c>
      <c r="C63" s="121">
        <v>4997279.7240000004</v>
      </c>
      <c r="D63" s="121">
        <v>5651741.2520000003</v>
      </c>
      <c r="E63" s="121">
        <v>6591859.2180000003</v>
      </c>
      <c r="F63" s="121">
        <v>6128131.8779999996</v>
      </c>
      <c r="G63" s="121">
        <v>5977226.2170000002</v>
      </c>
      <c r="H63" s="121">
        <v>6038534.3669999996</v>
      </c>
      <c r="I63" s="121">
        <v>5763466.3530000001</v>
      </c>
      <c r="J63" s="121">
        <v>5552867.2120000003</v>
      </c>
      <c r="K63" s="121">
        <v>6814268.9409999996</v>
      </c>
      <c r="L63" s="121">
        <v>6772178.5690000001</v>
      </c>
      <c r="M63" s="121">
        <v>5942575.7819999997</v>
      </c>
      <c r="N63" s="121">
        <v>7246278.6299999999</v>
      </c>
      <c r="O63" s="122">
        <f t="shared" si="6"/>
        <v>73476408.142999992</v>
      </c>
    </row>
    <row r="64" spans="1:15" s="32" customFormat="1" ht="15" customHeight="1" thickBot="1" x14ac:dyDescent="0.3">
      <c r="A64" s="119">
        <v>2006</v>
      </c>
      <c r="B64" s="120" t="s">
        <v>39</v>
      </c>
      <c r="C64" s="121">
        <v>5133048.8810000001</v>
      </c>
      <c r="D64" s="121">
        <v>6058251.2790000001</v>
      </c>
      <c r="E64" s="121">
        <v>7411101.659</v>
      </c>
      <c r="F64" s="121">
        <v>6456090.2609999999</v>
      </c>
      <c r="G64" s="121">
        <v>7041543.2470000004</v>
      </c>
      <c r="H64" s="121">
        <v>7815434.6220000004</v>
      </c>
      <c r="I64" s="121">
        <v>7067411.4790000003</v>
      </c>
      <c r="J64" s="121">
        <v>6811202.4100000001</v>
      </c>
      <c r="K64" s="121">
        <v>7606551.0949999997</v>
      </c>
      <c r="L64" s="121">
        <v>6888812.5489999996</v>
      </c>
      <c r="M64" s="121">
        <v>8641474.5559999999</v>
      </c>
      <c r="N64" s="121">
        <v>8603753.4800000004</v>
      </c>
      <c r="O64" s="122">
        <f t="shared" si="6"/>
        <v>85534675.517999992</v>
      </c>
    </row>
    <row r="65" spans="1:15" s="32" customFormat="1" ht="15" customHeight="1" thickBot="1" x14ac:dyDescent="0.3">
      <c r="A65" s="119">
        <v>2007</v>
      </c>
      <c r="B65" s="120" t="s">
        <v>39</v>
      </c>
      <c r="C65" s="121">
        <v>6564559.7929999996</v>
      </c>
      <c r="D65" s="121">
        <v>7656951.608</v>
      </c>
      <c r="E65" s="121">
        <v>8957851.6209999993</v>
      </c>
      <c r="F65" s="121">
        <v>8313312.0049999999</v>
      </c>
      <c r="G65" s="121">
        <v>9147620.0419999994</v>
      </c>
      <c r="H65" s="121">
        <v>8980247.4370000008</v>
      </c>
      <c r="I65" s="121">
        <v>8937741.591</v>
      </c>
      <c r="J65" s="121">
        <v>8736689.0920000002</v>
      </c>
      <c r="K65" s="121">
        <v>9038743.8959999997</v>
      </c>
      <c r="L65" s="121">
        <v>9895216.6219999995</v>
      </c>
      <c r="M65" s="121">
        <v>11318798.220000001</v>
      </c>
      <c r="N65" s="121">
        <v>9724017.977</v>
      </c>
      <c r="O65" s="122">
        <f t="shared" si="6"/>
        <v>107271749.90399998</v>
      </c>
    </row>
    <row r="66" spans="1:15" s="32" customFormat="1" ht="15" customHeight="1" thickBot="1" x14ac:dyDescent="0.3">
      <c r="A66" s="119">
        <v>2008</v>
      </c>
      <c r="B66" s="120" t="s">
        <v>39</v>
      </c>
      <c r="C66" s="121">
        <v>10632207.040999999</v>
      </c>
      <c r="D66" s="121">
        <v>11077899.119999999</v>
      </c>
      <c r="E66" s="121">
        <v>11428587.233999999</v>
      </c>
      <c r="F66" s="121">
        <v>11363963.503</v>
      </c>
      <c r="G66" s="121">
        <v>12477968.699999999</v>
      </c>
      <c r="H66" s="121">
        <v>11770634.384</v>
      </c>
      <c r="I66" s="121">
        <v>12595426.863</v>
      </c>
      <c r="J66" s="121">
        <v>11046830.085999999</v>
      </c>
      <c r="K66" s="121">
        <v>12793148.034</v>
      </c>
      <c r="L66" s="121">
        <v>9722708.7899999991</v>
      </c>
      <c r="M66" s="121">
        <v>9395872.8969999999</v>
      </c>
      <c r="N66" s="121">
        <v>7721948.9740000004</v>
      </c>
      <c r="O66" s="122">
        <f t="shared" si="6"/>
        <v>132027195.626</v>
      </c>
    </row>
    <row r="67" spans="1:15" s="32" customFormat="1" ht="15" customHeight="1" thickBot="1" x14ac:dyDescent="0.3">
      <c r="A67" s="119">
        <v>2009</v>
      </c>
      <c r="B67" s="120" t="s">
        <v>39</v>
      </c>
      <c r="C67" s="121">
        <v>7884493.5240000002</v>
      </c>
      <c r="D67" s="121">
        <v>8435115.8340000007</v>
      </c>
      <c r="E67" s="121">
        <v>8155485.0810000002</v>
      </c>
      <c r="F67" s="121">
        <v>7561696.2829999998</v>
      </c>
      <c r="G67" s="121">
        <v>7346407.5279999999</v>
      </c>
      <c r="H67" s="121">
        <v>8329692.7829999998</v>
      </c>
      <c r="I67" s="121">
        <v>9055733.6710000001</v>
      </c>
      <c r="J67" s="121">
        <v>7839908.8420000002</v>
      </c>
      <c r="K67" s="121">
        <v>8480708.3870000001</v>
      </c>
      <c r="L67" s="121">
        <v>10095768.029999999</v>
      </c>
      <c r="M67" s="121">
        <v>8903010.773</v>
      </c>
      <c r="N67" s="121">
        <v>10054591.867000001</v>
      </c>
      <c r="O67" s="122">
        <f t="shared" si="6"/>
        <v>102142612.603</v>
      </c>
    </row>
    <row r="68" spans="1:15" s="32" customFormat="1" ht="15" customHeight="1" thickBot="1" x14ac:dyDescent="0.3">
      <c r="A68" s="119">
        <v>2010</v>
      </c>
      <c r="B68" s="120" t="s">
        <v>39</v>
      </c>
      <c r="C68" s="121">
        <v>7828748.0580000002</v>
      </c>
      <c r="D68" s="121">
        <v>8263237.8140000002</v>
      </c>
      <c r="E68" s="121">
        <v>9886488.1710000001</v>
      </c>
      <c r="F68" s="121">
        <v>9396006.6539999992</v>
      </c>
      <c r="G68" s="121">
        <v>9799958.1170000006</v>
      </c>
      <c r="H68" s="121">
        <v>9542907.6439999994</v>
      </c>
      <c r="I68" s="121">
        <v>9564682.5449999999</v>
      </c>
      <c r="J68" s="121">
        <v>8523451.9729999993</v>
      </c>
      <c r="K68" s="121">
        <v>8909230.5209999997</v>
      </c>
      <c r="L68" s="121">
        <v>10963586.27</v>
      </c>
      <c r="M68" s="121">
        <v>9382369.7180000003</v>
      </c>
      <c r="N68" s="121">
        <v>11822551.698999999</v>
      </c>
      <c r="O68" s="122">
        <f t="shared" si="6"/>
        <v>113883219.18399999</v>
      </c>
    </row>
    <row r="69" spans="1:15" s="32" customFormat="1" ht="15" customHeight="1" thickBot="1" x14ac:dyDescent="0.3">
      <c r="A69" s="119">
        <v>2011</v>
      </c>
      <c r="B69" s="120" t="s">
        <v>39</v>
      </c>
      <c r="C69" s="121">
        <v>9551084.6390000004</v>
      </c>
      <c r="D69" s="121">
        <v>10059126.307</v>
      </c>
      <c r="E69" s="121">
        <v>11811085.16</v>
      </c>
      <c r="F69" s="121">
        <v>11873269.447000001</v>
      </c>
      <c r="G69" s="121">
        <v>10943364.372</v>
      </c>
      <c r="H69" s="121">
        <v>11349953.558</v>
      </c>
      <c r="I69" s="121">
        <v>11860004.271</v>
      </c>
      <c r="J69" s="121">
        <v>11245124.657</v>
      </c>
      <c r="K69" s="121">
        <v>10750626.098999999</v>
      </c>
      <c r="L69" s="121">
        <v>11907219.297</v>
      </c>
      <c r="M69" s="121">
        <v>11078524.743000001</v>
      </c>
      <c r="N69" s="121">
        <v>12477486.279999999</v>
      </c>
      <c r="O69" s="122">
        <f t="shared" si="6"/>
        <v>134906868.83000001</v>
      </c>
    </row>
    <row r="70" spans="1:15" ht="13" thickBot="1" x14ac:dyDescent="0.3">
      <c r="A70" s="119">
        <v>2012</v>
      </c>
      <c r="B70" s="120" t="s">
        <v>39</v>
      </c>
      <c r="C70" s="121">
        <v>10348187.165999999</v>
      </c>
      <c r="D70" s="121">
        <v>11748000.124</v>
      </c>
      <c r="E70" s="121">
        <v>13208572.977</v>
      </c>
      <c r="F70" s="121">
        <v>12630226.718</v>
      </c>
      <c r="G70" s="121">
        <v>13131530.960999999</v>
      </c>
      <c r="H70" s="121">
        <v>13231198.687999999</v>
      </c>
      <c r="I70" s="121">
        <v>12830675.307</v>
      </c>
      <c r="J70" s="121">
        <v>12831394.572000001</v>
      </c>
      <c r="K70" s="121">
        <v>12952651.721999999</v>
      </c>
      <c r="L70" s="121">
        <v>13190769.654999999</v>
      </c>
      <c r="M70" s="121">
        <v>13753052.493000001</v>
      </c>
      <c r="N70" s="121">
        <v>12605476.173</v>
      </c>
      <c r="O70" s="122">
        <f t="shared" si="6"/>
        <v>152461736.55599999</v>
      </c>
    </row>
    <row r="71" spans="1:15" ht="13" thickBot="1" x14ac:dyDescent="0.3">
      <c r="A71" s="119">
        <v>2013</v>
      </c>
      <c r="B71" s="120" t="s">
        <v>39</v>
      </c>
      <c r="C71" s="121">
        <v>11481521.079</v>
      </c>
      <c r="D71" s="121">
        <v>12385690.909</v>
      </c>
      <c r="E71" s="121">
        <v>13122058.141000001</v>
      </c>
      <c r="F71" s="121">
        <v>12468202.903000001</v>
      </c>
      <c r="G71" s="121">
        <v>13277209.017000001</v>
      </c>
      <c r="H71" s="121">
        <v>12399973.961999999</v>
      </c>
      <c r="I71" s="121">
        <v>13059519.685000001</v>
      </c>
      <c r="J71" s="121">
        <v>11118300.903000001</v>
      </c>
      <c r="K71" s="121">
        <v>13060371.039000001</v>
      </c>
      <c r="L71" s="121">
        <v>12053704.638</v>
      </c>
      <c r="M71" s="121">
        <v>14201227.351</v>
      </c>
      <c r="N71" s="121">
        <v>13174857.460000001</v>
      </c>
      <c r="O71" s="122">
        <f t="shared" si="6"/>
        <v>151802637.08700001</v>
      </c>
    </row>
    <row r="72" spans="1:15" ht="13" thickBot="1" x14ac:dyDescent="0.3">
      <c r="A72" s="119">
        <v>2014</v>
      </c>
      <c r="B72" s="120" t="s">
        <v>39</v>
      </c>
      <c r="C72" s="121">
        <v>12399761.948000001</v>
      </c>
      <c r="D72" s="121">
        <v>13053292.493000001</v>
      </c>
      <c r="E72" s="121">
        <v>14680110.779999999</v>
      </c>
      <c r="F72" s="121">
        <v>13371185.664000001</v>
      </c>
      <c r="G72" s="121">
        <v>13681906.159</v>
      </c>
      <c r="H72" s="121">
        <v>12880924.245999999</v>
      </c>
      <c r="I72" s="121">
        <v>13344776.958000001</v>
      </c>
      <c r="J72" s="121">
        <v>11386828.925000001</v>
      </c>
      <c r="K72" s="121">
        <v>13583120.905999999</v>
      </c>
      <c r="L72" s="121">
        <v>12891630.102</v>
      </c>
      <c r="M72" s="121">
        <v>13067348.107000001</v>
      </c>
      <c r="N72" s="121">
        <v>13269271.402000001</v>
      </c>
      <c r="O72" s="122">
        <f t="shared" si="6"/>
        <v>157610157.69</v>
      </c>
    </row>
    <row r="73" spans="1:15" ht="13" thickBot="1" x14ac:dyDescent="0.3">
      <c r="A73" s="119">
        <v>2015</v>
      </c>
      <c r="B73" s="120" t="s">
        <v>39</v>
      </c>
      <c r="C73" s="121">
        <v>12301766.75</v>
      </c>
      <c r="D73" s="121">
        <v>12231860.140000001</v>
      </c>
      <c r="E73" s="121">
        <v>12519910.437999999</v>
      </c>
      <c r="F73" s="121">
        <v>13349346.866</v>
      </c>
      <c r="G73" s="121">
        <v>11080385.127</v>
      </c>
      <c r="H73" s="121">
        <v>11949647.085999999</v>
      </c>
      <c r="I73" s="121">
        <v>11129358.973999999</v>
      </c>
      <c r="J73" s="121">
        <v>11022045.344000001</v>
      </c>
      <c r="K73" s="121">
        <v>11581703.842</v>
      </c>
      <c r="L73" s="121">
        <v>13240039.088</v>
      </c>
      <c r="M73" s="121">
        <v>11681989.013</v>
      </c>
      <c r="N73" s="121">
        <v>11750818.76</v>
      </c>
      <c r="O73" s="122">
        <f t="shared" si="6"/>
        <v>143838871.428</v>
      </c>
    </row>
    <row r="74" spans="1:15" ht="13" thickBot="1" x14ac:dyDescent="0.3">
      <c r="A74" s="119">
        <v>2016</v>
      </c>
      <c r="B74" s="120" t="s">
        <v>39</v>
      </c>
      <c r="C74" s="121">
        <v>9546115.4000000004</v>
      </c>
      <c r="D74" s="121">
        <v>12366388.057</v>
      </c>
      <c r="E74" s="121">
        <v>12757672.093</v>
      </c>
      <c r="F74" s="121">
        <v>11950497.685000001</v>
      </c>
      <c r="G74" s="121">
        <v>12098611.067</v>
      </c>
      <c r="H74" s="121">
        <v>12864154.060000001</v>
      </c>
      <c r="I74" s="121">
        <v>9850124.8719999995</v>
      </c>
      <c r="J74" s="121">
        <v>11830762.82</v>
      </c>
      <c r="K74" s="121">
        <v>10901638.452</v>
      </c>
      <c r="L74" s="121">
        <v>12796159.91</v>
      </c>
      <c r="M74" s="121">
        <v>12786936.247</v>
      </c>
      <c r="N74" s="121">
        <v>12780523.145</v>
      </c>
      <c r="O74" s="122">
        <f t="shared" si="6"/>
        <v>142529583.80799997</v>
      </c>
    </row>
    <row r="75" spans="1:15" ht="13" thickBot="1" x14ac:dyDescent="0.3">
      <c r="A75" s="119">
        <v>2017</v>
      </c>
      <c r="B75" s="120" t="s">
        <v>39</v>
      </c>
      <c r="C75" s="121">
        <v>11247585.677000133</v>
      </c>
      <c r="D75" s="121">
        <v>12089908.933999483</v>
      </c>
      <c r="E75" s="121">
        <v>14470814.05899963</v>
      </c>
      <c r="F75" s="121">
        <v>12859938.790999187</v>
      </c>
      <c r="G75" s="121">
        <v>13582079.73099998</v>
      </c>
      <c r="H75" s="121">
        <v>13125306.943999315</v>
      </c>
      <c r="I75" s="121">
        <v>12612074.05599888</v>
      </c>
      <c r="J75" s="121">
        <v>13248462.990000026</v>
      </c>
      <c r="K75" s="121">
        <v>11810080.804999635</v>
      </c>
      <c r="L75" s="121">
        <v>13912699.49399944</v>
      </c>
      <c r="M75" s="121">
        <v>14188323.115998682</v>
      </c>
      <c r="N75" s="121">
        <v>13845665.816998869</v>
      </c>
      <c r="O75" s="122">
        <f t="shared" si="6"/>
        <v>156992940.41399324</v>
      </c>
    </row>
    <row r="76" spans="1:15" ht="13" thickBot="1" x14ac:dyDescent="0.3">
      <c r="A76" s="119">
        <v>2018</v>
      </c>
      <c r="B76" s="120" t="s">
        <v>39</v>
      </c>
      <c r="C76" s="121">
        <v>13080096.762</v>
      </c>
      <c r="D76" s="121">
        <v>13827132.654999999</v>
      </c>
      <c r="E76" s="121">
        <v>16338253.918</v>
      </c>
      <c r="F76" s="121">
        <v>14530822.873</v>
      </c>
      <c r="G76" s="121">
        <v>15166648.044</v>
      </c>
      <c r="H76" s="121">
        <v>13657091.159</v>
      </c>
      <c r="I76" s="121">
        <v>14771360.698000001</v>
      </c>
      <c r="J76" s="121">
        <v>12926754.198999999</v>
      </c>
      <c r="K76" s="121">
        <v>15247368.846000001</v>
      </c>
      <c r="L76" s="121">
        <v>16590652.49</v>
      </c>
      <c r="M76" s="121">
        <v>16386878.392999999</v>
      </c>
      <c r="N76" s="121">
        <v>14645696.251</v>
      </c>
      <c r="O76" s="122">
        <f t="shared" si="6"/>
        <v>177168756.28799999</v>
      </c>
    </row>
    <row r="77" spans="1:15" ht="13" thickBot="1" x14ac:dyDescent="0.3">
      <c r="A77" s="119">
        <v>2019</v>
      </c>
      <c r="B77" s="120" t="s">
        <v>39</v>
      </c>
      <c r="C77" s="121">
        <v>13874826.012</v>
      </c>
      <c r="D77" s="121">
        <v>14323043.041999999</v>
      </c>
      <c r="E77" s="121">
        <v>16335862.397</v>
      </c>
      <c r="F77" s="121">
        <v>15340619.824999999</v>
      </c>
      <c r="G77" s="121">
        <v>16855105.096999999</v>
      </c>
      <c r="H77" s="121">
        <v>11634653.880999999</v>
      </c>
      <c r="I77" s="121">
        <v>15932004.723999999</v>
      </c>
      <c r="J77" s="121">
        <v>13222876.222999999</v>
      </c>
      <c r="K77" s="121">
        <v>15273579.960999999</v>
      </c>
      <c r="L77" s="121">
        <v>16410781.68</v>
      </c>
      <c r="M77" s="121">
        <v>16242650.391000001</v>
      </c>
      <c r="N77" s="121">
        <v>15386718.469000001</v>
      </c>
      <c r="O77" s="121">
        <f t="shared" si="6"/>
        <v>180832721.70199999</v>
      </c>
    </row>
    <row r="78" spans="1:15" ht="13" thickBot="1" x14ac:dyDescent="0.3">
      <c r="A78" s="119">
        <v>2020</v>
      </c>
      <c r="B78" s="120" t="s">
        <v>39</v>
      </c>
      <c r="C78" s="121">
        <v>14701346.982000001</v>
      </c>
      <c r="D78" s="121">
        <v>14608289.785</v>
      </c>
      <c r="E78" s="121">
        <v>13353075.963</v>
      </c>
      <c r="F78" s="121">
        <v>8978290.7589999996</v>
      </c>
      <c r="G78" s="121">
        <v>9957512.1809999999</v>
      </c>
      <c r="H78" s="121">
        <v>13460251.822000001</v>
      </c>
      <c r="I78" s="121">
        <v>14890653.468</v>
      </c>
      <c r="J78" s="121">
        <v>12456453.472999999</v>
      </c>
      <c r="K78" s="121">
        <v>15990797.705</v>
      </c>
      <c r="L78" s="121">
        <v>17315266.203000002</v>
      </c>
      <c r="M78" s="121">
        <v>16088682.231000001</v>
      </c>
      <c r="N78" s="121">
        <v>17837134.738000002</v>
      </c>
      <c r="O78" s="121">
        <f t="shared" si="6"/>
        <v>169637755.31000003</v>
      </c>
    </row>
    <row r="79" spans="1:15" ht="13" thickBot="1" x14ac:dyDescent="0.3">
      <c r="A79" s="119">
        <v>2021</v>
      </c>
      <c r="B79" s="120" t="s">
        <v>39</v>
      </c>
      <c r="C79" s="121">
        <v>15306487.643915899</v>
      </c>
      <c r="D79" s="121">
        <v>15777151.373676499</v>
      </c>
      <c r="E79" s="121">
        <v>18125533.345878098</v>
      </c>
      <c r="F79" s="121">
        <v>18106582.520971801</v>
      </c>
      <c r="G79" s="121">
        <v>18587253.5966384</v>
      </c>
      <c r="H79" s="121">
        <v>19036800.670268498</v>
      </c>
      <c r="I79" s="121">
        <v>19020902.292177301</v>
      </c>
      <c r="J79" s="121">
        <v>18681996.8976386</v>
      </c>
      <c r="K79" s="121">
        <v>19984264.497713201</v>
      </c>
      <c r="L79" s="121">
        <v>21100833.1277362</v>
      </c>
      <c r="M79" s="121">
        <v>20749365.9948617</v>
      </c>
      <c r="N79" s="121">
        <v>21316881.481321499</v>
      </c>
      <c r="O79" s="121">
        <f t="shared" si="6"/>
        <v>225794053.44279772</v>
      </c>
    </row>
    <row r="80" spans="1:15" ht="13" thickBot="1" x14ac:dyDescent="0.3">
      <c r="A80" s="119">
        <v>2022</v>
      </c>
      <c r="B80" s="120" t="s">
        <v>39</v>
      </c>
      <c r="C80" s="121">
        <v>17553745.067000002</v>
      </c>
      <c r="D80" s="121">
        <v>19904331.120000001</v>
      </c>
      <c r="E80" s="121">
        <v>22609642.478</v>
      </c>
      <c r="F80" s="121">
        <v>23330991.125</v>
      </c>
      <c r="G80" s="121">
        <v>18931811.633000001</v>
      </c>
      <c r="H80" s="121">
        <v>23359482.375999998</v>
      </c>
      <c r="I80" s="121">
        <v>18536547.530999999</v>
      </c>
      <c r="J80" s="121">
        <v>21275849.662</v>
      </c>
      <c r="K80" s="121">
        <v>22596774.302000001</v>
      </c>
      <c r="L80" s="121">
        <v>21300785.131999999</v>
      </c>
      <c r="M80" s="121">
        <v>21871038.612</v>
      </c>
      <c r="N80" s="121">
        <v>22898748.625</v>
      </c>
      <c r="O80" s="121">
        <f t="shared" ref="O80" si="7">SUM(C80:N80)</f>
        <v>254169747.66300002</v>
      </c>
    </row>
    <row r="81" spans="1:15" ht="13" thickBot="1" x14ac:dyDescent="0.3">
      <c r="A81" s="119">
        <v>2023</v>
      </c>
      <c r="B81" s="120" t="s">
        <v>39</v>
      </c>
      <c r="C81" s="121">
        <v>19331708.504999999</v>
      </c>
      <c r="D81" s="121">
        <v>18565677.535999998</v>
      </c>
      <c r="E81" s="121">
        <v>23562969.528000001</v>
      </c>
      <c r="F81" s="121">
        <v>19250045.118999999</v>
      </c>
      <c r="G81" s="121">
        <v>21633011.897999998</v>
      </c>
      <c r="H81" s="121">
        <v>20773219.280000001</v>
      </c>
      <c r="I81" s="121">
        <v>19779817.067000002</v>
      </c>
      <c r="J81" s="121">
        <v>21556272.835999999</v>
      </c>
      <c r="K81" s="121">
        <v>22411385.842999998</v>
      </c>
      <c r="L81" s="121">
        <v>22804540.822999999</v>
      </c>
      <c r="M81" s="121">
        <v>23000729.802999999</v>
      </c>
      <c r="N81" s="121">
        <v>22958050.772999998</v>
      </c>
      <c r="O81" s="121">
        <f t="shared" ref="O81" si="8">SUM(C81:N81)</f>
        <v>255627429.01100001</v>
      </c>
    </row>
    <row r="82" spans="1:15" ht="13" thickBot="1" x14ac:dyDescent="0.3">
      <c r="A82" s="119">
        <v>2024</v>
      </c>
      <c r="B82" s="120" t="s">
        <v>39</v>
      </c>
      <c r="C82" s="121">
        <v>20000625.079</v>
      </c>
      <c r="D82" s="121">
        <v>21091518.870999999</v>
      </c>
      <c r="E82" s="121">
        <v>22648722.289000001</v>
      </c>
      <c r="F82" s="121">
        <v>19292520.563000001</v>
      </c>
      <c r="G82" s="121">
        <v>24180069.631999999</v>
      </c>
      <c r="H82" s="121">
        <v>19015328.500999998</v>
      </c>
      <c r="I82" s="121">
        <v>22475505.181000002</v>
      </c>
      <c r="J82" s="121">
        <v>22000689.238000002</v>
      </c>
      <c r="K82" s="121">
        <v>21956025.999000002</v>
      </c>
      <c r="L82" s="121">
        <v>23473312.787</v>
      </c>
      <c r="M82" s="121">
        <v>22236791.870000001</v>
      </c>
      <c r="N82" s="121">
        <v>23407021.114</v>
      </c>
      <c r="O82" s="121">
        <f t="shared" ref="O82:O83" si="9">SUM(C82:N82)</f>
        <v>261778131.12400004</v>
      </c>
    </row>
    <row r="83" spans="1:15" ht="13" thickBot="1" x14ac:dyDescent="0.3">
      <c r="A83" s="119">
        <v>2025</v>
      </c>
      <c r="B83" s="120" t="s">
        <v>39</v>
      </c>
      <c r="C83" s="121">
        <v>21160817.352000002</v>
      </c>
      <c r="D83" s="121">
        <v>20730254.695999999</v>
      </c>
      <c r="E83" s="121">
        <v>23402006.793000001</v>
      </c>
      <c r="F83" s="121">
        <v>20780002.572999999</v>
      </c>
      <c r="G83" s="121">
        <v>24817135.142000001</v>
      </c>
      <c r="H83" s="121">
        <v>20469099.056000002</v>
      </c>
      <c r="I83" s="121">
        <v>24908251.094999999</v>
      </c>
      <c r="J83" s="121">
        <v>21703150.890999999</v>
      </c>
      <c r="K83" s="121">
        <v>22557402.045000002</v>
      </c>
      <c r="L83" s="121">
        <v>23941225.453000002</v>
      </c>
      <c r="M83" s="136">
        <v>22718223.333000001</v>
      </c>
      <c r="N83" s="121"/>
      <c r="O83" s="121">
        <f t="shared" si="9"/>
        <v>247187568.42900002</v>
      </c>
    </row>
  </sheetData>
  <autoFilter ref="A1:O83" xr:uid="{AFE7E2B3-9D67-4430-B1E5-8096EB3AE8D1}"/>
  <pageMargins left="0.59055118110236227" right="0.35433070866141736" top="0.23622047244094491" bottom="0.19685039370078741" header="0" footer="0"/>
  <pageSetup paperSize="9" scale="6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D92"/>
  <sheetViews>
    <sheetView showGridLines="0" workbookViewId="0">
      <selection activeCell="A93" sqref="A93"/>
    </sheetView>
  </sheetViews>
  <sheetFormatPr defaultColWidth="9.1796875" defaultRowHeight="12.5" x14ac:dyDescent="0.25"/>
  <cols>
    <col min="1" max="1" width="29.1796875" customWidth="1"/>
    <col min="2" max="2" width="20" style="35" customWidth="1"/>
    <col min="3" max="3" width="17.54296875" style="35" customWidth="1"/>
    <col min="4" max="4" width="9.26953125" bestFit="1" customWidth="1"/>
  </cols>
  <sheetData>
    <row r="2" spans="1:4" ht="24.65" customHeight="1" x14ac:dyDescent="0.4">
      <c r="A2" s="153" t="s">
        <v>61</v>
      </c>
      <c r="B2" s="153"/>
      <c r="C2" s="153"/>
      <c r="D2" s="153"/>
    </row>
    <row r="3" spans="1:4" ht="15.5" x14ac:dyDescent="0.35">
      <c r="A3" s="152" t="s">
        <v>62</v>
      </c>
      <c r="B3" s="152"/>
      <c r="C3" s="152"/>
      <c r="D3" s="152"/>
    </row>
    <row r="4" spans="1:4" x14ac:dyDescent="0.25">
      <c r="A4" s="123"/>
      <c r="B4" s="124"/>
      <c r="C4" s="124"/>
      <c r="D4" s="123"/>
    </row>
    <row r="5" spans="1:4" ht="13" x14ac:dyDescent="0.3">
      <c r="A5" s="125" t="s">
        <v>63</v>
      </c>
      <c r="B5" s="126" t="s">
        <v>153</v>
      </c>
      <c r="C5" s="126" t="s">
        <v>154</v>
      </c>
      <c r="D5" s="127" t="s">
        <v>64</v>
      </c>
    </row>
    <row r="6" spans="1:4" x14ac:dyDescent="0.25">
      <c r="A6" s="128" t="s">
        <v>155</v>
      </c>
      <c r="B6" s="129">
        <v>0.38</v>
      </c>
      <c r="C6" s="129">
        <v>183.7988</v>
      </c>
      <c r="D6" s="135">
        <f t="shared" ref="D6:D15" si="0">(C6-B6)/B6</f>
        <v>482.68105263157895</v>
      </c>
    </row>
    <row r="7" spans="1:4" x14ac:dyDescent="0.25">
      <c r="A7" s="128" t="s">
        <v>156</v>
      </c>
      <c r="B7" s="129">
        <v>9.91099</v>
      </c>
      <c r="C7" s="129">
        <v>312.00200000000001</v>
      </c>
      <c r="D7" s="135">
        <f t="shared" si="0"/>
        <v>30.480407103629403</v>
      </c>
    </row>
    <row r="8" spans="1:4" x14ac:dyDescent="0.25">
      <c r="A8" s="128" t="s">
        <v>157</v>
      </c>
      <c r="B8" s="129">
        <v>25.073319999999999</v>
      </c>
      <c r="C8" s="129">
        <v>580.02481999999998</v>
      </c>
      <c r="D8" s="135">
        <f t="shared" si="0"/>
        <v>22.133147903827656</v>
      </c>
    </row>
    <row r="9" spans="1:4" x14ac:dyDescent="0.25">
      <c r="A9" s="128" t="s">
        <v>158</v>
      </c>
      <c r="B9" s="129">
        <v>31.816120000000002</v>
      </c>
      <c r="C9" s="129">
        <v>380.69979999999998</v>
      </c>
      <c r="D9" s="135">
        <f t="shared" si="0"/>
        <v>10.965626229722542</v>
      </c>
    </row>
    <row r="10" spans="1:4" x14ac:dyDescent="0.25">
      <c r="A10" s="128" t="s">
        <v>159</v>
      </c>
      <c r="B10" s="129">
        <v>866.27693999999997</v>
      </c>
      <c r="C10" s="129">
        <v>6154.1445899999999</v>
      </c>
      <c r="D10" s="135">
        <f t="shared" si="0"/>
        <v>6.104130683658739</v>
      </c>
    </row>
    <row r="11" spans="1:4" x14ac:dyDescent="0.25">
      <c r="A11" s="128" t="s">
        <v>160</v>
      </c>
      <c r="B11" s="129">
        <v>25.06438</v>
      </c>
      <c r="C11" s="129">
        <v>151.70829000000001</v>
      </c>
      <c r="D11" s="135">
        <f t="shared" si="0"/>
        <v>5.052744572177728</v>
      </c>
    </row>
    <row r="12" spans="1:4" x14ac:dyDescent="0.25">
      <c r="A12" s="128" t="s">
        <v>161</v>
      </c>
      <c r="B12" s="129">
        <v>8938.8906200000001</v>
      </c>
      <c r="C12" s="129">
        <v>51702.79464</v>
      </c>
      <c r="D12" s="135">
        <f t="shared" si="0"/>
        <v>4.7840281124281168</v>
      </c>
    </row>
    <row r="13" spans="1:4" x14ac:dyDescent="0.25">
      <c r="A13" s="128" t="s">
        <v>162</v>
      </c>
      <c r="B13" s="129">
        <v>510.53242999999998</v>
      </c>
      <c r="C13" s="129">
        <v>2763.7799</v>
      </c>
      <c r="D13" s="135">
        <f t="shared" si="0"/>
        <v>4.4135246609113556</v>
      </c>
    </row>
    <row r="14" spans="1:4" x14ac:dyDescent="0.25">
      <c r="A14" s="128" t="s">
        <v>163</v>
      </c>
      <c r="B14" s="129">
        <v>96.234120000000004</v>
      </c>
      <c r="C14" s="129">
        <v>508.80997000000002</v>
      </c>
      <c r="D14" s="135">
        <f t="shared" si="0"/>
        <v>4.2872096715801007</v>
      </c>
    </row>
    <row r="15" spans="1:4" x14ac:dyDescent="0.25">
      <c r="A15" s="128" t="s">
        <v>164</v>
      </c>
      <c r="B15" s="129">
        <v>64.349999999999994</v>
      </c>
      <c r="C15" s="129">
        <v>260.84955000000002</v>
      </c>
      <c r="D15" s="135">
        <f t="shared" si="0"/>
        <v>3.0536060606060613</v>
      </c>
    </row>
    <row r="16" spans="1:4" x14ac:dyDescent="0.25">
      <c r="A16" s="130"/>
      <c r="B16" s="124"/>
      <c r="C16" s="124"/>
      <c r="D16" s="131"/>
    </row>
    <row r="17" spans="1:4" x14ac:dyDescent="0.25">
      <c r="A17" s="132"/>
      <c r="B17" s="124"/>
      <c r="C17" s="124"/>
      <c r="D17" s="123"/>
    </row>
    <row r="18" spans="1:4" ht="19" x14ac:dyDescent="0.4">
      <c r="A18" s="153" t="s">
        <v>65</v>
      </c>
      <c r="B18" s="153"/>
      <c r="C18" s="153"/>
      <c r="D18" s="153"/>
    </row>
    <row r="19" spans="1:4" ht="15.5" x14ac:dyDescent="0.35">
      <c r="A19" s="152" t="s">
        <v>66</v>
      </c>
      <c r="B19" s="152"/>
      <c r="C19" s="152"/>
      <c r="D19" s="152"/>
    </row>
    <row r="20" spans="1:4" ht="13" x14ac:dyDescent="0.3">
      <c r="A20" s="133"/>
      <c r="B20" s="124"/>
      <c r="C20" s="124"/>
      <c r="D20" s="123"/>
    </row>
    <row r="21" spans="1:4" ht="13" x14ac:dyDescent="0.3">
      <c r="A21" s="125" t="s">
        <v>63</v>
      </c>
      <c r="B21" s="126" t="s">
        <v>153</v>
      </c>
      <c r="C21" s="126" t="s">
        <v>154</v>
      </c>
      <c r="D21" s="127" t="s">
        <v>64</v>
      </c>
    </row>
    <row r="22" spans="1:4" x14ac:dyDescent="0.25">
      <c r="A22" s="128" t="s">
        <v>165</v>
      </c>
      <c r="B22" s="129">
        <v>1523843.42659</v>
      </c>
      <c r="C22" s="129">
        <v>1658520.2510200001</v>
      </c>
      <c r="D22" s="135">
        <f t="shared" ref="D22:D31" si="1">(C22-B22)/B22</f>
        <v>8.8379699698790448E-2</v>
      </c>
    </row>
    <row r="23" spans="1:4" x14ac:dyDescent="0.25">
      <c r="A23" s="128" t="s">
        <v>166</v>
      </c>
      <c r="B23" s="129">
        <v>1028884.69848</v>
      </c>
      <c r="C23" s="129">
        <v>1215752.72276</v>
      </c>
      <c r="D23" s="135">
        <f t="shared" si="1"/>
        <v>0.18162192960597562</v>
      </c>
    </row>
    <row r="24" spans="1:4" x14ac:dyDescent="0.25">
      <c r="A24" s="128" t="s">
        <v>167</v>
      </c>
      <c r="B24" s="129">
        <v>1176741.54422</v>
      </c>
      <c r="C24" s="129">
        <v>1087449.1059999999</v>
      </c>
      <c r="D24" s="135">
        <f t="shared" si="1"/>
        <v>-7.5881096115449367E-2</v>
      </c>
    </row>
    <row r="25" spans="1:4" x14ac:dyDescent="0.25">
      <c r="A25" s="128" t="s">
        <v>168</v>
      </c>
      <c r="B25" s="129">
        <v>1165055.1990499999</v>
      </c>
      <c r="C25" s="129">
        <v>1036634.0269000001</v>
      </c>
      <c r="D25" s="135">
        <f t="shared" si="1"/>
        <v>-0.11022754308526846</v>
      </c>
    </row>
    <row r="26" spans="1:4" x14ac:dyDescent="0.25">
      <c r="A26" s="128" t="s">
        <v>169</v>
      </c>
      <c r="B26" s="129">
        <v>909720.13092000003</v>
      </c>
      <c r="C26" s="129">
        <v>923752.18827000004</v>
      </c>
      <c r="D26" s="135">
        <f t="shared" si="1"/>
        <v>1.5424587049436179E-2</v>
      </c>
    </row>
    <row r="27" spans="1:4" x14ac:dyDescent="0.25">
      <c r="A27" s="128" t="s">
        <v>170</v>
      </c>
      <c r="B27" s="129">
        <v>817012.90992000001</v>
      </c>
      <c r="C27" s="129">
        <v>909049.28448000003</v>
      </c>
      <c r="D27" s="135">
        <f t="shared" si="1"/>
        <v>0.11264984119897446</v>
      </c>
    </row>
    <row r="28" spans="1:4" x14ac:dyDescent="0.25">
      <c r="A28" s="128" t="s">
        <v>171</v>
      </c>
      <c r="B28" s="129">
        <v>811372.99548000004</v>
      </c>
      <c r="C28" s="129">
        <v>808523.20360999997</v>
      </c>
      <c r="D28" s="135">
        <f t="shared" si="1"/>
        <v>-3.5123080086171287E-3</v>
      </c>
    </row>
    <row r="29" spans="1:4" x14ac:dyDescent="0.25">
      <c r="A29" s="128" t="s">
        <v>172</v>
      </c>
      <c r="B29" s="129">
        <v>585066.53353999997</v>
      </c>
      <c r="C29" s="129">
        <v>681643.81602000003</v>
      </c>
      <c r="D29" s="135">
        <f t="shared" si="1"/>
        <v>0.16507059786115288</v>
      </c>
    </row>
    <row r="30" spans="1:4" x14ac:dyDescent="0.25">
      <c r="A30" s="128" t="s">
        <v>173</v>
      </c>
      <c r="B30" s="129">
        <v>675330.65264999995</v>
      </c>
      <c r="C30" s="129">
        <v>578125.79225000006</v>
      </c>
      <c r="D30" s="135">
        <f t="shared" si="1"/>
        <v>-0.14393669237219969</v>
      </c>
    </row>
    <row r="31" spans="1:4" x14ac:dyDescent="0.25">
      <c r="A31" s="128" t="s">
        <v>174</v>
      </c>
      <c r="B31" s="129">
        <v>645032.72878999996</v>
      </c>
      <c r="C31" s="129">
        <v>535194.75188999996</v>
      </c>
      <c r="D31" s="135">
        <f t="shared" si="1"/>
        <v>-0.17028279651180211</v>
      </c>
    </row>
    <row r="32" spans="1:4" x14ac:dyDescent="0.25">
      <c r="A32" s="123"/>
      <c r="B32" s="124"/>
      <c r="C32" s="124"/>
      <c r="D32" s="123"/>
    </row>
    <row r="33" spans="1:4" ht="19" x14ac:dyDescent="0.4">
      <c r="A33" s="153" t="s">
        <v>67</v>
      </c>
      <c r="B33" s="153"/>
      <c r="C33" s="153"/>
      <c r="D33" s="153"/>
    </row>
    <row r="34" spans="1:4" ht="15.5" x14ac:dyDescent="0.35">
      <c r="A34" s="152" t="s">
        <v>71</v>
      </c>
      <c r="B34" s="152"/>
      <c r="C34" s="152"/>
      <c r="D34" s="152"/>
    </row>
    <row r="35" spans="1:4" x14ac:dyDescent="0.25">
      <c r="A35" s="123"/>
      <c r="B35" s="124"/>
      <c r="C35" s="124"/>
      <c r="D35" s="123"/>
    </row>
    <row r="36" spans="1:4" ht="13" x14ac:dyDescent="0.3">
      <c r="A36" s="125" t="s">
        <v>69</v>
      </c>
      <c r="B36" s="126" t="s">
        <v>153</v>
      </c>
      <c r="C36" s="126" t="s">
        <v>154</v>
      </c>
      <c r="D36" s="127" t="s">
        <v>64</v>
      </c>
    </row>
    <row r="37" spans="1:4" x14ac:dyDescent="0.25">
      <c r="A37" s="128" t="s">
        <v>128</v>
      </c>
      <c r="B37" s="129">
        <v>359837.58195999998</v>
      </c>
      <c r="C37" s="129">
        <v>519022.85106000002</v>
      </c>
      <c r="D37" s="135">
        <f t="shared" ref="D37:D46" si="2">(C37-B37)/B37</f>
        <v>0.44238088815774468</v>
      </c>
    </row>
    <row r="38" spans="1:4" x14ac:dyDescent="0.25">
      <c r="A38" s="128" t="s">
        <v>150</v>
      </c>
      <c r="B38" s="129">
        <v>613668.40832000005</v>
      </c>
      <c r="C38" s="129">
        <v>746475.56322000001</v>
      </c>
      <c r="D38" s="135">
        <f t="shared" si="2"/>
        <v>0.21641517324246404</v>
      </c>
    </row>
    <row r="39" spans="1:4" x14ac:dyDescent="0.25">
      <c r="A39" s="128" t="s">
        <v>142</v>
      </c>
      <c r="B39" s="129">
        <v>3237147.7769300002</v>
      </c>
      <c r="C39" s="129">
        <v>3751656.0978000001</v>
      </c>
      <c r="D39" s="135">
        <f t="shared" si="2"/>
        <v>0.158938780780018</v>
      </c>
    </row>
    <row r="40" spans="1:4" x14ac:dyDescent="0.25">
      <c r="A40" s="128" t="s">
        <v>134</v>
      </c>
      <c r="B40" s="129">
        <v>10347.75664</v>
      </c>
      <c r="C40" s="129">
        <v>11742.03889</v>
      </c>
      <c r="D40" s="135">
        <f t="shared" si="2"/>
        <v>0.13474246626658204</v>
      </c>
    </row>
    <row r="41" spans="1:4" x14ac:dyDescent="0.25">
      <c r="A41" s="128" t="s">
        <v>152</v>
      </c>
      <c r="B41" s="129">
        <v>485346.90466</v>
      </c>
      <c r="C41" s="129">
        <v>533047.13352000003</v>
      </c>
      <c r="D41" s="135">
        <f t="shared" si="2"/>
        <v>9.82806903722101E-2</v>
      </c>
    </row>
    <row r="42" spans="1:4" x14ac:dyDescent="0.25">
      <c r="A42" s="128" t="s">
        <v>143</v>
      </c>
      <c r="B42" s="129">
        <v>152747.57754</v>
      </c>
      <c r="C42" s="129">
        <v>164254.4933</v>
      </c>
      <c r="D42" s="135">
        <f t="shared" si="2"/>
        <v>7.5332885439618108E-2</v>
      </c>
    </row>
    <row r="43" spans="1:4" x14ac:dyDescent="0.25">
      <c r="A43" s="130" t="s">
        <v>135</v>
      </c>
      <c r="B43" s="129">
        <v>346917.12206000002</v>
      </c>
      <c r="C43" s="129">
        <v>368349.74338</v>
      </c>
      <c r="D43" s="135">
        <f t="shared" si="2"/>
        <v>6.1780234981579148E-2</v>
      </c>
    </row>
    <row r="44" spans="1:4" x14ac:dyDescent="0.25">
      <c r="A44" s="128" t="s">
        <v>147</v>
      </c>
      <c r="B44" s="129">
        <v>1246104.00814</v>
      </c>
      <c r="C44" s="129">
        <v>1319262.75288</v>
      </c>
      <c r="D44" s="135">
        <f t="shared" si="2"/>
        <v>5.8709982683709173E-2</v>
      </c>
    </row>
    <row r="45" spans="1:4" x14ac:dyDescent="0.25">
      <c r="A45" s="128" t="s">
        <v>148</v>
      </c>
      <c r="B45" s="129">
        <v>345263.40818000003</v>
      </c>
      <c r="C45" s="129">
        <v>361706.68751000002</v>
      </c>
      <c r="D45" s="135">
        <f t="shared" si="2"/>
        <v>4.762531719384358E-2</v>
      </c>
    </row>
    <row r="46" spans="1:4" x14ac:dyDescent="0.25">
      <c r="A46" s="128" t="s">
        <v>145</v>
      </c>
      <c r="B46" s="129">
        <v>944151.02645999996</v>
      </c>
      <c r="C46" s="129">
        <v>982095.81960000005</v>
      </c>
      <c r="D46" s="135">
        <f t="shared" si="2"/>
        <v>4.0189325729243018E-2</v>
      </c>
    </row>
    <row r="47" spans="1:4" x14ac:dyDescent="0.25">
      <c r="A47" s="123"/>
      <c r="B47" s="124"/>
      <c r="C47" s="124"/>
      <c r="D47" s="123"/>
    </row>
    <row r="48" spans="1:4" ht="19" x14ac:dyDescent="0.4">
      <c r="A48" s="153" t="s">
        <v>70</v>
      </c>
      <c r="B48" s="153"/>
      <c r="C48" s="153"/>
      <c r="D48" s="153"/>
    </row>
    <row r="49" spans="1:4" ht="15.5" x14ac:dyDescent="0.35">
      <c r="A49" s="152" t="s">
        <v>68</v>
      </c>
      <c r="B49" s="152"/>
      <c r="C49" s="152"/>
      <c r="D49" s="152"/>
    </row>
    <row r="50" spans="1:4" x14ac:dyDescent="0.25">
      <c r="A50" s="123"/>
      <c r="B50" s="124"/>
      <c r="C50" s="124"/>
      <c r="D50" s="123"/>
    </row>
    <row r="51" spans="1:4" ht="13" x14ac:dyDescent="0.3">
      <c r="A51" s="125" t="s">
        <v>69</v>
      </c>
      <c r="B51" s="126" t="s">
        <v>153</v>
      </c>
      <c r="C51" s="126" t="s">
        <v>154</v>
      </c>
      <c r="D51" s="127" t="s">
        <v>64</v>
      </c>
    </row>
    <row r="52" spans="1:4" x14ac:dyDescent="0.25">
      <c r="A52" s="128" t="s">
        <v>142</v>
      </c>
      <c r="B52" s="129">
        <v>3237147.7769300002</v>
      </c>
      <c r="C52" s="129">
        <v>3751656.0978000001</v>
      </c>
      <c r="D52" s="135">
        <f t="shared" ref="D52:D61" si="3">(C52-B52)/B52</f>
        <v>0.158938780780018</v>
      </c>
    </row>
    <row r="53" spans="1:4" x14ac:dyDescent="0.25">
      <c r="A53" s="128" t="s">
        <v>140</v>
      </c>
      <c r="B53" s="129">
        <v>2518387.90564</v>
      </c>
      <c r="C53" s="129">
        <v>2367196.9457800002</v>
      </c>
      <c r="D53" s="135">
        <f t="shared" si="3"/>
        <v>-6.003481811574915E-2</v>
      </c>
    </row>
    <row r="54" spans="1:4" x14ac:dyDescent="0.25">
      <c r="A54" s="128" t="s">
        <v>144</v>
      </c>
      <c r="B54" s="129">
        <v>1447948.02122</v>
      </c>
      <c r="C54" s="129">
        <v>1479757.27722</v>
      </c>
      <c r="D54" s="135">
        <f t="shared" si="3"/>
        <v>2.1968506834381025E-2</v>
      </c>
    </row>
    <row r="55" spans="1:4" x14ac:dyDescent="0.25">
      <c r="A55" s="128" t="s">
        <v>147</v>
      </c>
      <c r="B55" s="129">
        <v>1246104.00814</v>
      </c>
      <c r="C55" s="129">
        <v>1319262.75288</v>
      </c>
      <c r="D55" s="135">
        <f t="shared" si="3"/>
        <v>5.8709982683709173E-2</v>
      </c>
    </row>
    <row r="56" spans="1:4" x14ac:dyDescent="0.25">
      <c r="A56" s="128" t="s">
        <v>141</v>
      </c>
      <c r="B56" s="129">
        <v>1485180.2441700001</v>
      </c>
      <c r="C56" s="129">
        <v>1290598.9385500001</v>
      </c>
      <c r="D56" s="135">
        <f t="shared" si="3"/>
        <v>-0.13101528005359556</v>
      </c>
    </row>
    <row r="57" spans="1:4" x14ac:dyDescent="0.25">
      <c r="A57" s="128" t="s">
        <v>146</v>
      </c>
      <c r="B57" s="129">
        <v>1058714.9230899999</v>
      </c>
      <c r="C57" s="129">
        <v>1049054.1994700001</v>
      </c>
      <c r="D57" s="135">
        <f t="shared" si="3"/>
        <v>-9.1249527226873565E-3</v>
      </c>
    </row>
    <row r="58" spans="1:4" x14ac:dyDescent="0.25">
      <c r="A58" s="128" t="s">
        <v>127</v>
      </c>
      <c r="B58" s="129">
        <v>1057347.1473099999</v>
      </c>
      <c r="C58" s="129">
        <v>1038103.29771</v>
      </c>
      <c r="D58" s="135">
        <f t="shared" si="3"/>
        <v>-1.8200124385787858E-2</v>
      </c>
    </row>
    <row r="59" spans="1:4" x14ac:dyDescent="0.25">
      <c r="A59" s="128" t="s">
        <v>145</v>
      </c>
      <c r="B59" s="129">
        <v>944151.02645999996</v>
      </c>
      <c r="C59" s="129">
        <v>982095.81960000005</v>
      </c>
      <c r="D59" s="135">
        <f t="shared" si="3"/>
        <v>4.0189325729243018E-2</v>
      </c>
    </row>
    <row r="60" spans="1:4" x14ac:dyDescent="0.25">
      <c r="A60" s="128" t="s">
        <v>150</v>
      </c>
      <c r="B60" s="129">
        <v>613668.40832000005</v>
      </c>
      <c r="C60" s="129">
        <v>746475.56322000001</v>
      </c>
      <c r="D60" s="135">
        <f t="shared" si="3"/>
        <v>0.21641517324246404</v>
      </c>
    </row>
    <row r="61" spans="1:4" x14ac:dyDescent="0.25">
      <c r="A61" s="128" t="s">
        <v>137</v>
      </c>
      <c r="B61" s="129">
        <v>853307.90173000004</v>
      </c>
      <c r="C61" s="129">
        <v>743044.72187000001</v>
      </c>
      <c r="D61" s="135">
        <f t="shared" si="3"/>
        <v>-0.12921851495392461</v>
      </c>
    </row>
    <row r="62" spans="1:4" x14ac:dyDescent="0.25">
      <c r="A62" s="123"/>
      <c r="B62" s="124"/>
      <c r="C62" s="124"/>
      <c r="D62" s="123"/>
    </row>
    <row r="63" spans="1:4" ht="19" x14ac:dyDescent="0.4">
      <c r="A63" s="153" t="s">
        <v>72</v>
      </c>
      <c r="B63" s="153"/>
      <c r="C63" s="153"/>
      <c r="D63" s="153"/>
    </row>
    <row r="64" spans="1:4" ht="15.5" x14ac:dyDescent="0.35">
      <c r="A64" s="152" t="s">
        <v>73</v>
      </c>
      <c r="B64" s="152"/>
      <c r="C64" s="152"/>
      <c r="D64" s="152"/>
    </row>
    <row r="65" spans="1:4" x14ac:dyDescent="0.25">
      <c r="A65" s="123"/>
      <c r="B65" s="124"/>
      <c r="C65" s="124"/>
      <c r="D65" s="123"/>
    </row>
    <row r="66" spans="1:4" ht="13" x14ac:dyDescent="0.3">
      <c r="A66" s="125" t="s">
        <v>74</v>
      </c>
      <c r="B66" s="126" t="s">
        <v>153</v>
      </c>
      <c r="C66" s="126" t="s">
        <v>154</v>
      </c>
      <c r="D66" s="127" t="s">
        <v>64</v>
      </c>
    </row>
    <row r="67" spans="1:4" x14ac:dyDescent="0.25">
      <c r="A67" s="128" t="s">
        <v>175</v>
      </c>
      <c r="B67" s="134">
        <v>7924711.6094800001</v>
      </c>
      <c r="C67" s="134">
        <v>7336497.1937999995</v>
      </c>
      <c r="D67" s="135">
        <f t="shared" ref="D67:D76" si="4">(C67-B67)/B67</f>
        <v>-7.4225340260501635E-2</v>
      </c>
    </row>
    <row r="68" spans="1:4" x14ac:dyDescent="0.25">
      <c r="A68" s="128" t="s">
        <v>176</v>
      </c>
      <c r="B68" s="134">
        <v>1624669.3804599999</v>
      </c>
      <c r="C68" s="134">
        <v>1882165.0130799999</v>
      </c>
      <c r="D68" s="135">
        <f t="shared" si="4"/>
        <v>0.15849109715300608</v>
      </c>
    </row>
    <row r="69" spans="1:4" x14ac:dyDescent="0.25">
      <c r="A69" s="128" t="s">
        <v>177</v>
      </c>
      <c r="B69" s="134">
        <v>1565050.4547999999</v>
      </c>
      <c r="C69" s="134">
        <v>1610075.4808</v>
      </c>
      <c r="D69" s="135">
        <f t="shared" si="4"/>
        <v>2.8769057164840021E-2</v>
      </c>
    </row>
    <row r="70" spans="1:4" x14ac:dyDescent="0.25">
      <c r="A70" s="128" t="s">
        <v>178</v>
      </c>
      <c r="B70" s="134">
        <v>1090919.1550499999</v>
      </c>
      <c r="C70" s="134">
        <v>1497897.1447300001</v>
      </c>
      <c r="D70" s="135">
        <f t="shared" si="4"/>
        <v>0.37305971555825063</v>
      </c>
    </row>
    <row r="71" spans="1:4" x14ac:dyDescent="0.25">
      <c r="A71" s="128" t="s">
        <v>179</v>
      </c>
      <c r="B71" s="134">
        <v>1155855.2310299999</v>
      </c>
      <c r="C71" s="134">
        <v>1076968.5730300001</v>
      </c>
      <c r="D71" s="135">
        <f t="shared" si="4"/>
        <v>-6.8249600713147049E-2</v>
      </c>
    </row>
    <row r="72" spans="1:4" x14ac:dyDescent="0.25">
      <c r="A72" s="128" t="s">
        <v>180</v>
      </c>
      <c r="B72" s="134">
        <v>862275.20524000004</v>
      </c>
      <c r="C72" s="134">
        <v>837859.76902000001</v>
      </c>
      <c r="D72" s="135">
        <f t="shared" si="4"/>
        <v>-2.8315131957440894E-2</v>
      </c>
    </row>
    <row r="73" spans="1:4" x14ac:dyDescent="0.25">
      <c r="A73" s="128" t="s">
        <v>181</v>
      </c>
      <c r="B73" s="134">
        <v>520625.01538</v>
      </c>
      <c r="C73" s="134">
        <v>629249.43975000002</v>
      </c>
      <c r="D73" s="135">
        <f t="shared" si="4"/>
        <v>0.20864234556750202</v>
      </c>
    </row>
    <row r="74" spans="1:4" x14ac:dyDescent="0.25">
      <c r="A74" s="128" t="s">
        <v>182</v>
      </c>
      <c r="B74" s="134">
        <v>301677.76792000001</v>
      </c>
      <c r="C74" s="134">
        <v>443184.40548999998</v>
      </c>
      <c r="D74" s="135">
        <f t="shared" si="4"/>
        <v>0.46906551498857946</v>
      </c>
    </row>
    <row r="75" spans="1:4" x14ac:dyDescent="0.25">
      <c r="A75" s="128" t="s">
        <v>183</v>
      </c>
      <c r="B75" s="134">
        <v>473937.34788000002</v>
      </c>
      <c r="C75" s="134">
        <v>392790.55379999999</v>
      </c>
      <c r="D75" s="135">
        <f t="shared" si="4"/>
        <v>-0.17121839931582314</v>
      </c>
    </row>
    <row r="76" spans="1:4" x14ac:dyDescent="0.25">
      <c r="A76" s="128" t="s">
        <v>184</v>
      </c>
      <c r="B76" s="134">
        <v>382715.29762999999</v>
      </c>
      <c r="C76" s="134">
        <v>372547.80398000003</v>
      </c>
      <c r="D76" s="135">
        <f t="shared" si="4"/>
        <v>-2.6566729140337763E-2</v>
      </c>
    </row>
    <row r="77" spans="1:4" x14ac:dyDescent="0.25">
      <c r="A77" s="123"/>
      <c r="B77" s="124"/>
      <c r="C77" s="124"/>
      <c r="D77" s="123"/>
    </row>
    <row r="78" spans="1:4" ht="19" x14ac:dyDescent="0.4">
      <c r="A78" s="153" t="s">
        <v>75</v>
      </c>
      <c r="B78" s="153"/>
      <c r="C78" s="153"/>
      <c r="D78" s="153"/>
    </row>
    <row r="79" spans="1:4" ht="15.5" x14ac:dyDescent="0.35">
      <c r="A79" s="152" t="s">
        <v>76</v>
      </c>
      <c r="B79" s="152"/>
      <c r="C79" s="152"/>
      <c r="D79" s="152"/>
    </row>
    <row r="80" spans="1:4" x14ac:dyDescent="0.25">
      <c r="A80" s="123"/>
      <c r="B80" s="124"/>
      <c r="C80" s="124"/>
      <c r="D80" s="123"/>
    </row>
    <row r="81" spans="1:4" ht="13" x14ac:dyDescent="0.3">
      <c r="A81" s="125" t="s">
        <v>74</v>
      </c>
      <c r="B81" s="126" t="s">
        <v>153</v>
      </c>
      <c r="C81" s="126" t="s">
        <v>154</v>
      </c>
      <c r="D81" s="127" t="s">
        <v>64</v>
      </c>
    </row>
    <row r="82" spans="1:4" x14ac:dyDescent="0.25">
      <c r="A82" s="128" t="s">
        <v>185</v>
      </c>
      <c r="B82" s="134">
        <v>31954.294249999999</v>
      </c>
      <c r="C82" s="134">
        <v>131426.27614999999</v>
      </c>
      <c r="D82" s="135">
        <f t="shared" ref="D82:D91" si="5">(C82-B82)/B82</f>
        <v>3.1129456692663457</v>
      </c>
    </row>
    <row r="83" spans="1:4" x14ac:dyDescent="0.25">
      <c r="A83" s="128" t="s">
        <v>186</v>
      </c>
      <c r="B83" s="134">
        <v>65995.579800000007</v>
      </c>
      <c r="C83" s="134">
        <v>121508.26793</v>
      </c>
      <c r="D83" s="135">
        <f t="shared" si="5"/>
        <v>0.84115766992625152</v>
      </c>
    </row>
    <row r="84" spans="1:4" x14ac:dyDescent="0.25">
      <c r="A84" s="128" t="s">
        <v>187</v>
      </c>
      <c r="B84" s="134">
        <v>12489.642680000001</v>
      </c>
      <c r="C84" s="134">
        <v>22569.168129999998</v>
      </c>
      <c r="D84" s="135">
        <f t="shared" si="5"/>
        <v>0.8070307300416697</v>
      </c>
    </row>
    <row r="85" spans="1:4" x14ac:dyDescent="0.25">
      <c r="A85" s="128" t="s">
        <v>188</v>
      </c>
      <c r="B85" s="134">
        <v>6277.9683599999998</v>
      </c>
      <c r="C85" s="134">
        <v>10936.73712</v>
      </c>
      <c r="D85" s="135">
        <f t="shared" si="5"/>
        <v>0.74208222992700779</v>
      </c>
    </row>
    <row r="86" spans="1:4" x14ac:dyDescent="0.25">
      <c r="A86" s="128" t="s">
        <v>189</v>
      </c>
      <c r="B86" s="134">
        <v>1698.08204</v>
      </c>
      <c r="C86" s="134">
        <v>2888.0565499999998</v>
      </c>
      <c r="D86" s="135">
        <f t="shared" si="5"/>
        <v>0.70077562919162595</v>
      </c>
    </row>
    <row r="87" spans="1:4" x14ac:dyDescent="0.25">
      <c r="A87" s="128" t="s">
        <v>190</v>
      </c>
      <c r="B87" s="134">
        <v>1627.2373</v>
      </c>
      <c r="C87" s="134">
        <v>2634.9010199999998</v>
      </c>
      <c r="D87" s="135">
        <f t="shared" si="5"/>
        <v>0.61924816988892761</v>
      </c>
    </row>
    <row r="88" spans="1:4" x14ac:dyDescent="0.25">
      <c r="A88" s="128" t="s">
        <v>191</v>
      </c>
      <c r="B88" s="134">
        <v>2089.23261</v>
      </c>
      <c r="C88" s="134">
        <v>3244.3959</v>
      </c>
      <c r="D88" s="135">
        <f t="shared" si="5"/>
        <v>0.5529127223416257</v>
      </c>
    </row>
    <row r="89" spans="1:4" x14ac:dyDescent="0.25">
      <c r="A89" s="128" t="s">
        <v>182</v>
      </c>
      <c r="B89" s="134">
        <v>301677.76792000001</v>
      </c>
      <c r="C89" s="134">
        <v>443184.40548999998</v>
      </c>
      <c r="D89" s="135">
        <f t="shared" si="5"/>
        <v>0.46906551498857946</v>
      </c>
    </row>
    <row r="90" spans="1:4" x14ac:dyDescent="0.25">
      <c r="A90" s="128" t="s">
        <v>192</v>
      </c>
      <c r="B90" s="134">
        <v>301.90203000000002</v>
      </c>
      <c r="C90" s="134">
        <v>443.26265000000001</v>
      </c>
      <c r="D90" s="135">
        <f t="shared" si="5"/>
        <v>0.46823341996077328</v>
      </c>
    </row>
    <row r="91" spans="1:4" x14ac:dyDescent="0.25">
      <c r="A91" s="128" t="s">
        <v>193</v>
      </c>
      <c r="B91" s="134">
        <v>1996.18767</v>
      </c>
      <c r="C91" s="134">
        <v>2912.30699</v>
      </c>
      <c r="D91" s="135">
        <f t="shared" si="5"/>
        <v>0.45893446481412242</v>
      </c>
    </row>
    <row r="92" spans="1:4" ht="13" x14ac:dyDescent="0.3">
      <c r="A92" s="123" t="s">
        <v>119</v>
      </c>
      <c r="B92" s="124"/>
      <c r="C92" s="124"/>
      <c r="D92" s="123"/>
    </row>
  </sheetData>
  <mergeCells count="12">
    <mergeCell ref="A79:D79"/>
    <mergeCell ref="A2:D2"/>
    <mergeCell ref="A3:D3"/>
    <mergeCell ref="A18:D18"/>
    <mergeCell ref="A19:D19"/>
    <mergeCell ref="A33:D33"/>
    <mergeCell ref="A34:D34"/>
    <mergeCell ref="A48:D48"/>
    <mergeCell ref="A49:D49"/>
    <mergeCell ref="A63:D63"/>
    <mergeCell ref="A64:D64"/>
    <mergeCell ref="A78:D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4"/>
  <sheetViews>
    <sheetView showGridLines="0" zoomScale="80" zoomScaleNormal="80" workbookViewId="0">
      <selection activeCell="P5" sqref="P5"/>
    </sheetView>
  </sheetViews>
  <sheetFormatPr defaultColWidth="9.1796875" defaultRowHeight="12.5" x14ac:dyDescent="0.25"/>
  <cols>
    <col min="1" max="1" width="44.7265625" style="17" customWidth="1"/>
    <col min="2" max="2" width="17.6328125" style="19" customWidth="1"/>
    <col min="3" max="3" width="17.6328125" style="17" customWidth="1"/>
    <col min="4" max="5" width="10.6328125" style="17" customWidth="1"/>
    <col min="6" max="7" width="17.6328125" style="17" customWidth="1"/>
    <col min="8" max="9" width="10.6328125" style="17" customWidth="1"/>
    <col min="10" max="11" width="17.6328125" style="17" customWidth="1"/>
    <col min="12" max="13" width="10.6328125" style="17" customWidth="1"/>
    <col min="14" max="16384" width="9.1796875" style="17"/>
  </cols>
  <sheetData>
    <row r="1" spans="1:13" ht="25" x14ac:dyDescent="0.5">
      <c r="B1" s="149" t="s">
        <v>120</v>
      </c>
      <c r="C1" s="149"/>
      <c r="D1" s="149"/>
      <c r="E1" s="149"/>
      <c r="F1" s="149"/>
      <c r="G1" s="149"/>
      <c r="H1" s="149"/>
      <c r="I1" s="149"/>
      <c r="J1" s="149"/>
    </row>
    <row r="2" spans="1:13" x14ac:dyDescent="0.25">
      <c r="D2" s="18"/>
    </row>
    <row r="3" spans="1:13" x14ac:dyDescent="0.25">
      <c r="D3" s="18"/>
    </row>
    <row r="4" spans="1:13" x14ac:dyDescent="0.25">
      <c r="B4" s="20"/>
      <c r="C4" s="18"/>
      <c r="D4" s="18"/>
      <c r="E4" s="18"/>
      <c r="F4" s="18"/>
      <c r="G4" s="18"/>
      <c r="H4" s="18"/>
      <c r="I4" s="18"/>
    </row>
    <row r="5" spans="1:13" ht="25" x14ac:dyDescent="0.25">
      <c r="A5" s="155" t="s">
        <v>111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7"/>
    </row>
    <row r="6" spans="1:13" ht="18" x14ac:dyDescent="0.25">
      <c r="A6" s="87"/>
      <c r="B6" s="154" t="str">
        <f>SEKTOR_USD!B6</f>
        <v>1 - 30 KASıM</v>
      </c>
      <c r="C6" s="154"/>
      <c r="D6" s="154"/>
      <c r="E6" s="154"/>
      <c r="F6" s="154" t="str">
        <f>SEKTOR_USD!F6</f>
        <v>1 OCAK  -  30 KASıM</v>
      </c>
      <c r="G6" s="154"/>
      <c r="H6" s="154"/>
      <c r="I6" s="154"/>
      <c r="J6" s="154" t="s">
        <v>103</v>
      </c>
      <c r="K6" s="154"/>
      <c r="L6" s="154"/>
      <c r="M6" s="154"/>
    </row>
    <row r="7" spans="1:13" ht="29" x14ac:dyDescent="0.4">
      <c r="A7" s="88" t="s">
        <v>1</v>
      </c>
      <c r="B7" s="89">
        <f>SEKTOR_USD!B7</f>
        <v>2024</v>
      </c>
      <c r="C7" s="90">
        <f>SEKTOR_USD!C7</f>
        <v>2025</v>
      </c>
      <c r="D7" s="7" t="s">
        <v>115</v>
      </c>
      <c r="E7" s="7" t="s">
        <v>116</v>
      </c>
      <c r="F7" s="5"/>
      <c r="G7" s="6"/>
      <c r="H7" s="7" t="s">
        <v>115</v>
      </c>
      <c r="I7" s="7" t="s">
        <v>116</v>
      </c>
      <c r="J7" s="5"/>
      <c r="K7" s="5"/>
      <c r="L7" s="7" t="s">
        <v>115</v>
      </c>
      <c r="M7" s="7" t="s">
        <v>116</v>
      </c>
    </row>
    <row r="8" spans="1:13" ht="16.5" x14ac:dyDescent="0.35">
      <c r="A8" s="91" t="s">
        <v>2</v>
      </c>
      <c r="B8" s="92">
        <f>SEKTOR_USD!B8*$B$52</f>
        <v>114558672.05055799</v>
      </c>
      <c r="C8" s="92">
        <f>SEKTOR_USD!C8*$C$52</f>
        <v>139156184.93352187</v>
      </c>
      <c r="D8" s="93">
        <f t="shared" ref="D8:D42" si="0">(C8-B8)/B8*100</f>
        <v>21.471541562657347</v>
      </c>
      <c r="E8" s="93">
        <f t="shared" ref="E8:E43" si="1">C8/C$43*100</f>
        <v>16.751260351825572</v>
      </c>
      <c r="F8" s="92">
        <f>SEKTOR_USD!F8*$B$53</f>
        <v>1070914873.7267501</v>
      </c>
      <c r="G8" s="92">
        <f>SEKTOR_USD!G8*$C$53</f>
        <v>1279803229.6161308</v>
      </c>
      <c r="H8" s="93">
        <f t="shared" ref="H8:H42" si="2">(G8-F8)/F8*100</f>
        <v>19.505598532071534</v>
      </c>
      <c r="I8" s="93">
        <f t="shared" ref="I8:I43" si="3">G8/G$43*100</f>
        <v>15.219055691180881</v>
      </c>
      <c r="J8" s="92">
        <f>SEKTOR_USD!J8*$B$54</f>
        <v>1169878753.0047925</v>
      </c>
      <c r="K8" s="92">
        <f>SEKTOR_USD!K8*$C$54</f>
        <v>1401160701.2977095</v>
      </c>
      <c r="L8" s="93">
        <f t="shared" ref="L8:L42" si="4">(K8-J8)/J8*100</f>
        <v>19.769736624319183</v>
      </c>
      <c r="M8" s="93">
        <f t="shared" ref="M8:M43" si="5">K8/K$43*100</f>
        <v>15.370031765225015</v>
      </c>
    </row>
    <row r="9" spans="1:13" s="21" customFormat="1" ht="15.5" x14ac:dyDescent="0.35">
      <c r="A9" s="94" t="s">
        <v>3</v>
      </c>
      <c r="B9" s="92">
        <f>SEKTOR_USD!B9*$B$52</f>
        <v>79518604.951186895</v>
      </c>
      <c r="C9" s="92">
        <f>SEKTOR_USD!C9*$C$52</f>
        <v>95147962.597586811</v>
      </c>
      <c r="D9" s="95">
        <f t="shared" si="0"/>
        <v>19.654969621252931</v>
      </c>
      <c r="E9" s="95">
        <f t="shared" si="1"/>
        <v>11.453664773717078</v>
      </c>
      <c r="F9" s="92">
        <f>SEKTOR_USD!F9*$B$53</f>
        <v>721337462.70782042</v>
      </c>
      <c r="G9" s="92">
        <f>SEKTOR_USD!G9*$C$53</f>
        <v>853536207.85213614</v>
      </c>
      <c r="H9" s="95">
        <f t="shared" si="2"/>
        <v>18.326893025638288</v>
      </c>
      <c r="I9" s="95">
        <f t="shared" si="3"/>
        <v>10.150009611741076</v>
      </c>
      <c r="J9" s="92">
        <f>SEKTOR_USD!J9*$B$54</f>
        <v>791762492.62458229</v>
      </c>
      <c r="K9" s="92">
        <f>SEKTOR_USD!K9*$C$54</f>
        <v>937628226.13012075</v>
      </c>
      <c r="L9" s="95">
        <f t="shared" si="4"/>
        <v>18.422915314163706</v>
      </c>
      <c r="M9" s="95">
        <f t="shared" si="5"/>
        <v>10.285312460051294</v>
      </c>
    </row>
    <row r="10" spans="1:13" ht="14" x14ac:dyDescent="0.3">
      <c r="A10" s="96" t="str">
        <f>SEKTOR_USD!A10</f>
        <v xml:space="preserve"> Hububat, Bakliyat, Yağlı Tohumlar ve Mamulleri </v>
      </c>
      <c r="B10" s="97">
        <f>SEKTOR_USD!B10*$B$52</f>
        <v>36439767.103131972</v>
      </c>
      <c r="C10" s="97">
        <f>SEKTOR_USD!C10*$C$52</f>
        <v>43897203.86576283</v>
      </c>
      <c r="D10" s="98">
        <f t="shared" si="0"/>
        <v>20.465105447915711</v>
      </c>
      <c r="E10" s="98">
        <f t="shared" si="1"/>
        <v>5.284231462826054</v>
      </c>
      <c r="F10" s="97">
        <f>SEKTOR_USD!F10*$B$53</f>
        <v>351935241.04850656</v>
      </c>
      <c r="G10" s="97">
        <f>SEKTOR_USD!G10*$C$53</f>
        <v>438365914.17420685</v>
      </c>
      <c r="H10" s="98">
        <f t="shared" si="2"/>
        <v>24.558686668661217</v>
      </c>
      <c r="I10" s="98">
        <f t="shared" si="3"/>
        <v>5.2129226638486861</v>
      </c>
      <c r="J10" s="97">
        <f>SEKTOR_USD!J10*$B$54</f>
        <v>384846284.14050424</v>
      </c>
      <c r="K10" s="97">
        <f>SEKTOR_USD!K10*$C$54</f>
        <v>478194273.70058858</v>
      </c>
      <c r="L10" s="98">
        <f t="shared" si="4"/>
        <v>24.255915519247615</v>
      </c>
      <c r="M10" s="98">
        <f t="shared" si="5"/>
        <v>5.245551898450727</v>
      </c>
    </row>
    <row r="11" spans="1:13" ht="14" x14ac:dyDescent="0.3">
      <c r="A11" s="96" t="str">
        <f>SEKTOR_USD!A11</f>
        <v xml:space="preserve"> Yaş Meyve ve Sebze  </v>
      </c>
      <c r="B11" s="97">
        <f>SEKTOR_USD!B11*$B$52</f>
        <v>12401222.923744442</v>
      </c>
      <c r="C11" s="97">
        <f>SEKTOR_USD!C11*$C$52</f>
        <v>21947384.190214779</v>
      </c>
      <c r="D11" s="98">
        <f t="shared" si="0"/>
        <v>76.977579752980972</v>
      </c>
      <c r="E11" s="98">
        <f t="shared" si="1"/>
        <v>2.6419691427115612</v>
      </c>
      <c r="F11" s="97">
        <f>SEKTOR_USD!F11*$B$53</f>
        <v>99725313.739596739</v>
      </c>
      <c r="G11" s="97">
        <f>SEKTOR_USD!G11*$C$53</f>
        <v>121051079.97387685</v>
      </c>
      <c r="H11" s="98">
        <f t="shared" si="2"/>
        <v>21.384506535588407</v>
      </c>
      <c r="I11" s="98">
        <f t="shared" si="3"/>
        <v>1.4395049840221172</v>
      </c>
      <c r="J11" s="97">
        <f>SEKTOR_USD!J11*$B$54</f>
        <v>114564837.41155213</v>
      </c>
      <c r="K11" s="97">
        <f>SEKTOR_USD!K11*$C$54</f>
        <v>133536692.37933709</v>
      </c>
      <c r="L11" s="98">
        <f t="shared" si="4"/>
        <v>16.559928330917291</v>
      </c>
      <c r="M11" s="98">
        <f t="shared" si="5"/>
        <v>1.4648306948607448</v>
      </c>
    </row>
    <row r="12" spans="1:13" ht="14" x14ac:dyDescent="0.3">
      <c r="A12" s="96" t="str">
        <f>SEKTOR_USD!A12</f>
        <v xml:space="preserve"> Meyve Sebze Mamulleri </v>
      </c>
      <c r="B12" s="97">
        <f>SEKTOR_USD!B12*$B$52</f>
        <v>8356867.2518169405</v>
      </c>
      <c r="C12" s="97">
        <f>SEKTOR_USD!C12*$C$52</f>
        <v>8980542.3373744357</v>
      </c>
      <c r="D12" s="98">
        <f t="shared" si="0"/>
        <v>7.4630249202761538</v>
      </c>
      <c r="E12" s="98">
        <f t="shared" si="1"/>
        <v>1.0810543768918202</v>
      </c>
      <c r="F12" s="97">
        <f>SEKTOR_USD!F12*$B$53</f>
        <v>80964048.750818238</v>
      </c>
      <c r="G12" s="97">
        <f>SEKTOR_USD!G12*$C$53</f>
        <v>92109580.572382063</v>
      </c>
      <c r="H12" s="98">
        <f t="shared" si="2"/>
        <v>13.766025777522875</v>
      </c>
      <c r="I12" s="98">
        <f t="shared" si="3"/>
        <v>1.0953409117766195</v>
      </c>
      <c r="J12" s="97">
        <f>SEKTOR_USD!J12*$B$54</f>
        <v>87856455.606685385</v>
      </c>
      <c r="K12" s="97">
        <f>SEKTOR_USD!K12*$C$54</f>
        <v>100885475.21960813</v>
      </c>
      <c r="L12" s="98">
        <f t="shared" si="4"/>
        <v>14.8298944260293</v>
      </c>
      <c r="M12" s="98">
        <f t="shared" si="5"/>
        <v>1.1066631809892118</v>
      </c>
    </row>
    <row r="13" spans="1:13" ht="14" x14ac:dyDescent="0.3">
      <c r="A13" s="96" t="str">
        <f>SEKTOR_USD!A13</f>
        <v xml:space="preserve"> Kuru Meyve ve Mamulleri  </v>
      </c>
      <c r="B13" s="97">
        <f>SEKTOR_USD!B13*$B$52</f>
        <v>6614755.9062071471</v>
      </c>
      <c r="C13" s="97">
        <f>SEKTOR_USD!C13*$C$52</f>
        <v>6883558.3695901642</v>
      </c>
      <c r="D13" s="98">
        <f t="shared" si="0"/>
        <v>4.0636792527866152</v>
      </c>
      <c r="E13" s="98">
        <f t="shared" si="1"/>
        <v>0.82862488973147863</v>
      </c>
      <c r="F13" s="97">
        <f>SEKTOR_USD!F13*$B$53</f>
        <v>54578279.022933006</v>
      </c>
      <c r="G13" s="97">
        <f>SEKTOR_USD!G13*$C$53</f>
        <v>61820970.984329365</v>
      </c>
      <c r="H13" s="98">
        <f t="shared" si="2"/>
        <v>13.270282777427051</v>
      </c>
      <c r="I13" s="98">
        <f t="shared" si="3"/>
        <v>0.73515738866793623</v>
      </c>
      <c r="J13" s="97">
        <f>SEKTOR_USD!J13*$B$54</f>
        <v>59551151.104144618</v>
      </c>
      <c r="K13" s="97">
        <f>SEKTOR_USD!K13*$C$54</f>
        <v>68177008.931410789</v>
      </c>
      <c r="L13" s="98">
        <f t="shared" si="4"/>
        <v>14.484787728420304</v>
      </c>
      <c r="M13" s="98">
        <f t="shared" si="5"/>
        <v>0.74786767282532152</v>
      </c>
    </row>
    <row r="14" spans="1:13" ht="14" x14ac:dyDescent="0.3">
      <c r="A14" s="96" t="str">
        <f>SEKTOR_USD!A14</f>
        <v xml:space="preserve"> Fındık ve Mamulleri </v>
      </c>
      <c r="B14" s="97">
        <f>SEKTOR_USD!B14*$B$52</f>
        <v>10035168.037943847</v>
      </c>
      <c r="C14" s="97">
        <f>SEKTOR_USD!C14*$C$52</f>
        <v>8345506.4672845164</v>
      </c>
      <c r="D14" s="98">
        <f t="shared" si="0"/>
        <v>-16.83740186781699</v>
      </c>
      <c r="E14" s="98">
        <f t="shared" si="1"/>
        <v>1.0046104071343409</v>
      </c>
      <c r="F14" s="97">
        <f>SEKTOR_USD!F14*$B$53</f>
        <v>76717960.655383915</v>
      </c>
      <c r="G14" s="97">
        <f>SEKTOR_USD!G14*$C$53</f>
        <v>78879173.432861134</v>
      </c>
      <c r="H14" s="98">
        <f t="shared" si="2"/>
        <v>2.8170884093039956</v>
      </c>
      <c r="I14" s="98">
        <f t="shared" si="3"/>
        <v>0.93800867630963991</v>
      </c>
      <c r="J14" s="97">
        <f>SEKTOR_USD!J14*$B$54</f>
        <v>83736783.789466277</v>
      </c>
      <c r="K14" s="97">
        <f>SEKTOR_USD!K14*$C$54</f>
        <v>89260405.359916642</v>
      </c>
      <c r="L14" s="98">
        <f t="shared" si="4"/>
        <v>6.5964099891130683</v>
      </c>
      <c r="M14" s="98">
        <f t="shared" si="5"/>
        <v>0.97914198170712186</v>
      </c>
    </row>
    <row r="15" spans="1:13" ht="14" x14ac:dyDescent="0.3">
      <c r="A15" s="96" t="str">
        <f>SEKTOR_USD!A15</f>
        <v xml:space="preserve"> Zeytin ve Zeytinyağı </v>
      </c>
      <c r="B15" s="97">
        <f>SEKTOR_USD!B15*$B$52</f>
        <v>2574235.8868969753</v>
      </c>
      <c r="C15" s="97">
        <f>SEKTOR_USD!C15*$C$52</f>
        <v>1521819.5182451524</v>
      </c>
      <c r="D15" s="98">
        <f t="shared" si="0"/>
        <v>-40.882670232696597</v>
      </c>
      <c r="E15" s="98">
        <f t="shared" si="1"/>
        <v>0.18319268360793756</v>
      </c>
      <c r="F15" s="97">
        <f>SEKTOR_USD!F15*$B$53</f>
        <v>24250019.332709376</v>
      </c>
      <c r="G15" s="97">
        <f>SEKTOR_USD!G15*$C$53</f>
        <v>17781388.049190976</v>
      </c>
      <c r="H15" s="98">
        <f t="shared" si="2"/>
        <v>-26.674746913678771</v>
      </c>
      <c r="I15" s="98">
        <f t="shared" si="3"/>
        <v>0.21145120493898523</v>
      </c>
      <c r="J15" s="97">
        <f>SEKTOR_USD!J15*$B$54</f>
        <v>25776541.576739263</v>
      </c>
      <c r="K15" s="97">
        <f>SEKTOR_USD!K15*$C$54</f>
        <v>20381998.163870223</v>
      </c>
      <c r="L15" s="98">
        <f t="shared" si="4"/>
        <v>-20.928111697253726</v>
      </c>
      <c r="M15" s="98">
        <f t="shared" si="5"/>
        <v>0.2235803208920297</v>
      </c>
    </row>
    <row r="16" spans="1:13" ht="14" x14ac:dyDescent="0.3">
      <c r="A16" s="96" t="str">
        <f>SEKTOR_USD!A16</f>
        <v xml:space="preserve"> Tütün </v>
      </c>
      <c r="B16" s="97">
        <f>SEKTOR_USD!B16*$B$52</f>
        <v>2739969.068736169</v>
      </c>
      <c r="C16" s="97">
        <f>SEKTOR_USD!C16*$C$52</f>
        <v>3075424.356615609</v>
      </c>
      <c r="D16" s="98">
        <f t="shared" si="0"/>
        <v>12.243031927151325</v>
      </c>
      <c r="E16" s="98">
        <f t="shared" si="1"/>
        <v>0.37021160155134103</v>
      </c>
      <c r="F16" s="97">
        <f>SEKTOR_USD!F16*$B$53</f>
        <v>29020867.171448071</v>
      </c>
      <c r="G16" s="97">
        <f>SEKTOR_USD!G16*$C$53</f>
        <v>37812943.698233925</v>
      </c>
      <c r="H16" s="98">
        <f t="shared" si="2"/>
        <v>30.295705758358121</v>
      </c>
      <c r="I16" s="98">
        <f t="shared" si="3"/>
        <v>0.4496607624310498</v>
      </c>
      <c r="J16" s="97">
        <f>SEKTOR_USD!J16*$B$54</f>
        <v>30941832.405840609</v>
      </c>
      <c r="K16" s="97">
        <f>SEKTOR_USD!K16*$C$54</f>
        <v>40991903.813783139</v>
      </c>
      <c r="L16" s="98">
        <f t="shared" si="4"/>
        <v>32.4805308105976</v>
      </c>
      <c r="M16" s="98">
        <f t="shared" si="5"/>
        <v>0.44966067286312439</v>
      </c>
    </row>
    <row r="17" spans="1:13" ht="14" x14ac:dyDescent="0.3">
      <c r="A17" s="96" t="str">
        <f>SEKTOR_USD!A17</f>
        <v xml:space="preserve"> Süs Bitkileri ve Mamulleri</v>
      </c>
      <c r="B17" s="97">
        <f>SEKTOR_USD!B17*$B$52</f>
        <v>356618.77270940953</v>
      </c>
      <c r="C17" s="97">
        <f>SEKTOR_USD!C17*$C$52</f>
        <v>496523.49249933445</v>
      </c>
      <c r="D17" s="98">
        <f t="shared" si="0"/>
        <v>39.230890378260078</v>
      </c>
      <c r="E17" s="98">
        <f t="shared" si="1"/>
        <v>5.9770209262545365E-2</v>
      </c>
      <c r="F17" s="97">
        <f>SEKTOR_USD!F17*$B$53</f>
        <v>4145732.9864244452</v>
      </c>
      <c r="G17" s="97">
        <f>SEKTOR_USD!G17*$C$53</f>
        <v>5715156.9670548737</v>
      </c>
      <c r="H17" s="98">
        <f t="shared" si="2"/>
        <v>37.856369085265271</v>
      </c>
      <c r="I17" s="98">
        <f t="shared" si="3"/>
        <v>6.7963019746041312E-2</v>
      </c>
      <c r="J17" s="97">
        <f>SEKTOR_USD!J17*$B$54</f>
        <v>4488606.5896498617</v>
      </c>
      <c r="K17" s="97">
        <f>SEKTOR_USD!K17*$C$54</f>
        <v>6200468.5616061483</v>
      </c>
      <c r="L17" s="98">
        <f t="shared" si="4"/>
        <v>38.13793741477847</v>
      </c>
      <c r="M17" s="98">
        <f t="shared" si="5"/>
        <v>6.8016037463012283E-2</v>
      </c>
    </row>
    <row r="18" spans="1:13" s="21" customFormat="1" ht="15.5" x14ac:dyDescent="0.35">
      <c r="A18" s="94" t="s">
        <v>12</v>
      </c>
      <c r="B18" s="92">
        <f>SEKTOR_USD!B18*$B$52</f>
        <v>11955940.075231383</v>
      </c>
      <c r="C18" s="92">
        <f>SEKTOR_USD!C18*$C$52</f>
        <v>15576025.829724636</v>
      </c>
      <c r="D18" s="95">
        <f t="shared" si="0"/>
        <v>30.278553854521505</v>
      </c>
      <c r="E18" s="95">
        <f t="shared" si="1"/>
        <v>1.8750015606214265</v>
      </c>
      <c r="F18" s="92">
        <f>SEKTOR_USD!F18*$B$53</f>
        <v>114835719.88171096</v>
      </c>
      <c r="G18" s="92">
        <f>SEKTOR_USD!G18*$C$53</f>
        <v>141567695.27165544</v>
      </c>
      <c r="H18" s="95">
        <f t="shared" si="2"/>
        <v>23.278449786773951</v>
      </c>
      <c r="I18" s="95">
        <f t="shared" si="3"/>
        <v>1.6834827327773547</v>
      </c>
      <c r="J18" s="92">
        <f>SEKTOR_USD!J18*$B$54</f>
        <v>123685731.18954036</v>
      </c>
      <c r="K18" s="92">
        <f>SEKTOR_USD!K18*$C$54</f>
        <v>153857446.55743313</v>
      </c>
      <c r="L18" s="95">
        <f t="shared" si="4"/>
        <v>24.39385293494896</v>
      </c>
      <c r="M18" s="95">
        <f t="shared" si="5"/>
        <v>1.6877391998747624</v>
      </c>
    </row>
    <row r="19" spans="1:13" ht="14" x14ac:dyDescent="0.3">
      <c r="A19" s="96" t="str">
        <f>SEKTOR_USD!A19</f>
        <v xml:space="preserve"> Su Ürünleri ve Hayvansal Mamuller</v>
      </c>
      <c r="B19" s="97">
        <f>SEKTOR_USD!B19*$B$52</f>
        <v>11955940.075231383</v>
      </c>
      <c r="C19" s="97">
        <f>SEKTOR_USD!C19*$C$52</f>
        <v>15576025.829724636</v>
      </c>
      <c r="D19" s="98">
        <f t="shared" si="0"/>
        <v>30.278553854521505</v>
      </c>
      <c r="E19" s="98">
        <f t="shared" si="1"/>
        <v>1.8750015606214265</v>
      </c>
      <c r="F19" s="97">
        <f>SEKTOR_USD!F19*$B$53</f>
        <v>114835719.88171096</v>
      </c>
      <c r="G19" s="97">
        <f>SEKTOR_USD!G19*$C$53</f>
        <v>141567695.27165544</v>
      </c>
      <c r="H19" s="98">
        <f t="shared" si="2"/>
        <v>23.278449786773951</v>
      </c>
      <c r="I19" s="98">
        <f t="shared" si="3"/>
        <v>1.6834827327773547</v>
      </c>
      <c r="J19" s="97">
        <f>SEKTOR_USD!J19*$B$54</f>
        <v>123685731.18954036</v>
      </c>
      <c r="K19" s="97">
        <f>SEKTOR_USD!K19*$C$54</f>
        <v>153857446.55743313</v>
      </c>
      <c r="L19" s="98">
        <f t="shared" si="4"/>
        <v>24.39385293494896</v>
      </c>
      <c r="M19" s="98">
        <f t="shared" si="5"/>
        <v>1.6877391998747624</v>
      </c>
    </row>
    <row r="20" spans="1:13" s="21" customFormat="1" ht="15.5" x14ac:dyDescent="0.35">
      <c r="A20" s="94" t="s">
        <v>109</v>
      </c>
      <c r="B20" s="92">
        <f>SEKTOR_USD!B20*$B$52</f>
        <v>23084127.024139713</v>
      </c>
      <c r="C20" s="92">
        <f>SEKTOR_USD!C20*$C$52</f>
        <v>28432196.506210428</v>
      </c>
      <c r="D20" s="95">
        <f t="shared" si="0"/>
        <v>23.167735459426684</v>
      </c>
      <c r="E20" s="95">
        <f t="shared" si="1"/>
        <v>3.4225940174870706</v>
      </c>
      <c r="F20" s="92">
        <f>SEKTOR_USD!F20*$B$53</f>
        <v>234741691.13721874</v>
      </c>
      <c r="G20" s="92">
        <f>SEKTOR_USD!G20*$C$53</f>
        <v>284699326.49233931</v>
      </c>
      <c r="H20" s="95">
        <f t="shared" si="2"/>
        <v>21.281961083733407</v>
      </c>
      <c r="I20" s="95">
        <f t="shared" si="3"/>
        <v>3.3855633466624506</v>
      </c>
      <c r="J20" s="92">
        <f>SEKTOR_USD!J20*$B$54</f>
        <v>254430529.19066972</v>
      </c>
      <c r="K20" s="92">
        <f>SEKTOR_USD!K20*$C$54</f>
        <v>309675028.61015588</v>
      </c>
      <c r="L20" s="95">
        <f t="shared" si="4"/>
        <v>21.71299945616434</v>
      </c>
      <c r="M20" s="95">
        <f t="shared" si="5"/>
        <v>3.3969801052989625</v>
      </c>
    </row>
    <row r="21" spans="1:13" ht="14" x14ac:dyDescent="0.3">
      <c r="A21" s="96" t="str">
        <f>SEKTOR_USD!A21</f>
        <v xml:space="preserve"> Mobilya, Kağıt ve Orman Ürünleri</v>
      </c>
      <c r="B21" s="97">
        <f>SEKTOR_USD!B21*$B$52</f>
        <v>23084127.024139713</v>
      </c>
      <c r="C21" s="97">
        <f>SEKTOR_USD!C21*$C$52</f>
        <v>28432196.506210428</v>
      </c>
      <c r="D21" s="98">
        <f t="shared" si="0"/>
        <v>23.167735459426684</v>
      </c>
      <c r="E21" s="98">
        <f t="shared" si="1"/>
        <v>3.4225940174870706</v>
      </c>
      <c r="F21" s="97">
        <f>SEKTOR_USD!F21*$B$53</f>
        <v>234741691.13721874</v>
      </c>
      <c r="G21" s="97">
        <f>SEKTOR_USD!G21*$C$53</f>
        <v>284699326.49233931</v>
      </c>
      <c r="H21" s="98">
        <f t="shared" si="2"/>
        <v>21.281961083733407</v>
      </c>
      <c r="I21" s="98">
        <f t="shared" si="3"/>
        <v>3.3855633466624506</v>
      </c>
      <c r="J21" s="97">
        <f>SEKTOR_USD!J21*$B$54</f>
        <v>254430529.19066972</v>
      </c>
      <c r="K21" s="97">
        <f>SEKTOR_USD!K21*$C$54</f>
        <v>309675028.61015588</v>
      </c>
      <c r="L21" s="98">
        <f t="shared" si="4"/>
        <v>21.71299945616434</v>
      </c>
      <c r="M21" s="98">
        <f t="shared" si="5"/>
        <v>3.3969801052989625</v>
      </c>
    </row>
    <row r="22" spans="1:13" ht="16.5" x14ac:dyDescent="0.35">
      <c r="A22" s="91" t="s">
        <v>14</v>
      </c>
      <c r="B22" s="92">
        <f>SEKTOR_USD!B22*$B$52</f>
        <v>537199984.34369516</v>
      </c>
      <c r="C22" s="92">
        <f>SEKTOR_USD!C22*$C$52</f>
        <v>669024086.65329194</v>
      </c>
      <c r="D22" s="95">
        <f t="shared" si="0"/>
        <v>24.539111346149451</v>
      </c>
      <c r="E22" s="95">
        <f t="shared" si="1"/>
        <v>80.535383048374371</v>
      </c>
      <c r="F22" s="92">
        <f>SEKTOR_USD!F22*$B$53</f>
        <v>5474726835.0627413</v>
      </c>
      <c r="G22" s="92">
        <f>SEKTOR_USD!G22*$C$53</f>
        <v>6908605449.3133707</v>
      </c>
      <c r="H22" s="95">
        <f t="shared" si="2"/>
        <v>26.190870475352163</v>
      </c>
      <c r="I22" s="95">
        <f t="shared" si="3"/>
        <v>82.15516936383473</v>
      </c>
      <c r="J22" s="92">
        <f>SEKTOR_USD!J22*$B$54</f>
        <v>5934621362.1264086</v>
      </c>
      <c r="K22" s="92">
        <f>SEKTOR_USD!K22*$C$54</f>
        <v>7475427467.2674046</v>
      </c>
      <c r="L22" s="95">
        <f t="shared" si="4"/>
        <v>25.96300608113129</v>
      </c>
      <c r="M22" s="95">
        <f t="shared" si="5"/>
        <v>82.001698680330676</v>
      </c>
    </row>
    <row r="23" spans="1:13" s="21" customFormat="1" ht="15.5" x14ac:dyDescent="0.35">
      <c r="A23" s="94" t="s">
        <v>15</v>
      </c>
      <c r="B23" s="92">
        <f>SEKTOR_USD!B23*$B$52</f>
        <v>42378660.067456961</v>
      </c>
      <c r="C23" s="92">
        <f>SEKTOR_USD!C23*$C$52</f>
        <v>46276705.39402052</v>
      </c>
      <c r="D23" s="95">
        <f t="shared" si="0"/>
        <v>9.198132551521871</v>
      </c>
      <c r="E23" s="95">
        <f t="shared" si="1"/>
        <v>5.57066968062035</v>
      </c>
      <c r="F23" s="92">
        <f>SEKTOR_USD!F23*$B$53</f>
        <v>416490856.36356437</v>
      </c>
      <c r="G23" s="92">
        <f>SEKTOR_USD!G23*$C$53</f>
        <v>491769460.93909848</v>
      </c>
      <c r="H23" s="95">
        <f t="shared" si="2"/>
        <v>18.074491534532438</v>
      </c>
      <c r="I23" s="95">
        <f t="shared" si="3"/>
        <v>5.847982439846632</v>
      </c>
      <c r="J23" s="92">
        <f>SEKTOR_USD!J23*$B$54</f>
        <v>449396036.39939547</v>
      </c>
      <c r="K23" s="92">
        <f>SEKTOR_USD!K23*$C$54</f>
        <v>531567592.38206083</v>
      </c>
      <c r="L23" s="95">
        <f t="shared" si="4"/>
        <v>18.284886676133556</v>
      </c>
      <c r="M23" s="95">
        <f t="shared" si="5"/>
        <v>5.8310304968655444</v>
      </c>
    </row>
    <row r="24" spans="1:13" ht="14" x14ac:dyDescent="0.3">
      <c r="A24" s="96" t="str">
        <f>SEKTOR_USD!A24</f>
        <v xml:space="preserve"> Tekstil ve Hammaddeleri</v>
      </c>
      <c r="B24" s="97">
        <f>SEKTOR_USD!B24*$B$52</f>
        <v>29407883.007402662</v>
      </c>
      <c r="C24" s="97">
        <f>SEKTOR_USD!C24*$C$52</f>
        <v>31420366.074608445</v>
      </c>
      <c r="D24" s="98">
        <f t="shared" si="0"/>
        <v>6.8433455978425695</v>
      </c>
      <c r="E24" s="98">
        <f t="shared" si="1"/>
        <v>3.7823021141092235</v>
      </c>
      <c r="F24" s="97">
        <f>SEKTOR_USD!F24*$B$53</f>
        <v>284603084.4237532</v>
      </c>
      <c r="G24" s="97">
        <f>SEKTOR_USD!G24*$C$53</f>
        <v>338727004.43258947</v>
      </c>
      <c r="H24" s="98">
        <f t="shared" si="2"/>
        <v>19.017334305572636</v>
      </c>
      <c r="I24" s="98">
        <f t="shared" si="3"/>
        <v>4.0280451129293482</v>
      </c>
      <c r="J24" s="97">
        <f>SEKTOR_USD!J24*$B$54</f>
        <v>306703604.2756359</v>
      </c>
      <c r="K24" s="97">
        <f>SEKTOR_USD!K24*$C$54</f>
        <v>366019610.99374038</v>
      </c>
      <c r="L24" s="98">
        <f t="shared" si="4"/>
        <v>19.339846643861712</v>
      </c>
      <c r="M24" s="98">
        <f t="shared" si="5"/>
        <v>4.0150519797327471</v>
      </c>
    </row>
    <row r="25" spans="1:13" ht="14" x14ac:dyDescent="0.3">
      <c r="A25" s="96" t="str">
        <f>SEKTOR_USD!A25</f>
        <v xml:space="preserve"> Deri ve Deri Mamulleri </v>
      </c>
      <c r="B25" s="97">
        <f>SEKTOR_USD!B25*$B$52</f>
        <v>4013975.5688212425</v>
      </c>
      <c r="C25" s="97">
        <f>SEKTOR_USD!C25*$C$52</f>
        <v>4247395.4159092586</v>
      </c>
      <c r="D25" s="98">
        <f t="shared" si="0"/>
        <v>5.8151785701217644</v>
      </c>
      <c r="E25" s="98">
        <f t="shared" si="1"/>
        <v>0.51129043572900545</v>
      </c>
      <c r="F25" s="97">
        <f>SEKTOR_USD!F25*$B$53</f>
        <v>46273082.013638392</v>
      </c>
      <c r="G25" s="97">
        <f>SEKTOR_USD!G25*$C$53</f>
        <v>52797429.832897477</v>
      </c>
      <c r="H25" s="98">
        <f t="shared" si="2"/>
        <v>14.09966126167286</v>
      </c>
      <c r="I25" s="98">
        <f t="shared" si="3"/>
        <v>0.62785200598305613</v>
      </c>
      <c r="J25" s="97">
        <f>SEKTOR_USD!J25*$B$54</f>
        <v>49589983.16000396</v>
      </c>
      <c r="K25" s="97">
        <f>SEKTOR_USD!K25*$C$54</f>
        <v>56597598.662694059</v>
      </c>
      <c r="L25" s="98">
        <f t="shared" si="4"/>
        <v>14.131110873903227</v>
      </c>
      <c r="M25" s="98">
        <f t="shared" si="5"/>
        <v>0.62084733640858258</v>
      </c>
    </row>
    <row r="26" spans="1:13" ht="14" x14ac:dyDescent="0.3">
      <c r="A26" s="96" t="str">
        <f>SEKTOR_USD!A26</f>
        <v xml:space="preserve"> Halı </v>
      </c>
      <c r="B26" s="97">
        <f>SEKTOR_USD!B26*$B$52</f>
        <v>8956801.4912330508</v>
      </c>
      <c r="C26" s="97">
        <f>SEKTOR_USD!C26*$C$52</f>
        <v>10608943.903502814</v>
      </c>
      <c r="D26" s="98">
        <f t="shared" si="0"/>
        <v>18.445674093446044</v>
      </c>
      <c r="E26" s="98">
        <f t="shared" si="1"/>
        <v>1.2770771307821212</v>
      </c>
      <c r="F26" s="97">
        <f>SEKTOR_USD!F26*$B$53</f>
        <v>85614689.926172823</v>
      </c>
      <c r="G26" s="97">
        <f>SEKTOR_USD!G26*$C$53</f>
        <v>100245026.67361152</v>
      </c>
      <c r="H26" s="98">
        <f t="shared" si="2"/>
        <v>17.088582298265305</v>
      </c>
      <c r="I26" s="98">
        <f t="shared" si="3"/>
        <v>1.1920853209342279</v>
      </c>
      <c r="J26" s="97">
        <f>SEKTOR_USD!J26*$B$54</f>
        <v>93102448.963755637</v>
      </c>
      <c r="K26" s="97">
        <f>SEKTOR_USD!K26*$C$54</f>
        <v>108950382.72562639</v>
      </c>
      <c r="L26" s="98">
        <f t="shared" si="4"/>
        <v>17.022037484793</v>
      </c>
      <c r="M26" s="98">
        <f t="shared" si="5"/>
        <v>1.1951311807242149</v>
      </c>
    </row>
    <row r="27" spans="1:13" s="21" customFormat="1" ht="15.5" x14ac:dyDescent="0.35">
      <c r="A27" s="94" t="s">
        <v>19</v>
      </c>
      <c r="B27" s="92">
        <f>SEKTOR_USD!B27*$B$52</f>
        <v>86792184.563354507</v>
      </c>
      <c r="C27" s="92">
        <f>SEKTOR_USD!C27*$C$52</f>
        <v>100099216.66614777</v>
      </c>
      <c r="D27" s="95">
        <f t="shared" si="0"/>
        <v>15.332062638750276</v>
      </c>
      <c r="E27" s="95">
        <f t="shared" si="1"/>
        <v>12.049683887133577</v>
      </c>
      <c r="F27" s="92">
        <f>SEKTOR_USD!F27*$B$53</f>
        <v>917725157.39326262</v>
      </c>
      <c r="G27" s="92">
        <f>SEKTOR_USD!G27*$C$53</f>
        <v>1150871438.7074525</v>
      </c>
      <c r="H27" s="95">
        <f t="shared" si="2"/>
        <v>25.404804416218298</v>
      </c>
      <c r="I27" s="95">
        <f t="shared" si="3"/>
        <v>13.685835536086085</v>
      </c>
      <c r="J27" s="92">
        <f>SEKTOR_USD!J27*$B$54</f>
        <v>996625783.96296871</v>
      </c>
      <c r="K27" s="92">
        <f>SEKTOR_USD!K27*$C$54</f>
        <v>1243782338.2668495</v>
      </c>
      <c r="L27" s="95">
        <f t="shared" si="4"/>
        <v>24.799333740001284</v>
      </c>
      <c r="M27" s="95">
        <f t="shared" si="5"/>
        <v>13.64366987347119</v>
      </c>
    </row>
    <row r="28" spans="1:13" ht="14" x14ac:dyDescent="0.3">
      <c r="A28" s="96" t="str">
        <f>SEKTOR_USD!A28</f>
        <v xml:space="preserve"> Kimyevi Maddeler ve Mamulleri  </v>
      </c>
      <c r="B28" s="97">
        <f>SEKTOR_USD!B28*$B$52</f>
        <v>86792184.563354507</v>
      </c>
      <c r="C28" s="97">
        <f>SEKTOR_USD!C28*$C$52</f>
        <v>100099216.66614777</v>
      </c>
      <c r="D28" s="98">
        <f t="shared" si="0"/>
        <v>15.332062638750276</v>
      </c>
      <c r="E28" s="98">
        <f t="shared" si="1"/>
        <v>12.049683887133577</v>
      </c>
      <c r="F28" s="97">
        <f>SEKTOR_USD!F28*$B$53</f>
        <v>917725157.39326262</v>
      </c>
      <c r="G28" s="97">
        <f>SEKTOR_USD!G28*$C$53</f>
        <v>1150871438.7074525</v>
      </c>
      <c r="H28" s="98">
        <f t="shared" si="2"/>
        <v>25.404804416218298</v>
      </c>
      <c r="I28" s="98">
        <f t="shared" si="3"/>
        <v>13.685835536086085</v>
      </c>
      <c r="J28" s="97">
        <f>SEKTOR_USD!J28*$B$54</f>
        <v>996625783.96296871</v>
      </c>
      <c r="K28" s="97">
        <f>SEKTOR_USD!K28*$C$54</f>
        <v>1243782338.2668495</v>
      </c>
      <c r="L28" s="98">
        <f t="shared" si="4"/>
        <v>24.799333740001284</v>
      </c>
      <c r="M28" s="98">
        <f t="shared" si="5"/>
        <v>13.64366987347119</v>
      </c>
    </row>
    <row r="29" spans="1:13" s="21" customFormat="1" ht="15.5" x14ac:dyDescent="0.35">
      <c r="A29" s="94" t="s">
        <v>21</v>
      </c>
      <c r="B29" s="92">
        <f>SEKTOR_USD!B29*$B$52</f>
        <v>408029139.71288371</v>
      </c>
      <c r="C29" s="92">
        <f>SEKTOR_USD!C29*$C$52</f>
        <v>522648164.59312367</v>
      </c>
      <c r="D29" s="95">
        <f t="shared" si="0"/>
        <v>28.090891979159498</v>
      </c>
      <c r="E29" s="95">
        <f t="shared" si="1"/>
        <v>62.915029480620447</v>
      </c>
      <c r="F29" s="92">
        <f>SEKTOR_USD!F29*$B$53</f>
        <v>4140510821.3059134</v>
      </c>
      <c r="G29" s="92">
        <f>SEKTOR_USD!G29*$C$53</f>
        <v>5265964549.6668205</v>
      </c>
      <c r="H29" s="95">
        <f t="shared" si="2"/>
        <v>27.181518825397973</v>
      </c>
      <c r="I29" s="95">
        <f t="shared" si="3"/>
        <v>62.621351387902024</v>
      </c>
      <c r="J29" s="92">
        <f>SEKTOR_USD!J29*$B$54</f>
        <v>4488599541.7640448</v>
      </c>
      <c r="K29" s="92">
        <f>SEKTOR_USD!K29*$C$54</f>
        <v>5700077536.618495</v>
      </c>
      <c r="L29" s="95">
        <f t="shared" si="4"/>
        <v>26.990110915047961</v>
      </c>
      <c r="M29" s="95">
        <f t="shared" si="5"/>
        <v>62.526998309993957</v>
      </c>
    </row>
    <row r="30" spans="1:13" ht="14" x14ac:dyDescent="0.3">
      <c r="A30" s="96" t="str">
        <f>SEKTOR_USD!A30</f>
        <v xml:space="preserve"> Hazırgiyim ve Konfeksiyon </v>
      </c>
      <c r="B30" s="97">
        <f>SEKTOR_USD!B30*$B$52</f>
        <v>51184345.975125931</v>
      </c>
      <c r="C30" s="97">
        <f>SEKTOR_USD!C30*$C$52</f>
        <v>54574226.706958212</v>
      </c>
      <c r="D30" s="98">
        <f t="shared" si="0"/>
        <v>6.6228857031399055</v>
      </c>
      <c r="E30" s="98">
        <f t="shared" si="1"/>
        <v>6.569503759423541</v>
      </c>
      <c r="F30" s="97">
        <f>SEKTOR_USD!F30*$B$53</f>
        <v>544142303.8458631</v>
      </c>
      <c r="G30" s="97">
        <f>SEKTOR_USD!G30*$C$53</f>
        <v>608706923.94176972</v>
      </c>
      <c r="H30" s="98">
        <f t="shared" si="2"/>
        <v>11.865392497436765</v>
      </c>
      <c r="I30" s="98">
        <f t="shared" si="3"/>
        <v>7.2385694618506804</v>
      </c>
      <c r="J30" s="97">
        <f>SEKTOR_USD!J30*$B$54</f>
        <v>586109412.67061472</v>
      </c>
      <c r="K30" s="97">
        <f>SEKTOR_USD!K30*$C$54</f>
        <v>652207219.50420094</v>
      </c>
      <c r="L30" s="98">
        <f t="shared" si="4"/>
        <v>11.277383608703834</v>
      </c>
      <c r="M30" s="98">
        <f t="shared" si="5"/>
        <v>7.1543868394284376</v>
      </c>
    </row>
    <row r="31" spans="1:13" ht="14" x14ac:dyDescent="0.3">
      <c r="A31" s="96" t="str">
        <f>SEKTOR_USD!A31</f>
        <v xml:space="preserve"> Otomotiv Endüstrisi</v>
      </c>
      <c r="B31" s="97">
        <f>SEKTOR_USD!B31*$B$52</f>
        <v>111563086.32397158</v>
      </c>
      <c r="C31" s="97">
        <f>SEKTOR_USD!C31*$C$52</f>
        <v>158642413.45023179</v>
      </c>
      <c r="D31" s="98">
        <f t="shared" si="0"/>
        <v>42.199735304511975</v>
      </c>
      <c r="E31" s="98">
        <f t="shared" si="1"/>
        <v>19.096961962677536</v>
      </c>
      <c r="F31" s="97">
        <f>SEKTOR_USD!F31*$B$53</f>
        <v>1101753058.3559792</v>
      </c>
      <c r="G31" s="97">
        <f>SEKTOR_USD!G31*$C$53</f>
        <v>1482446844.2048881</v>
      </c>
      <c r="H31" s="98">
        <f t="shared" si="2"/>
        <v>34.553458505209413</v>
      </c>
      <c r="I31" s="98">
        <f t="shared" si="3"/>
        <v>17.628835870289766</v>
      </c>
      <c r="J31" s="97">
        <f>SEKTOR_USD!J31*$B$54</f>
        <v>1194336404.0350156</v>
      </c>
      <c r="K31" s="97">
        <f>SEKTOR_USD!K31*$C$54</f>
        <v>1604530924.3109517</v>
      </c>
      <c r="L31" s="98">
        <f t="shared" si="4"/>
        <v>34.34497340030088</v>
      </c>
      <c r="M31" s="98">
        <f t="shared" si="5"/>
        <v>17.600901347079123</v>
      </c>
    </row>
    <row r="32" spans="1:13" ht="14" x14ac:dyDescent="0.3">
      <c r="A32" s="96" t="str">
        <f>SEKTOR_USD!A32</f>
        <v xml:space="preserve"> Gemi, Yat ve Hizmetleri</v>
      </c>
      <c r="B32" s="97">
        <f>SEKTOR_USD!B32*$B$52</f>
        <v>5264199.3363162605</v>
      </c>
      <c r="C32" s="97">
        <f>SEKTOR_USD!C32*$C$52</f>
        <v>6945660.4117945079</v>
      </c>
      <c r="D32" s="98">
        <f t="shared" si="0"/>
        <v>31.941440056768194</v>
      </c>
      <c r="E32" s="98">
        <f t="shared" si="1"/>
        <v>0.83610057238145929</v>
      </c>
      <c r="F32" s="97">
        <f>SEKTOR_USD!F32*$B$53</f>
        <v>55247640.522311583</v>
      </c>
      <c r="G32" s="97">
        <f>SEKTOR_USD!G32*$C$53</f>
        <v>76640995.246514007</v>
      </c>
      <c r="H32" s="98">
        <f t="shared" si="2"/>
        <v>38.722657695332323</v>
      </c>
      <c r="I32" s="98">
        <f t="shared" si="3"/>
        <v>0.91139289844899174</v>
      </c>
      <c r="J32" s="97">
        <f>SEKTOR_USD!J32*$B$54</f>
        <v>61936644.907646798</v>
      </c>
      <c r="K32" s="97">
        <f>SEKTOR_USD!K32*$C$54</f>
        <v>84549882.521276653</v>
      </c>
      <c r="L32" s="98">
        <f t="shared" si="4"/>
        <v>36.510272145590484</v>
      </c>
      <c r="M32" s="98">
        <f t="shared" si="5"/>
        <v>0.92746990326982404</v>
      </c>
    </row>
    <row r="33" spans="1:13" ht="14" x14ac:dyDescent="0.3">
      <c r="A33" s="96" t="str">
        <f>SEKTOR_USD!A33</f>
        <v xml:space="preserve"> Elektrik ve Elektronik</v>
      </c>
      <c r="B33" s="97">
        <f>SEKTOR_USD!B33*$B$52</f>
        <v>49901197.355033129</v>
      </c>
      <c r="C33" s="97">
        <f>SEKTOR_USD!C33*$C$52</f>
        <v>62572970.352049328</v>
      </c>
      <c r="D33" s="98">
        <f t="shared" si="0"/>
        <v>25.393725338612743</v>
      </c>
      <c r="E33" s="98">
        <f t="shared" si="1"/>
        <v>7.5323717580715446</v>
      </c>
      <c r="F33" s="97">
        <f>SEKTOR_USD!F33*$B$53</f>
        <v>496406112.06909436</v>
      </c>
      <c r="G33" s="97">
        <f>SEKTOR_USD!G33*$C$53</f>
        <v>628328017.57306802</v>
      </c>
      <c r="H33" s="98">
        <f t="shared" si="2"/>
        <v>26.575399113057568</v>
      </c>
      <c r="I33" s="98">
        <f t="shared" si="3"/>
        <v>7.4718979218719683</v>
      </c>
      <c r="J33" s="97">
        <f>SEKTOR_USD!J33*$B$54</f>
        <v>538211946.05226207</v>
      </c>
      <c r="K33" s="97">
        <f>SEKTOR_USD!K33*$C$54</f>
        <v>680085927.36221516</v>
      </c>
      <c r="L33" s="98">
        <f t="shared" si="4"/>
        <v>26.360243831558634</v>
      </c>
      <c r="M33" s="98">
        <f t="shared" si="5"/>
        <v>7.4602023143802025</v>
      </c>
    </row>
    <row r="34" spans="1:13" ht="14" x14ac:dyDescent="0.3">
      <c r="A34" s="96" t="str">
        <f>SEKTOR_USD!A34</f>
        <v xml:space="preserve"> Makine ve Aksamları</v>
      </c>
      <c r="B34" s="97">
        <f>SEKTOR_USD!B34*$B$52</f>
        <v>32538645.043791294</v>
      </c>
      <c r="C34" s="97">
        <f>SEKTOR_USD!C34*$C$52</f>
        <v>41528873.382635199</v>
      </c>
      <c r="D34" s="98">
        <f t="shared" si="0"/>
        <v>27.629387538247634</v>
      </c>
      <c r="E34" s="98">
        <f t="shared" si="1"/>
        <v>4.9991379864492176</v>
      </c>
      <c r="F34" s="97">
        <f>SEKTOR_USD!F34*$B$53</f>
        <v>333907096.06503189</v>
      </c>
      <c r="G34" s="97">
        <f>SEKTOR_USD!G34*$C$53</f>
        <v>396932372.305489</v>
      </c>
      <c r="H34" s="98">
        <f t="shared" si="2"/>
        <v>18.87509339669208</v>
      </c>
      <c r="I34" s="98">
        <f t="shared" si="3"/>
        <v>4.7202067786324635</v>
      </c>
      <c r="J34" s="97">
        <f>SEKTOR_USD!J34*$B$54</f>
        <v>362869053.25784957</v>
      </c>
      <c r="K34" s="97">
        <f>SEKTOR_USD!K34*$C$54</f>
        <v>430821345.43748599</v>
      </c>
      <c r="L34" s="98">
        <f t="shared" si="4"/>
        <v>18.726394981759576</v>
      </c>
      <c r="M34" s="98">
        <f t="shared" si="5"/>
        <v>4.7258945803848915</v>
      </c>
    </row>
    <row r="35" spans="1:13" ht="14" x14ac:dyDescent="0.3">
      <c r="A35" s="96" t="str">
        <f>SEKTOR_USD!A35</f>
        <v xml:space="preserve"> Demir ve Demir Dışı Metaller </v>
      </c>
      <c r="B35" s="97">
        <f>SEKTOR_USD!B35*$B$52</f>
        <v>36486905.29327067</v>
      </c>
      <c r="C35" s="97">
        <f>SEKTOR_USD!C35*$C$52</f>
        <v>44360273.358108245</v>
      </c>
      <c r="D35" s="98">
        <f t="shared" si="0"/>
        <v>21.578612934020665</v>
      </c>
      <c r="E35" s="98">
        <f t="shared" si="1"/>
        <v>5.3399745663824749</v>
      </c>
      <c r="F35" s="97">
        <f>SEKTOR_USD!F35*$B$53</f>
        <v>374368995.28086656</v>
      </c>
      <c r="G35" s="97">
        <f>SEKTOR_USD!G35*$C$53</f>
        <v>476306474.19626689</v>
      </c>
      <c r="H35" s="98">
        <f t="shared" si="2"/>
        <v>27.229145629146657</v>
      </c>
      <c r="I35" s="98">
        <f t="shared" si="3"/>
        <v>5.6641010032747525</v>
      </c>
      <c r="J35" s="97">
        <f>SEKTOR_USD!J35*$B$54</f>
        <v>401675605.18415087</v>
      </c>
      <c r="K35" s="97">
        <f>SEKTOR_USD!K35*$C$54</f>
        <v>509812306.8504222</v>
      </c>
      <c r="L35" s="98">
        <f t="shared" si="4"/>
        <v>26.921401317537153</v>
      </c>
      <c r="M35" s="98">
        <f t="shared" si="5"/>
        <v>5.5923859007295444</v>
      </c>
    </row>
    <row r="36" spans="1:13" ht="14" x14ac:dyDescent="0.3">
      <c r="A36" s="96" t="str">
        <f>SEKTOR_USD!A36</f>
        <v xml:space="preserve"> Çelik</v>
      </c>
      <c r="B36" s="97">
        <f>SEKTOR_USD!B36*$B$52</f>
        <v>42944968.413091995</v>
      </c>
      <c r="C36" s="97">
        <f>SEKTOR_USD!C36*$C$52</f>
        <v>55786303.871138342</v>
      </c>
      <c r="D36" s="98">
        <f t="shared" si="0"/>
        <v>29.901839336623194</v>
      </c>
      <c r="E36" s="98">
        <f t="shared" si="1"/>
        <v>6.7154104624089914</v>
      </c>
      <c r="F36" s="97">
        <f>SEKTOR_USD!F36*$B$53</f>
        <v>480384195.23375046</v>
      </c>
      <c r="G36" s="97">
        <f>SEKTOR_USD!G36*$C$53</f>
        <v>590328638.66906583</v>
      </c>
      <c r="H36" s="98">
        <f t="shared" si="2"/>
        <v>22.886773654536537</v>
      </c>
      <c r="I36" s="98">
        <f t="shared" si="3"/>
        <v>7.0200201250455327</v>
      </c>
      <c r="J36" s="97">
        <f>SEKTOR_USD!J36*$B$54</f>
        <v>519612327.05231893</v>
      </c>
      <c r="K36" s="97">
        <f>SEKTOR_USD!K36*$C$54</f>
        <v>640743496.59996998</v>
      </c>
      <c r="L36" s="98">
        <f t="shared" si="4"/>
        <v>23.31183523585932</v>
      </c>
      <c r="M36" s="98">
        <f t="shared" si="5"/>
        <v>7.0286355355112073</v>
      </c>
    </row>
    <row r="37" spans="1:13" ht="14" x14ac:dyDescent="0.3">
      <c r="A37" s="96" t="str">
        <f>SEKTOR_USD!A37</f>
        <v xml:space="preserve"> Çimento Cam Seramik ve Toprak Ürünleri</v>
      </c>
      <c r="B37" s="97">
        <f>SEKTOR_USD!B37*$B$52</f>
        <v>11898947.488836531</v>
      </c>
      <c r="C37" s="97">
        <f>SEKTOR_USD!C37*$C$52</f>
        <v>15295117.775140548</v>
      </c>
      <c r="D37" s="98">
        <f t="shared" si="0"/>
        <v>28.541770517856889</v>
      </c>
      <c r="E37" s="98">
        <f t="shared" si="1"/>
        <v>1.841186578128835</v>
      </c>
      <c r="F37" s="97">
        <f>SEKTOR_USD!F37*$B$53</f>
        <v>129778406.6150144</v>
      </c>
      <c r="G37" s="97">
        <f>SEKTOR_USD!G37*$C$53</f>
        <v>161589477.75412413</v>
      </c>
      <c r="H37" s="98">
        <f t="shared" si="2"/>
        <v>24.511836729107618</v>
      </c>
      <c r="I37" s="98">
        <f t="shared" si="3"/>
        <v>1.9215760705545986</v>
      </c>
      <c r="J37" s="97">
        <f>SEKTOR_USD!J37*$B$54</f>
        <v>139987826.60028949</v>
      </c>
      <c r="K37" s="97">
        <f>SEKTOR_USD!K37*$C$54</f>
        <v>173334792.70788872</v>
      </c>
      <c r="L37" s="98">
        <f t="shared" si="4"/>
        <v>23.821332838330004</v>
      </c>
      <c r="M37" s="98">
        <f t="shared" si="5"/>
        <v>1.9013959408592345</v>
      </c>
    </row>
    <row r="38" spans="1:13" ht="14" x14ac:dyDescent="0.3">
      <c r="A38" s="96" t="str">
        <f>SEKTOR_USD!A38</f>
        <v xml:space="preserve"> Mücevher</v>
      </c>
      <c r="B38" s="97">
        <f>SEKTOR_USD!B38*$B$52</f>
        <v>23578071.428375505</v>
      </c>
      <c r="C38" s="97">
        <f>SEKTOR_USD!C38*$C$52</f>
        <v>25425096.166192211</v>
      </c>
      <c r="D38" s="98">
        <f t="shared" si="0"/>
        <v>7.8336548577669802</v>
      </c>
      <c r="E38" s="98">
        <f t="shared" si="1"/>
        <v>3.0606070837135371</v>
      </c>
      <c r="F38" s="97">
        <f>SEKTOR_USD!F38*$B$53</f>
        <v>223629783.67109245</v>
      </c>
      <c r="G38" s="97">
        <f>SEKTOR_USD!G38*$C$53</f>
        <v>288347148.15681332</v>
      </c>
      <c r="H38" s="98">
        <f t="shared" si="2"/>
        <v>28.939510392276329</v>
      </c>
      <c r="I38" s="98">
        <f t="shared" si="3"/>
        <v>3.4289422034885719</v>
      </c>
      <c r="J38" s="97">
        <f>SEKTOR_USD!J38*$B$54</f>
        <v>244069450.71283802</v>
      </c>
      <c r="K38" s="97">
        <f>SEKTOR_USD!K38*$C$54</f>
        <v>310277459.54072362</v>
      </c>
      <c r="L38" s="98">
        <f t="shared" si="4"/>
        <v>27.126708662028818</v>
      </c>
      <c r="M38" s="98">
        <f t="shared" si="5"/>
        <v>3.403588471156358</v>
      </c>
    </row>
    <row r="39" spans="1:13" ht="14" x14ac:dyDescent="0.3">
      <c r="A39" s="96" t="str">
        <f>SEKTOR_USD!A39</f>
        <v xml:space="preserve"> Savunma ve Havacılık Sanayii</v>
      </c>
      <c r="B39" s="97">
        <f>SEKTOR_USD!B39*$B$52</f>
        <v>21149093.686611403</v>
      </c>
      <c r="C39" s="97">
        <f>SEKTOR_USD!C39*$C$52</f>
        <v>31565442.525578462</v>
      </c>
      <c r="D39" s="98">
        <f t="shared" si="0"/>
        <v>49.251986838382628</v>
      </c>
      <c r="E39" s="98">
        <f t="shared" si="1"/>
        <v>3.7997660407200207</v>
      </c>
      <c r="F39" s="97">
        <f>SEKTOR_USD!F39*$B$53</f>
        <v>187458152.19518903</v>
      </c>
      <c r="G39" s="97">
        <f>SEKTOR_USD!G39*$C$53</f>
        <v>292263593.16247666</v>
      </c>
      <c r="H39" s="98">
        <f t="shared" si="2"/>
        <v>55.908713352812711</v>
      </c>
      <c r="I39" s="98">
        <f t="shared" si="3"/>
        <v>3.4755154526204057</v>
      </c>
      <c r="J39" s="97">
        <f>SEKTOR_USD!J39*$B$54</f>
        <v>208984521.42421681</v>
      </c>
      <c r="K39" s="97">
        <f>SEKTOR_USD!K39*$C$54</f>
        <v>328418756.63827592</v>
      </c>
      <c r="L39" s="98">
        <f t="shared" si="4"/>
        <v>57.149799612010533</v>
      </c>
      <c r="M39" s="98">
        <f t="shared" si="5"/>
        <v>3.6025894225772181</v>
      </c>
    </row>
    <row r="40" spans="1:13" ht="14" x14ac:dyDescent="0.3">
      <c r="A40" s="96" t="str">
        <f>SEKTOR_USD!A40</f>
        <v xml:space="preserve"> İklimlendirme Sanayii</v>
      </c>
      <c r="B40" s="97">
        <f>SEKTOR_USD!B40*$B$52</f>
        <v>21519679.368459333</v>
      </c>
      <c r="C40" s="97">
        <f>SEKTOR_USD!C40*$C$52</f>
        <v>25951786.593296893</v>
      </c>
      <c r="D40" s="98">
        <f t="shared" si="0"/>
        <v>20.595600654411005</v>
      </c>
      <c r="E40" s="98">
        <f t="shared" si="1"/>
        <v>3.1240087102632987</v>
      </c>
      <c r="F40" s="97">
        <f>SEKTOR_USD!F40*$B$53</f>
        <v>213435077.45172009</v>
      </c>
      <c r="G40" s="97">
        <f>SEKTOR_USD!G40*$C$53</f>
        <v>264074064.45634469</v>
      </c>
      <c r="H40" s="98">
        <f t="shared" si="2"/>
        <v>23.725709761123664</v>
      </c>
      <c r="I40" s="98">
        <f t="shared" si="3"/>
        <v>3.1402936018242906</v>
      </c>
      <c r="J40" s="97">
        <f>SEKTOR_USD!J40*$B$54</f>
        <v>230806349.86684251</v>
      </c>
      <c r="K40" s="97">
        <f>SEKTOR_USD!K40*$C$54</f>
        <v>285295425.1450839</v>
      </c>
      <c r="L40" s="98">
        <f t="shared" si="4"/>
        <v>23.608135265636061</v>
      </c>
      <c r="M40" s="98">
        <f t="shared" si="5"/>
        <v>3.1295480546179117</v>
      </c>
    </row>
    <row r="41" spans="1:13" ht="16.5" x14ac:dyDescent="0.35">
      <c r="A41" s="91" t="s">
        <v>30</v>
      </c>
      <c r="B41" s="92">
        <f>SEKTOR_USD!B41*$B$52</f>
        <v>16726699.660590395</v>
      </c>
      <c r="C41" s="92">
        <f>SEKTOR_USD!C41*$C$52</f>
        <v>22540414.563565582</v>
      </c>
      <c r="D41" s="95">
        <f t="shared" si="0"/>
        <v>34.757095069225286</v>
      </c>
      <c r="E41" s="95">
        <f t="shared" si="1"/>
        <v>2.7133565998000502</v>
      </c>
      <c r="F41" s="92">
        <f>SEKTOR_USD!F41*$B$53</f>
        <v>178872155.01164171</v>
      </c>
      <c r="G41" s="92">
        <f>SEKTOR_USD!G41*$C$53</f>
        <v>220807080.48026052</v>
      </c>
      <c r="H41" s="95">
        <f t="shared" si="2"/>
        <v>23.444076841300156</v>
      </c>
      <c r="I41" s="95">
        <f t="shared" si="3"/>
        <v>2.6257749449843923</v>
      </c>
      <c r="J41" s="92">
        <f>SEKTOR_USD!J41*$B$54</f>
        <v>193639550.00643846</v>
      </c>
      <c r="K41" s="92">
        <f>SEKTOR_USD!K41*$C$54</f>
        <v>239597944.12634918</v>
      </c>
      <c r="L41" s="95">
        <f t="shared" si="4"/>
        <v>23.733991386771251</v>
      </c>
      <c r="M41" s="95">
        <f t="shared" si="5"/>
        <v>2.6282695544443011</v>
      </c>
    </row>
    <row r="42" spans="1:13" ht="14" x14ac:dyDescent="0.3">
      <c r="A42" s="96" t="str">
        <f>SEKTOR_USD!A42</f>
        <v xml:space="preserve"> Madencilik Ürünleri</v>
      </c>
      <c r="B42" s="97">
        <f>SEKTOR_USD!B42*$B$52</f>
        <v>16726699.660590395</v>
      </c>
      <c r="C42" s="97">
        <f>SEKTOR_USD!C42*$C$52</f>
        <v>22540414.563565582</v>
      </c>
      <c r="D42" s="98">
        <f t="shared" si="0"/>
        <v>34.757095069225286</v>
      </c>
      <c r="E42" s="98">
        <f t="shared" si="1"/>
        <v>2.7133565998000502</v>
      </c>
      <c r="F42" s="97">
        <f>SEKTOR_USD!F42*$B$53</f>
        <v>178872155.01164171</v>
      </c>
      <c r="G42" s="97">
        <f>SEKTOR_USD!G42*$C$53</f>
        <v>220807080.48026052</v>
      </c>
      <c r="H42" s="98">
        <f t="shared" si="2"/>
        <v>23.444076841300156</v>
      </c>
      <c r="I42" s="98">
        <f t="shared" si="3"/>
        <v>2.6257749449843923</v>
      </c>
      <c r="J42" s="97">
        <f>SEKTOR_USD!J42*$B$54</f>
        <v>193639550.00643846</v>
      </c>
      <c r="K42" s="97">
        <f>SEKTOR_USD!K42*$C$54</f>
        <v>239597944.12634918</v>
      </c>
      <c r="L42" s="98">
        <f t="shared" si="4"/>
        <v>23.733991386771251</v>
      </c>
      <c r="M42" s="98">
        <f t="shared" si="5"/>
        <v>2.6282695544443011</v>
      </c>
    </row>
    <row r="43" spans="1:13" ht="18" x14ac:dyDescent="0.4">
      <c r="A43" s="99" t="s">
        <v>32</v>
      </c>
      <c r="B43" s="100">
        <f>SEKTOR_USD!B43*$B$52</f>
        <v>668485356.05484354</v>
      </c>
      <c r="C43" s="100">
        <f>SEKTOR_USD!C43*$C$52</f>
        <v>830720686.15037942</v>
      </c>
      <c r="D43" s="101">
        <f>(C43-B43)/B43*100</f>
        <v>24.269092602564932</v>
      </c>
      <c r="E43" s="102">
        <f t="shared" si="1"/>
        <v>100</v>
      </c>
      <c r="F43" s="100">
        <f>SEKTOR_USD!F43*$B$53</f>
        <v>6724513863.8011332</v>
      </c>
      <c r="G43" s="100">
        <f>SEKTOR_USD!G43*$C$53</f>
        <v>8409215759.4097614</v>
      </c>
      <c r="H43" s="101">
        <f>(G43-F43)/F43*100</f>
        <v>25.053140341900122</v>
      </c>
      <c r="I43" s="101">
        <f t="shared" si="3"/>
        <v>100</v>
      </c>
      <c r="J43" s="100">
        <f>SEKTOR_USD!J43*$B$54</f>
        <v>7298139665.137639</v>
      </c>
      <c r="K43" s="100">
        <f>SEKTOR_USD!K43*$C$54</f>
        <v>9116186112.6914635</v>
      </c>
      <c r="L43" s="101">
        <f>(K43-J43)/J43*100</f>
        <v>24.911094209917906</v>
      </c>
      <c r="M43" s="101">
        <f t="shared" si="5"/>
        <v>100</v>
      </c>
    </row>
    <row r="44" spans="1:13" ht="14" hidden="1" x14ac:dyDescent="0.3">
      <c r="A44" s="41" t="s">
        <v>33</v>
      </c>
      <c r="B44" s="39" t="e">
        <f>SEKTOR_USD!#REF!*2.1157</f>
        <v>#REF!</v>
      </c>
      <c r="C44" s="39" t="e">
        <f>SEKTOR_USD!#REF!*2.7012</f>
        <v>#REF!</v>
      </c>
      <c r="D44" s="40"/>
      <c r="E44" s="40"/>
      <c r="F44" s="39" t="e">
        <f>SEKTOR_USD!#REF!*2.1642</f>
        <v>#REF!</v>
      </c>
      <c r="G44" s="39" t="e">
        <f>SEKTOR_USD!#REF!*2.5613</f>
        <v>#REF!</v>
      </c>
      <c r="H44" s="40" t="e">
        <f>(G44-F44)/F44*100</f>
        <v>#REF!</v>
      </c>
      <c r="I44" s="40" t="e">
        <f t="shared" ref="I44:I45" si="6">G44/G$45*100</f>
        <v>#REF!</v>
      </c>
      <c r="J44" s="39" t="e">
        <f>SEKTOR_USD!#REF!*2.0809</f>
        <v>#REF!</v>
      </c>
      <c r="K44" s="39" t="e">
        <f>SEKTOR_USD!#REF!*2.3856</f>
        <v>#REF!</v>
      </c>
      <c r="L44" s="40" t="e">
        <f>(K44-J44)/J44*100</f>
        <v>#REF!</v>
      </c>
      <c r="M44" s="40" t="e">
        <f t="shared" ref="M44:M45" si="7">K44/K$45*100</f>
        <v>#REF!</v>
      </c>
    </row>
    <row r="45" spans="1:13" s="22" customFormat="1" ht="17.5" hidden="1" x14ac:dyDescent="0.35">
      <c r="A45" s="42" t="s">
        <v>34</v>
      </c>
      <c r="B45" s="43" t="e">
        <f>SEKTOR_USD!#REF!*2.1157</f>
        <v>#REF!</v>
      </c>
      <c r="C45" s="43" t="e">
        <f>SEKTOR_USD!#REF!*2.7012</f>
        <v>#REF!</v>
      </c>
      <c r="D45" s="44" t="e">
        <f>(C45-B45)/B45*100</f>
        <v>#REF!</v>
      </c>
      <c r="E45" s="45" t="e">
        <f>C45/C$45*100</f>
        <v>#REF!</v>
      </c>
      <c r="F45" s="43" t="e">
        <f>SEKTOR_USD!#REF!*2.1642</f>
        <v>#REF!</v>
      </c>
      <c r="G45" s="43" t="e">
        <f>SEKTOR_USD!#REF!*2.5613</f>
        <v>#REF!</v>
      </c>
      <c r="H45" s="44" t="e">
        <f>(G45-F45)/F45*100</f>
        <v>#REF!</v>
      </c>
      <c r="I45" s="45" t="e">
        <f t="shared" si="6"/>
        <v>#REF!</v>
      </c>
      <c r="J45" s="43" t="e">
        <f>SEKTOR_USD!#REF!*2.0809</f>
        <v>#REF!</v>
      </c>
      <c r="K45" s="43" t="e">
        <f>SEKTOR_USD!#REF!*2.3856</f>
        <v>#REF!</v>
      </c>
      <c r="L45" s="44" t="e">
        <f>(K45-J45)/J45*100</f>
        <v>#REF!</v>
      </c>
      <c r="M45" s="45" t="e">
        <f t="shared" si="7"/>
        <v>#REF!</v>
      </c>
    </row>
    <row r="46" spans="1:13" s="22" customFormat="1" ht="18" hidden="1" x14ac:dyDescent="0.4">
      <c r="A46" s="23"/>
      <c r="B46" s="24"/>
      <c r="C46" s="24"/>
      <c r="D46" s="25"/>
      <c r="E46" s="26"/>
      <c r="F46" s="26"/>
      <c r="G46" s="26"/>
      <c r="H46" s="26"/>
      <c r="I46" s="26"/>
    </row>
    <row r="47" spans="1:13" hidden="1" x14ac:dyDescent="0.25">
      <c r="A47" s="1" t="s">
        <v>113</v>
      </c>
    </row>
    <row r="48" spans="1:13" hidden="1" x14ac:dyDescent="0.25">
      <c r="A48" s="1" t="s">
        <v>110</v>
      </c>
    </row>
    <row r="50" spans="1:3" ht="13" x14ac:dyDescent="0.3">
      <c r="A50" s="27" t="s">
        <v>114</v>
      </c>
    </row>
    <row r="51" spans="1:3" ht="13" x14ac:dyDescent="0.3">
      <c r="A51" s="80"/>
      <c r="B51" s="81">
        <v>2024</v>
      </c>
      <c r="C51" s="81">
        <v>2025</v>
      </c>
    </row>
    <row r="52" spans="1:3" ht="13" x14ac:dyDescent="0.25">
      <c r="A52" s="83" t="s">
        <v>222</v>
      </c>
      <c r="B52" s="82">
        <v>34.463389999999997</v>
      </c>
      <c r="C52" s="82">
        <v>42.285969000000001</v>
      </c>
    </row>
    <row r="53" spans="1:3" ht="13" x14ac:dyDescent="0.25">
      <c r="A53" s="81" t="s">
        <v>223</v>
      </c>
      <c r="B53" s="82">
        <v>32.679715636363632</v>
      </c>
      <c r="C53" s="82">
        <v>39.254741272727266</v>
      </c>
    </row>
    <row r="54" spans="1:3" ht="13" x14ac:dyDescent="0.25">
      <c r="A54" s="81" t="s">
        <v>224</v>
      </c>
      <c r="B54" s="82">
        <v>32.380414916666666</v>
      </c>
      <c r="C54" s="82">
        <v>38.899144166666659</v>
      </c>
    </row>
  </sheetData>
  <mergeCells count="5">
    <mergeCell ref="B6:E6"/>
    <mergeCell ref="F6:I6"/>
    <mergeCell ref="J6:M6"/>
    <mergeCell ref="A5:M5"/>
    <mergeCell ref="B1:J1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8"/>
  <sheetViews>
    <sheetView showGridLines="0" zoomScale="80" zoomScaleNormal="80" workbookViewId="0">
      <selection activeCell="G3" sqref="G3"/>
    </sheetView>
  </sheetViews>
  <sheetFormatPr defaultColWidth="9.1796875" defaultRowHeight="12.5" x14ac:dyDescent="0.25"/>
  <cols>
    <col min="1" max="1" width="51" style="17" customWidth="1"/>
    <col min="2" max="7" width="17.6328125" style="17" customWidth="1"/>
    <col min="8" max="16384" width="9.1796875" style="17"/>
  </cols>
  <sheetData>
    <row r="1" spans="1:7" ht="17" customHeight="1" x14ac:dyDescent="0.25">
      <c r="B1" s="18"/>
    </row>
    <row r="2" spans="1:7" ht="17" customHeight="1" x14ac:dyDescent="0.25">
      <c r="B2" s="18"/>
    </row>
    <row r="3" spans="1:7" ht="17" customHeight="1" x14ac:dyDescent="0.25">
      <c r="B3" s="18"/>
    </row>
    <row r="4" spans="1:7" ht="17" customHeight="1" x14ac:dyDescent="0.25">
      <c r="B4" s="18"/>
      <c r="C4" s="18"/>
    </row>
    <row r="5" spans="1:7" ht="25" x14ac:dyDescent="0.25">
      <c r="A5" s="155" t="s">
        <v>36</v>
      </c>
      <c r="B5" s="156"/>
      <c r="C5" s="156"/>
      <c r="D5" s="156"/>
      <c r="E5" s="156"/>
      <c r="F5" s="156"/>
      <c r="G5" s="157"/>
    </row>
    <row r="6" spans="1:7" ht="50.25" customHeight="1" x14ac:dyDescent="0.25">
      <c r="A6" s="87"/>
      <c r="B6" s="158" t="s">
        <v>218</v>
      </c>
      <c r="C6" s="158"/>
      <c r="D6" s="158" t="s">
        <v>219</v>
      </c>
      <c r="E6" s="158"/>
      <c r="F6" s="158" t="s">
        <v>117</v>
      </c>
      <c r="G6" s="158"/>
    </row>
    <row r="7" spans="1:7" ht="29" x14ac:dyDescent="0.4">
      <c r="A7" s="88" t="s">
        <v>1</v>
      </c>
      <c r="B7" s="103" t="s">
        <v>37</v>
      </c>
      <c r="C7" s="103" t="s">
        <v>38</v>
      </c>
      <c r="D7" s="103" t="s">
        <v>37</v>
      </c>
      <c r="E7" s="103" t="s">
        <v>38</v>
      </c>
      <c r="F7" s="103" t="s">
        <v>37</v>
      </c>
      <c r="G7" s="103" t="s">
        <v>38</v>
      </c>
    </row>
    <row r="8" spans="1:7" ht="16.5" x14ac:dyDescent="0.35">
      <c r="A8" s="91" t="s">
        <v>2</v>
      </c>
      <c r="B8" s="104">
        <f>SEKTOR_USD!D8</f>
        <v>-0.99975926352617805</v>
      </c>
      <c r="C8" s="104">
        <f>SEKTOR_TL!D8</f>
        <v>21.471541562657347</v>
      </c>
      <c r="D8" s="104">
        <f>SEKTOR_USD!H8</f>
        <v>-0.51115227462049884</v>
      </c>
      <c r="E8" s="104">
        <f>SEKTOR_TL!H8</f>
        <v>19.505598532071534</v>
      </c>
      <c r="F8" s="104">
        <f>SEKTOR_USD!L8</f>
        <v>-0.30130869360787105</v>
      </c>
      <c r="G8" s="104">
        <f>SEKTOR_TL!L8</f>
        <v>19.769736624319183</v>
      </c>
    </row>
    <row r="9" spans="1:7" s="21" customFormat="1" ht="15.5" x14ac:dyDescent="0.35">
      <c r="A9" s="94" t="s">
        <v>3</v>
      </c>
      <c r="B9" s="104">
        <f>SEKTOR_USD!D9</f>
        <v>-2.4802793688991338</v>
      </c>
      <c r="C9" s="104">
        <f>SEKTOR_TL!D9</f>
        <v>19.654969621252931</v>
      </c>
      <c r="D9" s="104">
        <f>SEKTOR_USD!H9</f>
        <v>-1.4924289184183435</v>
      </c>
      <c r="E9" s="104">
        <f>SEKTOR_TL!H9</f>
        <v>18.326893025638288</v>
      </c>
      <c r="F9" s="104">
        <f>SEKTOR_USD!L9</f>
        <v>-1.4224293191565978</v>
      </c>
      <c r="G9" s="104">
        <f>SEKTOR_TL!L9</f>
        <v>18.422915314163706</v>
      </c>
    </row>
    <row r="10" spans="1:7" ht="14" x14ac:dyDescent="0.3">
      <c r="A10" s="96" t="s">
        <v>4</v>
      </c>
      <c r="B10" s="105">
        <f>SEKTOR_USD!D10</f>
        <v>-1.8200124385787859</v>
      </c>
      <c r="C10" s="105">
        <f>SEKTOR_TL!D10</f>
        <v>20.465105447915711</v>
      </c>
      <c r="D10" s="105">
        <f>SEKTOR_USD!H10</f>
        <v>3.6955620746589291</v>
      </c>
      <c r="E10" s="105">
        <f>SEKTOR_TL!H10</f>
        <v>24.558686668661217</v>
      </c>
      <c r="F10" s="105">
        <f>SEKTOR_USD!L10</f>
        <v>3.4330751114902003</v>
      </c>
      <c r="G10" s="105">
        <f>SEKTOR_TL!L10</f>
        <v>24.255915519247615</v>
      </c>
    </row>
    <row r="11" spans="1:7" ht="14" x14ac:dyDescent="0.3">
      <c r="A11" s="96" t="s">
        <v>5</v>
      </c>
      <c r="B11" s="105">
        <f>SEKTOR_USD!D11</f>
        <v>44.238088815774468</v>
      </c>
      <c r="C11" s="105">
        <f>SEKTOR_TL!D11</f>
        <v>76.977579752980972</v>
      </c>
      <c r="D11" s="105">
        <f>SEKTOR_USD!H11</f>
        <v>1.0530455081446333</v>
      </c>
      <c r="E11" s="105">
        <f>SEKTOR_TL!H11</f>
        <v>21.384506535588407</v>
      </c>
      <c r="F11" s="105">
        <f>SEKTOR_USD!L11</f>
        <v>-2.9732164327085981</v>
      </c>
      <c r="G11" s="105">
        <f>SEKTOR_TL!L11</f>
        <v>16.559928330917291</v>
      </c>
    </row>
    <row r="12" spans="1:7" ht="14" x14ac:dyDescent="0.3">
      <c r="A12" s="96" t="s">
        <v>6</v>
      </c>
      <c r="B12" s="105">
        <f>SEKTOR_USD!D12</f>
        <v>-12.416808081016301</v>
      </c>
      <c r="C12" s="105">
        <f>SEKTOR_TL!D12</f>
        <v>7.4630249202761538</v>
      </c>
      <c r="D12" s="105">
        <f>SEKTOR_USD!H12</f>
        <v>-5.2893675783393759</v>
      </c>
      <c r="E12" s="105">
        <f>SEKTOR_TL!H12</f>
        <v>13.766025777522875</v>
      </c>
      <c r="F12" s="105">
        <f>SEKTOR_USD!L12</f>
        <v>-4.4133307812442579</v>
      </c>
      <c r="G12" s="105">
        <f>SEKTOR_TL!L12</f>
        <v>14.8298944260293</v>
      </c>
    </row>
    <row r="13" spans="1:7" ht="14" x14ac:dyDescent="0.3">
      <c r="A13" s="96" t="s">
        <v>7</v>
      </c>
      <c r="B13" s="105">
        <f>SEKTOR_USD!D13</f>
        <v>-15.187300947893782</v>
      </c>
      <c r="C13" s="105">
        <f>SEKTOR_TL!D13</f>
        <v>4.0636792527866152</v>
      </c>
      <c r="D13" s="105">
        <f>SEKTOR_USD!H13</f>
        <v>-5.7020754385006036</v>
      </c>
      <c r="E13" s="105">
        <f>SEKTOR_TL!H13</f>
        <v>13.270282777427051</v>
      </c>
      <c r="F13" s="105">
        <f>SEKTOR_USD!L13</f>
        <v>-4.7006044038006216</v>
      </c>
      <c r="G13" s="105">
        <f>SEKTOR_TL!L13</f>
        <v>14.484787728420304</v>
      </c>
    </row>
    <row r="14" spans="1:7" ht="14" x14ac:dyDescent="0.3">
      <c r="A14" s="96" t="s">
        <v>8</v>
      </c>
      <c r="B14" s="105">
        <f>SEKTOR_USD!D14</f>
        <v>-32.221842832957329</v>
      </c>
      <c r="C14" s="105">
        <f>SEKTOR_TL!D14</f>
        <v>-16.83740186781699</v>
      </c>
      <c r="D14" s="105">
        <f>SEKTOR_USD!H14</f>
        <v>-14.404397969899755</v>
      </c>
      <c r="E14" s="105">
        <f>SEKTOR_TL!H14</f>
        <v>2.8170884093039956</v>
      </c>
      <c r="F14" s="105">
        <f>SEKTOR_USD!L14</f>
        <v>-11.267045637668335</v>
      </c>
      <c r="G14" s="105">
        <f>SEKTOR_TL!L14</f>
        <v>6.5964099891130683</v>
      </c>
    </row>
    <row r="15" spans="1:7" ht="14" x14ac:dyDescent="0.3">
      <c r="A15" s="96" t="s">
        <v>9</v>
      </c>
      <c r="B15" s="105">
        <f>SEKTOR_USD!D15</f>
        <v>-51.818921507292735</v>
      </c>
      <c r="C15" s="105">
        <f>SEKTOR_TL!D15</f>
        <v>-40.882670232696597</v>
      </c>
      <c r="D15" s="105">
        <f>SEKTOR_USD!H15</f>
        <v>-38.956458707060769</v>
      </c>
      <c r="E15" s="105">
        <f>SEKTOR_TL!H15</f>
        <v>-26.674746913678771</v>
      </c>
      <c r="F15" s="105">
        <f>SEKTOR_USD!L15</f>
        <v>-34.179000429493264</v>
      </c>
      <c r="G15" s="105">
        <f>SEKTOR_TL!L15</f>
        <v>-20.928111697253726</v>
      </c>
    </row>
    <row r="16" spans="1:7" ht="14" x14ac:dyDescent="0.3">
      <c r="A16" s="96" t="s">
        <v>10</v>
      </c>
      <c r="B16" s="105">
        <f>SEKTOR_USD!D16</f>
        <v>-8.5210656024491911</v>
      </c>
      <c r="C16" s="105">
        <f>SEKTOR_TL!D16</f>
        <v>12.243031927151325</v>
      </c>
      <c r="D16" s="105">
        <f>SEKTOR_USD!H16</f>
        <v>8.4716514430517869</v>
      </c>
      <c r="E16" s="105">
        <f>SEKTOR_TL!H16</f>
        <v>30.295705758358121</v>
      </c>
      <c r="F16" s="105">
        <f>SEKTOR_USD!L16</f>
        <v>10.279407116194953</v>
      </c>
      <c r="G16" s="105">
        <f>SEKTOR_TL!L16</f>
        <v>32.4805308105976</v>
      </c>
    </row>
    <row r="17" spans="1:7" ht="14" x14ac:dyDescent="0.3">
      <c r="A17" s="106" t="s">
        <v>11</v>
      </c>
      <c r="B17" s="105">
        <f>SEKTOR_USD!D17</f>
        <v>13.474246626658203</v>
      </c>
      <c r="C17" s="105">
        <f>SEKTOR_TL!D17</f>
        <v>39.230890378260078</v>
      </c>
      <c r="D17" s="105">
        <f>SEKTOR_USD!H17</f>
        <v>14.765931306699006</v>
      </c>
      <c r="E17" s="105">
        <f>SEKTOR_TL!H17</f>
        <v>37.856369085265271</v>
      </c>
      <c r="F17" s="105">
        <f>SEKTOR_USD!L17</f>
        <v>14.988743969745681</v>
      </c>
      <c r="G17" s="105">
        <f>SEKTOR_TL!L17</f>
        <v>38.13793741477847</v>
      </c>
    </row>
    <row r="18" spans="1:7" s="21" customFormat="1" ht="15.5" x14ac:dyDescent="0.35">
      <c r="A18" s="94" t="s">
        <v>12</v>
      </c>
      <c r="B18" s="104">
        <f>SEKTOR_USD!D18</f>
        <v>6.1780234981579145</v>
      </c>
      <c r="C18" s="104">
        <f>SEKTOR_TL!D18</f>
        <v>30.278553854521505</v>
      </c>
      <c r="D18" s="104">
        <f>SEKTOR_USD!H18</f>
        <v>2.6297601895672131</v>
      </c>
      <c r="E18" s="104">
        <f>SEKTOR_TL!H18</f>
        <v>23.278449786773951</v>
      </c>
      <c r="F18" s="104">
        <f>SEKTOR_USD!L18</f>
        <v>3.5478969372302571</v>
      </c>
      <c r="G18" s="104">
        <f>SEKTOR_TL!L18</f>
        <v>24.39385293494896</v>
      </c>
    </row>
    <row r="19" spans="1:7" ht="14" x14ac:dyDescent="0.3">
      <c r="A19" s="96" t="s">
        <v>13</v>
      </c>
      <c r="B19" s="105">
        <f>SEKTOR_USD!D19</f>
        <v>6.1780234981579145</v>
      </c>
      <c r="C19" s="105">
        <f>SEKTOR_TL!D19</f>
        <v>30.278553854521505</v>
      </c>
      <c r="D19" s="105">
        <f>SEKTOR_USD!H19</f>
        <v>2.6297601895672131</v>
      </c>
      <c r="E19" s="105">
        <f>SEKTOR_TL!H19</f>
        <v>23.278449786773951</v>
      </c>
      <c r="F19" s="105">
        <f>SEKTOR_USD!L19</f>
        <v>3.5478969372302571</v>
      </c>
      <c r="G19" s="105">
        <f>SEKTOR_TL!L19</f>
        <v>24.39385293494896</v>
      </c>
    </row>
    <row r="20" spans="1:7" s="21" customFormat="1" ht="15.5" x14ac:dyDescent="0.35">
      <c r="A20" s="94" t="s">
        <v>109</v>
      </c>
      <c r="B20" s="104">
        <f>SEKTOR_USD!D20</f>
        <v>0.38265180951748701</v>
      </c>
      <c r="C20" s="104">
        <f>SEKTOR_TL!D20</f>
        <v>23.167735459426684</v>
      </c>
      <c r="D20" s="104">
        <f>SEKTOR_USD!H20</f>
        <v>0.96767604453917699</v>
      </c>
      <c r="E20" s="104">
        <f>SEKTOR_TL!H20</f>
        <v>21.281961083733407</v>
      </c>
      <c r="F20" s="104">
        <f>SEKTOR_USD!L20</f>
        <v>1.3163016198139617</v>
      </c>
      <c r="G20" s="104">
        <f>SEKTOR_TL!L20</f>
        <v>21.71299945616434</v>
      </c>
    </row>
    <row r="21" spans="1:7" ht="14" x14ac:dyDescent="0.3">
      <c r="A21" s="96" t="s">
        <v>108</v>
      </c>
      <c r="B21" s="105">
        <f>SEKTOR_USD!D21</f>
        <v>0.38265180951748701</v>
      </c>
      <c r="C21" s="105">
        <f>SEKTOR_TL!D21</f>
        <v>23.167735459426684</v>
      </c>
      <c r="D21" s="105">
        <f>SEKTOR_USD!H21</f>
        <v>0.96767604453917699</v>
      </c>
      <c r="E21" s="105">
        <f>SEKTOR_TL!H21</f>
        <v>21.281961083733407</v>
      </c>
      <c r="F21" s="105">
        <f>SEKTOR_USD!L21</f>
        <v>1.3163016198139617</v>
      </c>
      <c r="G21" s="105">
        <f>SEKTOR_TL!L21</f>
        <v>21.71299945616434</v>
      </c>
    </row>
    <row r="22" spans="1:7" ht="16.5" x14ac:dyDescent="0.35">
      <c r="A22" s="91" t="s">
        <v>14</v>
      </c>
      <c r="B22" s="104">
        <f>SEKTOR_USD!D22</f>
        <v>1.5003337058628889</v>
      </c>
      <c r="C22" s="104">
        <f>SEKTOR_TL!D22</f>
        <v>24.539111346149451</v>
      </c>
      <c r="D22" s="104">
        <f>SEKTOR_USD!H22</f>
        <v>5.0543610614706491</v>
      </c>
      <c r="E22" s="104">
        <f>SEKTOR_TL!H22</f>
        <v>26.190870475352163</v>
      </c>
      <c r="F22" s="104">
        <f>SEKTOR_USD!L22</f>
        <v>4.8540909687358775</v>
      </c>
      <c r="G22" s="104">
        <f>SEKTOR_TL!L22</f>
        <v>25.96300608113129</v>
      </c>
    </row>
    <row r="23" spans="1:7" s="21" customFormat="1" ht="15.5" x14ac:dyDescent="0.35">
      <c r="A23" s="94" t="s">
        <v>15</v>
      </c>
      <c r="B23" s="104">
        <f>SEKTOR_USD!D23</f>
        <v>-11.002682015048705</v>
      </c>
      <c r="C23" s="104">
        <f>SEKTOR_TL!D23</f>
        <v>9.198132551521871</v>
      </c>
      <c r="D23" s="104">
        <f>SEKTOR_USD!H23</f>
        <v>-1.7025540826176564</v>
      </c>
      <c r="E23" s="104">
        <f>SEKTOR_TL!H23</f>
        <v>18.074491534532438</v>
      </c>
      <c r="F23" s="104">
        <f>SEKTOR_USD!L23</f>
        <v>-1.537327080162574</v>
      </c>
      <c r="G23" s="104">
        <f>SEKTOR_TL!L23</f>
        <v>18.284886676133556</v>
      </c>
    </row>
    <row r="24" spans="1:7" ht="14" x14ac:dyDescent="0.3">
      <c r="A24" s="96" t="s">
        <v>16</v>
      </c>
      <c r="B24" s="105">
        <f>SEKTOR_USD!D24</f>
        <v>-12.921851495392461</v>
      </c>
      <c r="C24" s="105">
        <f>SEKTOR_TL!D24</f>
        <v>6.8433455978425695</v>
      </c>
      <c r="D24" s="105">
        <f>SEKTOR_USD!H24</f>
        <v>-0.91763402841769071</v>
      </c>
      <c r="E24" s="105">
        <f>SEKTOR_TL!H24</f>
        <v>19.017334305572636</v>
      </c>
      <c r="F24" s="105">
        <f>SEKTOR_USD!L24</f>
        <v>-0.65915759321577061</v>
      </c>
      <c r="G24" s="105">
        <f>SEKTOR_TL!L24</f>
        <v>19.339846643861712</v>
      </c>
    </row>
    <row r="25" spans="1:7" ht="14" x14ac:dyDescent="0.3">
      <c r="A25" s="96" t="s">
        <v>17</v>
      </c>
      <c r="B25" s="105">
        <f>SEKTOR_USD!D25</f>
        <v>-13.759815531677935</v>
      </c>
      <c r="C25" s="105">
        <f>SEKTOR_TL!D25</f>
        <v>5.8151785701217644</v>
      </c>
      <c r="D25" s="105">
        <f>SEKTOR_USD!H25</f>
        <v>-5.0116148179155768</v>
      </c>
      <c r="E25" s="105">
        <f>SEKTOR_TL!H25</f>
        <v>14.09966126167286</v>
      </c>
      <c r="F25" s="105">
        <f>SEKTOR_USD!L25</f>
        <v>-4.9950119940194684</v>
      </c>
      <c r="G25" s="105">
        <f>SEKTOR_TL!L25</f>
        <v>14.131110873903227</v>
      </c>
    </row>
    <row r="26" spans="1:7" ht="14" x14ac:dyDescent="0.3">
      <c r="A26" s="96" t="s">
        <v>18</v>
      </c>
      <c r="B26" s="105">
        <f>SEKTOR_USD!D26</f>
        <v>-3.4658645260008698</v>
      </c>
      <c r="C26" s="105">
        <f>SEKTOR_TL!D26</f>
        <v>18.445674093446044</v>
      </c>
      <c r="D26" s="105">
        <f>SEKTOR_USD!H26</f>
        <v>-2.5233271265826382</v>
      </c>
      <c r="E26" s="105">
        <f>SEKTOR_TL!H26</f>
        <v>17.088582298265305</v>
      </c>
      <c r="F26" s="105">
        <f>SEKTOR_USD!L26</f>
        <v>-2.588547657602037</v>
      </c>
      <c r="G26" s="105">
        <f>SEKTOR_TL!L26</f>
        <v>17.022037484793</v>
      </c>
    </row>
    <row r="27" spans="1:7" s="21" customFormat="1" ht="15.5" x14ac:dyDescent="0.35">
      <c r="A27" s="94" t="s">
        <v>19</v>
      </c>
      <c r="B27" s="104">
        <f>SEKTOR_USD!D27</f>
        <v>-6.0034818115749147</v>
      </c>
      <c r="C27" s="104">
        <f>SEKTOR_TL!D27</f>
        <v>15.332062638750276</v>
      </c>
      <c r="D27" s="104">
        <f>SEKTOR_USD!H27</f>
        <v>4.3999581931542142</v>
      </c>
      <c r="E27" s="104">
        <f>SEKTOR_TL!H27</f>
        <v>25.404804416218298</v>
      </c>
      <c r="F27" s="104">
        <f>SEKTOR_USD!L27</f>
        <v>3.8854271577431549</v>
      </c>
      <c r="G27" s="104">
        <f>SEKTOR_TL!L27</f>
        <v>24.799333740001284</v>
      </c>
    </row>
    <row r="28" spans="1:7" ht="14" x14ac:dyDescent="0.3">
      <c r="A28" s="96" t="s">
        <v>20</v>
      </c>
      <c r="B28" s="105">
        <f>SEKTOR_USD!D28</f>
        <v>-6.0034818115749147</v>
      </c>
      <c r="C28" s="105">
        <f>SEKTOR_TL!D28</f>
        <v>15.332062638750276</v>
      </c>
      <c r="D28" s="105">
        <f>SEKTOR_USD!H28</f>
        <v>4.3999581931542142</v>
      </c>
      <c r="E28" s="105">
        <f>SEKTOR_TL!H28</f>
        <v>25.404804416218298</v>
      </c>
      <c r="F28" s="105">
        <f>SEKTOR_USD!L28</f>
        <v>3.8854271577431549</v>
      </c>
      <c r="G28" s="105">
        <f>SEKTOR_TL!L28</f>
        <v>24.799333740001284</v>
      </c>
    </row>
    <row r="29" spans="1:7" s="21" customFormat="1" ht="15.5" x14ac:dyDescent="0.35">
      <c r="A29" s="94" t="s">
        <v>21</v>
      </c>
      <c r="B29" s="104">
        <f>SEKTOR_USD!D29</f>
        <v>4.3950622421741157</v>
      </c>
      <c r="C29" s="104">
        <f>SEKTOR_TL!D29</f>
        <v>28.090891979159498</v>
      </c>
      <c r="D29" s="104">
        <f>SEKTOR_USD!H29</f>
        <v>5.879079434983959</v>
      </c>
      <c r="E29" s="104">
        <f>SEKTOR_TL!H29</f>
        <v>27.181518825397973</v>
      </c>
      <c r="F29" s="104">
        <f>SEKTOR_USD!L29</f>
        <v>5.7090732928363481</v>
      </c>
      <c r="G29" s="104">
        <f>SEKTOR_TL!L29</f>
        <v>26.990110915047961</v>
      </c>
    </row>
    <row r="30" spans="1:7" ht="14" x14ac:dyDescent="0.3">
      <c r="A30" s="96" t="s">
        <v>22</v>
      </c>
      <c r="B30" s="105">
        <f>SEKTOR_USD!D30</f>
        <v>-13.101528005359556</v>
      </c>
      <c r="C30" s="105">
        <f>SEKTOR_TL!D30</f>
        <v>6.6228857031399055</v>
      </c>
      <c r="D30" s="105">
        <f>SEKTOR_USD!H30</f>
        <v>-6.871651733282377</v>
      </c>
      <c r="E30" s="105">
        <f>SEKTOR_TL!H30</f>
        <v>11.865392497436765</v>
      </c>
      <c r="F30" s="105">
        <f>SEKTOR_USD!L30</f>
        <v>-7.3705108613016144</v>
      </c>
      <c r="G30" s="105">
        <f>SEKTOR_TL!L30</f>
        <v>11.277383608703834</v>
      </c>
    </row>
    <row r="31" spans="1:7" ht="14" x14ac:dyDescent="0.3">
      <c r="A31" s="96" t="s">
        <v>23</v>
      </c>
      <c r="B31" s="105">
        <f>SEKTOR_USD!D31</f>
        <v>15.8938780780018</v>
      </c>
      <c r="C31" s="105">
        <f>SEKTOR_TL!D31</f>
        <v>42.199735304511975</v>
      </c>
      <c r="D31" s="105">
        <f>SEKTOR_USD!H31</f>
        <v>12.016246172395128</v>
      </c>
      <c r="E31" s="105">
        <f>SEKTOR_TL!H31</f>
        <v>34.553458505209413</v>
      </c>
      <c r="F31" s="105">
        <f>SEKTOR_USD!L31</f>
        <v>11.831405905274476</v>
      </c>
      <c r="G31" s="105">
        <f>SEKTOR_TL!L31</f>
        <v>34.34497340030088</v>
      </c>
    </row>
    <row r="32" spans="1:7" ht="14" x14ac:dyDescent="0.3">
      <c r="A32" s="96" t="s">
        <v>24</v>
      </c>
      <c r="B32" s="105">
        <f>SEKTOR_USD!D32</f>
        <v>7.5332885439618105</v>
      </c>
      <c r="C32" s="105">
        <f>SEKTOR_TL!D32</f>
        <v>31.941440056768194</v>
      </c>
      <c r="D32" s="105">
        <f>SEKTOR_USD!H32</f>
        <v>15.487119741984422</v>
      </c>
      <c r="E32" s="105">
        <f>SEKTOR_TL!H32</f>
        <v>38.722657695332323</v>
      </c>
      <c r="F32" s="105">
        <f>SEKTOR_USD!L32</f>
        <v>13.633843292858346</v>
      </c>
      <c r="G32" s="105">
        <f>SEKTOR_TL!L32</f>
        <v>36.510272145590484</v>
      </c>
    </row>
    <row r="33" spans="1:7" ht="14" x14ac:dyDescent="0.3">
      <c r="A33" s="96" t="s">
        <v>104</v>
      </c>
      <c r="B33" s="105">
        <f>SEKTOR_USD!D33</f>
        <v>2.1968506834381025</v>
      </c>
      <c r="C33" s="105">
        <f>SEKTOR_TL!D33</f>
        <v>25.393725338612743</v>
      </c>
      <c r="D33" s="105">
        <f>SEKTOR_USD!H33</f>
        <v>5.3744825583095803</v>
      </c>
      <c r="E33" s="105">
        <f>SEKTOR_TL!H33</f>
        <v>26.575399113057568</v>
      </c>
      <c r="F33" s="105">
        <f>SEKTOR_USD!L33</f>
        <v>5.1847595079790292</v>
      </c>
      <c r="G33" s="105">
        <f>SEKTOR_TL!L33</f>
        <v>26.360243831558634</v>
      </c>
    </row>
    <row r="34" spans="1:7" ht="14" x14ac:dyDescent="0.3">
      <c r="A34" s="96" t="s">
        <v>25</v>
      </c>
      <c r="B34" s="105">
        <f>SEKTOR_USD!D34</f>
        <v>4.0189325729243022</v>
      </c>
      <c r="C34" s="105">
        <f>SEKTOR_TL!D34</f>
        <v>27.629387538247634</v>
      </c>
      <c r="D34" s="105">
        <f>SEKTOR_USD!H34</f>
        <v>-1.0360501051351385</v>
      </c>
      <c r="E34" s="105">
        <f>SEKTOR_TL!H34</f>
        <v>18.87509339669208</v>
      </c>
      <c r="F34" s="105">
        <f>SEKTOR_USD!L34</f>
        <v>-1.1698068575049352</v>
      </c>
      <c r="G34" s="105">
        <f>SEKTOR_TL!L34</f>
        <v>18.726394981759576</v>
      </c>
    </row>
    <row r="35" spans="1:7" ht="14" x14ac:dyDescent="0.3">
      <c r="A35" s="96" t="s">
        <v>26</v>
      </c>
      <c r="B35" s="105">
        <f>SEKTOR_USD!D35</f>
        <v>-0.91249527226873561</v>
      </c>
      <c r="C35" s="105">
        <f>SEKTOR_TL!D35</f>
        <v>21.578612934020665</v>
      </c>
      <c r="D35" s="105">
        <f>SEKTOR_USD!H35</f>
        <v>5.9187289232422753</v>
      </c>
      <c r="E35" s="105">
        <f>SEKTOR_TL!H35</f>
        <v>27.229145629146657</v>
      </c>
      <c r="F35" s="105">
        <f>SEKTOR_USD!L35</f>
        <v>5.6518780685243515</v>
      </c>
      <c r="G35" s="105">
        <f>SEKTOR_TL!L35</f>
        <v>26.921401317537153</v>
      </c>
    </row>
    <row r="36" spans="1:7" ht="14" x14ac:dyDescent="0.3">
      <c r="A36" s="96" t="s">
        <v>27</v>
      </c>
      <c r="B36" s="105">
        <f>SEKTOR_USD!D36</f>
        <v>5.8709982683709176</v>
      </c>
      <c r="C36" s="105">
        <f>SEKTOR_TL!D36</f>
        <v>29.901839336623194</v>
      </c>
      <c r="D36" s="105">
        <f>SEKTOR_USD!H36</f>
        <v>2.3036883773970382</v>
      </c>
      <c r="E36" s="105">
        <f>SEKTOR_TL!H36</f>
        <v>22.886773654536537</v>
      </c>
      <c r="F36" s="105">
        <f>SEKTOR_USD!L36</f>
        <v>2.6472040609658301</v>
      </c>
      <c r="G36" s="105">
        <f>SEKTOR_TL!L36</f>
        <v>23.31183523585932</v>
      </c>
    </row>
    <row r="37" spans="1:7" ht="14" x14ac:dyDescent="0.3">
      <c r="A37" s="96" t="s">
        <v>105</v>
      </c>
      <c r="B37" s="105">
        <f>SEKTOR_USD!D37</f>
        <v>4.7625317193843584</v>
      </c>
      <c r="C37" s="105">
        <f>SEKTOR_TL!D37</f>
        <v>28.541770517856889</v>
      </c>
      <c r="D37" s="105">
        <f>SEKTOR_USD!H37</f>
        <v>3.6565593286834805</v>
      </c>
      <c r="E37" s="105">
        <f>SEKTOR_TL!H37</f>
        <v>24.511836729107618</v>
      </c>
      <c r="F37" s="105">
        <f>SEKTOR_USD!L37</f>
        <v>3.0713199154525568</v>
      </c>
      <c r="G37" s="105">
        <f>SEKTOR_TL!L37</f>
        <v>23.821332838330004</v>
      </c>
    </row>
    <row r="38" spans="1:7" ht="14" x14ac:dyDescent="0.3">
      <c r="A38" s="106" t="s">
        <v>28</v>
      </c>
      <c r="B38" s="105">
        <f>SEKTOR_USD!D38</f>
        <v>-12.114741831064173</v>
      </c>
      <c r="C38" s="105">
        <f>SEKTOR_TL!D38</f>
        <v>7.8336548577669802</v>
      </c>
      <c r="D38" s="105">
        <f>SEKTOR_USD!H38</f>
        <v>7.342613842141664</v>
      </c>
      <c r="E38" s="105">
        <f>SEKTOR_TL!H38</f>
        <v>28.939510392276329</v>
      </c>
      <c r="F38" s="105">
        <f>SEKTOR_USD!L38</f>
        <v>5.8227799519075853</v>
      </c>
      <c r="G38" s="105">
        <f>SEKTOR_TL!L38</f>
        <v>27.126708662028818</v>
      </c>
    </row>
    <row r="39" spans="1:7" ht="14" x14ac:dyDescent="0.3">
      <c r="A39" s="106" t="s">
        <v>106</v>
      </c>
      <c r="B39" s="105">
        <f>SEKTOR_USD!D39</f>
        <v>21.641517324246404</v>
      </c>
      <c r="C39" s="105">
        <f>SEKTOR_TL!D39</f>
        <v>49.251986838382628</v>
      </c>
      <c r="D39" s="105">
        <f>SEKTOR_USD!H39</f>
        <v>29.794573914084154</v>
      </c>
      <c r="E39" s="105">
        <f>SEKTOR_TL!H39</f>
        <v>55.908713352812711</v>
      </c>
      <c r="F39" s="105">
        <f>SEKTOR_USD!L39</f>
        <v>30.814593084760222</v>
      </c>
      <c r="G39" s="105">
        <f>SEKTOR_TL!L39</f>
        <v>57.149799612010533</v>
      </c>
    </row>
    <row r="40" spans="1:7" ht="14" x14ac:dyDescent="0.3">
      <c r="A40" s="106" t="s">
        <v>29</v>
      </c>
      <c r="B40" s="105">
        <f>SEKTOR_USD!D40</f>
        <v>-1.7136578415118902</v>
      </c>
      <c r="C40" s="105">
        <f>SEKTOR_TL!D40</f>
        <v>20.595600654411005</v>
      </c>
      <c r="D40" s="105">
        <f>SEKTOR_USD!H40</f>
        <v>3.0021057535266658</v>
      </c>
      <c r="E40" s="105">
        <f>SEKTOR_TL!H40</f>
        <v>23.725709761123664</v>
      </c>
      <c r="F40" s="105">
        <f>SEKTOR_USD!L40</f>
        <v>2.8938500504735618</v>
      </c>
      <c r="G40" s="105">
        <f>SEKTOR_TL!L40</f>
        <v>23.608135265636061</v>
      </c>
    </row>
    <row r="41" spans="1:7" ht="16.5" x14ac:dyDescent="0.35">
      <c r="A41" s="91" t="s">
        <v>30</v>
      </c>
      <c r="B41" s="104">
        <f>SEKTOR_USD!D41</f>
        <v>9.8280690372210096</v>
      </c>
      <c r="C41" s="104">
        <f>SEKTOR_TL!D41</f>
        <v>34.757095069225286</v>
      </c>
      <c r="D41" s="104">
        <f>SEKTOR_USD!H41</f>
        <v>2.7676453180412404</v>
      </c>
      <c r="E41" s="104">
        <f>SEKTOR_TL!H41</f>
        <v>23.444076841300156</v>
      </c>
      <c r="F41" s="104">
        <f>SEKTOR_USD!L41</f>
        <v>2.9986151683049322</v>
      </c>
      <c r="G41" s="104">
        <f>SEKTOR_TL!L41</f>
        <v>23.733991386771251</v>
      </c>
    </row>
    <row r="42" spans="1:7" ht="14" x14ac:dyDescent="0.3">
      <c r="A42" s="96" t="s">
        <v>31</v>
      </c>
      <c r="B42" s="105">
        <f>SEKTOR_USD!D42</f>
        <v>9.8280690372210096</v>
      </c>
      <c r="C42" s="105">
        <f>SEKTOR_TL!D42</f>
        <v>34.757095069225286</v>
      </c>
      <c r="D42" s="105">
        <f>SEKTOR_USD!H42</f>
        <v>2.7676453180412404</v>
      </c>
      <c r="E42" s="105">
        <f>SEKTOR_TL!H42</f>
        <v>23.444076841300156</v>
      </c>
      <c r="F42" s="105">
        <f>SEKTOR_USD!L42</f>
        <v>2.9986151683049322</v>
      </c>
      <c r="G42" s="105">
        <f>SEKTOR_TL!L42</f>
        <v>23.733991386771251</v>
      </c>
    </row>
    <row r="43" spans="1:7" ht="18" x14ac:dyDescent="0.4">
      <c r="A43" s="107" t="s">
        <v>39</v>
      </c>
      <c r="B43" s="108">
        <f>SEKTOR_USD!D43</f>
        <v>1.2802663528488463</v>
      </c>
      <c r="C43" s="108">
        <f>SEKTOR_TL!D43</f>
        <v>24.269092602564932</v>
      </c>
      <c r="D43" s="108">
        <f>SEKTOR_USD!H43</f>
        <v>4.1071965654976061</v>
      </c>
      <c r="E43" s="108">
        <f>SEKTOR_TL!H43</f>
        <v>25.053140341900122</v>
      </c>
      <c r="F43" s="108">
        <f>SEKTOR_USD!L43</f>
        <v>3.978458777453787</v>
      </c>
      <c r="G43" s="108">
        <f>SEKTOR_TL!L43</f>
        <v>24.911094209917906</v>
      </c>
    </row>
    <row r="44" spans="1:7" ht="14" hidden="1" x14ac:dyDescent="0.3">
      <c r="A44" s="41" t="s">
        <v>33</v>
      </c>
      <c r="B44" s="46"/>
      <c r="C44" s="46"/>
      <c r="D44" s="40" t="e">
        <f>SEKTOR_USD!#REF!</f>
        <v>#REF!</v>
      </c>
      <c r="E44" s="40" t="e">
        <f>SEKTOR_TL!H44</f>
        <v>#REF!</v>
      </c>
      <c r="F44" s="40" t="e">
        <f>SEKTOR_USD!#REF!</f>
        <v>#REF!</v>
      </c>
      <c r="G44" s="40" t="e">
        <f>SEKTOR_TL!L44</f>
        <v>#REF!</v>
      </c>
    </row>
    <row r="45" spans="1:7" s="22" customFormat="1" ht="17.5" hidden="1" x14ac:dyDescent="0.35">
      <c r="A45" s="42" t="s">
        <v>39</v>
      </c>
      <c r="B45" s="47" t="e">
        <f>SEKTOR_USD!#REF!</f>
        <v>#REF!</v>
      </c>
      <c r="C45" s="47" t="e">
        <f>SEKTOR_TL!D45</f>
        <v>#REF!</v>
      </c>
      <c r="D45" s="47" t="e">
        <f>SEKTOR_USD!#REF!</f>
        <v>#REF!</v>
      </c>
      <c r="E45" s="47" t="e">
        <f>SEKTOR_TL!H45</f>
        <v>#REF!</v>
      </c>
      <c r="F45" s="47" t="e">
        <f>SEKTOR_USD!#REF!</f>
        <v>#REF!</v>
      </c>
      <c r="G45" s="47" t="e">
        <f>SEKTOR_TL!L45</f>
        <v>#REF!</v>
      </c>
    </row>
    <row r="46" spans="1:7" s="22" customFormat="1" ht="18" x14ac:dyDescent="0.4">
      <c r="A46" s="23"/>
      <c r="B46" s="25"/>
      <c r="C46" s="25"/>
      <c r="D46" s="25"/>
      <c r="E46" s="25"/>
    </row>
    <row r="47" spans="1:7" ht="13" x14ac:dyDescent="0.3">
      <c r="A47" s="21" t="s">
        <v>35</v>
      </c>
    </row>
    <row r="48" spans="1:7" x14ac:dyDescent="0.25">
      <c r="A48" s="28"/>
    </row>
  </sheetData>
  <mergeCells count="4">
    <mergeCell ref="B6:C6"/>
    <mergeCell ref="D6:E6"/>
    <mergeCell ref="F6:G6"/>
    <mergeCell ref="A5:G5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3"/>
  <sheetViews>
    <sheetView showGridLines="0" zoomScale="80" zoomScaleNormal="80" workbookViewId="0">
      <selection activeCell="D3" sqref="D3"/>
    </sheetView>
  </sheetViews>
  <sheetFormatPr defaultColWidth="9.1796875" defaultRowHeight="12.5" x14ac:dyDescent="0.25"/>
  <cols>
    <col min="1" max="1" width="32.26953125" customWidth="1"/>
    <col min="2" max="2" width="12.7265625" bestFit="1" customWidth="1"/>
    <col min="3" max="3" width="12.81640625" customWidth="1"/>
    <col min="4" max="4" width="12.1796875" bestFit="1" customWidth="1"/>
    <col min="5" max="5" width="13.54296875" bestFit="1" customWidth="1"/>
    <col min="6" max="7" width="14.1796875" bestFit="1" customWidth="1"/>
    <col min="8" max="8" width="12.1796875" bestFit="1" customWidth="1"/>
    <col min="9" max="9" width="15" bestFit="1" customWidth="1"/>
    <col min="10" max="11" width="14.1796875" bestFit="1" customWidth="1"/>
    <col min="12" max="12" width="10.26953125" customWidth="1"/>
    <col min="13" max="13" width="15" bestFit="1" customWidth="1"/>
  </cols>
  <sheetData>
    <row r="2" spans="1:13" ht="25" x14ac:dyDescent="0.5">
      <c r="C2" s="149" t="s">
        <v>121</v>
      </c>
      <c r="D2" s="149"/>
      <c r="E2" s="149"/>
      <c r="F2" s="149"/>
      <c r="G2" s="149"/>
      <c r="H2" s="149"/>
      <c r="I2" s="149"/>
      <c r="J2" s="149"/>
      <c r="K2" s="149"/>
    </row>
    <row r="6" spans="1:13" ht="22.5" customHeight="1" x14ac:dyDescent="0.25">
      <c r="A6" s="159" t="s">
        <v>112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1"/>
    </row>
    <row r="7" spans="1:13" ht="24" customHeight="1" x14ac:dyDescent="0.25">
      <c r="A7" s="49"/>
      <c r="B7" s="145" t="s">
        <v>123</v>
      </c>
      <c r="C7" s="145"/>
      <c r="D7" s="145"/>
      <c r="E7" s="145"/>
      <c r="F7" s="145" t="s">
        <v>124</v>
      </c>
      <c r="G7" s="145"/>
      <c r="H7" s="145"/>
      <c r="I7" s="145"/>
      <c r="J7" s="145" t="s">
        <v>103</v>
      </c>
      <c r="K7" s="145"/>
      <c r="L7" s="145"/>
      <c r="M7" s="145"/>
    </row>
    <row r="8" spans="1:13" ht="45.5" x14ac:dyDescent="0.35">
      <c r="A8" s="50" t="s">
        <v>40</v>
      </c>
      <c r="B8" s="70">
        <v>2024</v>
      </c>
      <c r="C8" s="71">
        <v>2025</v>
      </c>
      <c r="D8" s="7" t="s">
        <v>115</v>
      </c>
      <c r="E8" s="7" t="s">
        <v>116</v>
      </c>
      <c r="F8" s="5">
        <v>2024</v>
      </c>
      <c r="G8" s="6">
        <v>2025</v>
      </c>
      <c r="H8" s="7" t="s">
        <v>115</v>
      </c>
      <c r="I8" s="7" t="s">
        <v>116</v>
      </c>
      <c r="J8" s="5" t="s">
        <v>125</v>
      </c>
      <c r="K8" s="5" t="s">
        <v>126</v>
      </c>
      <c r="L8" s="7" t="s">
        <v>115</v>
      </c>
      <c r="M8" s="7" t="s">
        <v>116</v>
      </c>
    </row>
    <row r="9" spans="1:13" ht="22.5" customHeight="1" x14ac:dyDescent="0.35">
      <c r="A9" s="51" t="s">
        <v>194</v>
      </c>
      <c r="B9" s="74">
        <v>5686309.12928</v>
      </c>
      <c r="C9" s="74">
        <v>5568232.2136599999</v>
      </c>
      <c r="D9" s="63">
        <f>(C9-B9)/B9*100</f>
        <v>-2.0765124254676421</v>
      </c>
      <c r="E9" s="76">
        <f t="shared" ref="E9:E23" si="0">C9/C$23*100</f>
        <v>28.343834299198473</v>
      </c>
      <c r="F9" s="74">
        <v>62129090.134110004</v>
      </c>
      <c r="G9" s="74">
        <v>64177107.64672</v>
      </c>
      <c r="H9" s="63">
        <f t="shared" ref="H9:H22" si="1">(G9-F9)/F9*100</f>
        <v>3.2963906411460497</v>
      </c>
      <c r="I9" s="65">
        <f t="shared" ref="I9:I23" si="2">G9/G$23*100</f>
        <v>29.958272309578426</v>
      </c>
      <c r="J9" s="74">
        <v>67908829.813569993</v>
      </c>
      <c r="K9" s="74">
        <v>70074234.707440004</v>
      </c>
      <c r="L9" s="63">
        <f t="shared" ref="L9:L23" si="3">(K9-J9)/J9*100</f>
        <v>3.1886941651250562</v>
      </c>
      <c r="M9" s="76">
        <f t="shared" ref="M9:M23" si="4">K9/K$23*100</f>
        <v>29.900966528740287</v>
      </c>
    </row>
    <row r="10" spans="1:13" ht="22.5" customHeight="1" x14ac:dyDescent="0.35">
      <c r="A10" s="51" t="s">
        <v>195</v>
      </c>
      <c r="B10" s="74">
        <v>3330508.72499</v>
      </c>
      <c r="C10" s="74">
        <v>3948355.9123399998</v>
      </c>
      <c r="D10" s="63">
        <f t="shared" ref="D10:D23" si="5">(C10-B10)/B10*100</f>
        <v>18.551135528157335</v>
      </c>
      <c r="E10" s="76">
        <f t="shared" si="0"/>
        <v>20.098218148855917</v>
      </c>
      <c r="F10" s="74">
        <v>34977101.978370003</v>
      </c>
      <c r="G10" s="74">
        <v>39458338.233879998</v>
      </c>
      <c r="H10" s="63">
        <f t="shared" si="1"/>
        <v>12.811914086767997</v>
      </c>
      <c r="I10" s="65">
        <f t="shared" si="2"/>
        <v>18.419397274823158</v>
      </c>
      <c r="J10" s="74">
        <v>38324856.877449997</v>
      </c>
      <c r="K10" s="74">
        <v>43106907.67904</v>
      </c>
      <c r="L10" s="63">
        <f t="shared" si="3"/>
        <v>12.477674259505765</v>
      </c>
      <c r="M10" s="76">
        <f t="shared" si="4"/>
        <v>18.393896259442442</v>
      </c>
    </row>
    <row r="11" spans="1:13" ht="22.5" customHeight="1" x14ac:dyDescent="0.35">
      <c r="A11" s="51" t="s">
        <v>196</v>
      </c>
      <c r="B11" s="74">
        <v>2301429.3259100001</v>
      </c>
      <c r="C11" s="74">
        <v>2461449.8243900002</v>
      </c>
      <c r="D11" s="63">
        <f t="shared" si="5"/>
        <v>6.9530920058441037</v>
      </c>
      <c r="E11" s="76">
        <f t="shared" si="0"/>
        <v>12.529456976874808</v>
      </c>
      <c r="F11" s="74">
        <v>24405568.504080001</v>
      </c>
      <c r="G11" s="74">
        <v>26644014.226879999</v>
      </c>
      <c r="H11" s="63">
        <f t="shared" si="1"/>
        <v>9.1718647013929857</v>
      </c>
      <c r="I11" s="65">
        <f t="shared" si="2"/>
        <v>12.437591267327051</v>
      </c>
      <c r="J11" s="74">
        <v>26795164.893550001</v>
      </c>
      <c r="K11" s="74">
        <v>29420499.87207</v>
      </c>
      <c r="L11" s="63">
        <f t="shared" si="3"/>
        <v>9.7977937025196518</v>
      </c>
      <c r="M11" s="76">
        <f t="shared" si="4"/>
        <v>12.553849294342307</v>
      </c>
    </row>
    <row r="12" spans="1:13" ht="22.5" customHeight="1" x14ac:dyDescent="0.35">
      <c r="A12" s="51" t="s">
        <v>197</v>
      </c>
      <c r="B12" s="74">
        <v>1756919.8325400001</v>
      </c>
      <c r="C12" s="74">
        <v>1491121.4825200001</v>
      </c>
      <c r="D12" s="63">
        <f t="shared" si="5"/>
        <v>-15.128655565105218</v>
      </c>
      <c r="E12" s="76">
        <f t="shared" si="0"/>
        <v>7.5902186903842965</v>
      </c>
      <c r="F12" s="74">
        <v>19013521.501279999</v>
      </c>
      <c r="G12" s="74">
        <v>18280705.25973</v>
      </c>
      <c r="H12" s="63">
        <f t="shared" si="1"/>
        <v>-3.8541847258576749</v>
      </c>
      <c r="I12" s="65">
        <f t="shared" si="2"/>
        <v>8.5335467157053166</v>
      </c>
      <c r="J12" s="74">
        <v>20654651.769749999</v>
      </c>
      <c r="K12" s="74">
        <v>19766069.98158</v>
      </c>
      <c r="L12" s="63">
        <f t="shared" si="3"/>
        <v>-4.3020903865897218</v>
      </c>
      <c r="M12" s="76">
        <f t="shared" si="4"/>
        <v>8.4342640257362778</v>
      </c>
    </row>
    <row r="13" spans="1:13" ht="22.5" customHeight="1" x14ac:dyDescent="0.35">
      <c r="A13" s="52" t="s">
        <v>198</v>
      </c>
      <c r="B13" s="74">
        <v>1639824.38802</v>
      </c>
      <c r="C13" s="74">
        <v>1540001.23113</v>
      </c>
      <c r="D13" s="63">
        <f t="shared" si="5"/>
        <v>-6.087429704014288</v>
      </c>
      <c r="E13" s="76">
        <f t="shared" si="0"/>
        <v>7.8390300621136486</v>
      </c>
      <c r="F13" s="74">
        <v>16849493.382769998</v>
      </c>
      <c r="G13" s="74">
        <v>16867657.377020001</v>
      </c>
      <c r="H13" s="63">
        <f t="shared" si="1"/>
        <v>0.10780142665047387</v>
      </c>
      <c r="I13" s="65">
        <f t="shared" si="2"/>
        <v>7.8739271907848449</v>
      </c>
      <c r="J13" s="74">
        <v>18430827.38484</v>
      </c>
      <c r="K13" s="74">
        <v>18409443.578919999</v>
      </c>
      <c r="L13" s="63">
        <f t="shared" si="3"/>
        <v>-0.11602195318474984</v>
      </c>
      <c r="M13" s="76">
        <f t="shared" si="4"/>
        <v>7.8553859141550584</v>
      </c>
    </row>
    <row r="14" spans="1:13" ht="22.5" customHeight="1" x14ac:dyDescent="0.35">
      <c r="A14" s="51" t="s">
        <v>199</v>
      </c>
      <c r="B14" s="74">
        <v>1521608.4572000001</v>
      </c>
      <c r="C14" s="74">
        <v>1549609.4540800001</v>
      </c>
      <c r="D14" s="63">
        <f t="shared" si="5"/>
        <v>1.8402235310604314</v>
      </c>
      <c r="E14" s="76">
        <f t="shared" si="0"/>
        <v>7.8879385610330131</v>
      </c>
      <c r="F14" s="74">
        <v>15693107.61475</v>
      </c>
      <c r="G14" s="74">
        <v>15086543.46572</v>
      </c>
      <c r="H14" s="63">
        <f t="shared" si="1"/>
        <v>-3.8651627448210988</v>
      </c>
      <c r="I14" s="65">
        <f t="shared" si="2"/>
        <v>7.0424921584858957</v>
      </c>
      <c r="J14" s="74">
        <v>17361973.749249998</v>
      </c>
      <c r="K14" s="74">
        <v>16590020.6187</v>
      </c>
      <c r="L14" s="63">
        <f t="shared" si="3"/>
        <v>-4.4462291079281568</v>
      </c>
      <c r="M14" s="76">
        <f t="shared" si="4"/>
        <v>7.0790305923696648</v>
      </c>
    </row>
    <row r="15" spans="1:13" ht="22.5" customHeight="1" x14ac:dyDescent="0.35">
      <c r="A15" s="51" t="s">
        <v>200</v>
      </c>
      <c r="B15" s="74">
        <v>1060244.94615</v>
      </c>
      <c r="C15" s="74">
        <v>1025583.17897</v>
      </c>
      <c r="D15" s="63">
        <f t="shared" si="5"/>
        <v>-3.2692225797316969</v>
      </c>
      <c r="E15" s="76">
        <f t="shared" si="0"/>
        <v>5.2205006130058402</v>
      </c>
      <c r="F15" s="74">
        <v>10943071.57433</v>
      </c>
      <c r="G15" s="74">
        <v>11440348.50743</v>
      </c>
      <c r="H15" s="63">
        <f t="shared" si="1"/>
        <v>4.5442171306500505</v>
      </c>
      <c r="I15" s="65">
        <f t="shared" si="2"/>
        <v>5.3404257136163356</v>
      </c>
      <c r="J15" s="74">
        <v>11986945.24522</v>
      </c>
      <c r="K15" s="74">
        <v>12540707.50203</v>
      </c>
      <c r="L15" s="63">
        <f t="shared" si="3"/>
        <v>4.6197112398659064</v>
      </c>
      <c r="M15" s="76">
        <f t="shared" si="4"/>
        <v>5.3511718940700534</v>
      </c>
    </row>
    <row r="16" spans="1:13" ht="22.5" customHeight="1" x14ac:dyDescent="0.35">
      <c r="A16" s="51" t="s">
        <v>201</v>
      </c>
      <c r="B16" s="74">
        <v>1018879.47621</v>
      </c>
      <c r="C16" s="74">
        <v>999102.10664999997</v>
      </c>
      <c r="D16" s="63">
        <f t="shared" si="5"/>
        <v>-1.9410901899376105</v>
      </c>
      <c r="E16" s="76">
        <f t="shared" si="0"/>
        <v>5.0857046675239213</v>
      </c>
      <c r="F16" s="74">
        <v>10610358.08048</v>
      </c>
      <c r="G16" s="74">
        <v>10877498.89192</v>
      </c>
      <c r="H16" s="63">
        <f t="shared" si="1"/>
        <v>2.5177360595535636</v>
      </c>
      <c r="I16" s="65">
        <f t="shared" si="2"/>
        <v>5.0776840184995748</v>
      </c>
      <c r="J16" s="74">
        <v>11672202.933739999</v>
      </c>
      <c r="K16" s="74">
        <v>11959123.01455</v>
      </c>
      <c r="L16" s="63">
        <f t="shared" si="3"/>
        <v>2.4581484955219706</v>
      </c>
      <c r="M16" s="76">
        <f t="shared" si="4"/>
        <v>5.1030073815872985</v>
      </c>
    </row>
    <row r="17" spans="1:13" ht="22.5" customHeight="1" x14ac:dyDescent="0.35">
      <c r="A17" s="51" t="s">
        <v>202</v>
      </c>
      <c r="B17" s="74">
        <v>309873.11774000002</v>
      </c>
      <c r="C17" s="74">
        <v>287094.10068999999</v>
      </c>
      <c r="D17" s="63">
        <f t="shared" si="5"/>
        <v>-7.3510787951321506</v>
      </c>
      <c r="E17" s="76">
        <f t="shared" si="0"/>
        <v>1.4613879784453319</v>
      </c>
      <c r="F17" s="74">
        <v>3206754.0151800001</v>
      </c>
      <c r="G17" s="74">
        <v>3279290.1347500002</v>
      </c>
      <c r="H17" s="63">
        <f t="shared" si="1"/>
        <v>2.2619795352755965</v>
      </c>
      <c r="I17" s="65">
        <f t="shared" si="2"/>
        <v>1.5307929952180641</v>
      </c>
      <c r="J17" s="74">
        <v>3462853.2975300001</v>
      </c>
      <c r="K17" s="74">
        <v>3559939.55418</v>
      </c>
      <c r="L17" s="63">
        <f t="shared" si="3"/>
        <v>2.8036491386813878</v>
      </c>
      <c r="M17" s="76">
        <f t="shared" si="4"/>
        <v>1.5190409698840868</v>
      </c>
    </row>
    <row r="18" spans="1:13" ht="22.5" customHeight="1" x14ac:dyDescent="0.35">
      <c r="A18" s="51" t="s">
        <v>203</v>
      </c>
      <c r="B18" s="74">
        <v>209374.36804</v>
      </c>
      <c r="C18" s="74">
        <v>262205.98592000001</v>
      </c>
      <c r="D18" s="63">
        <f t="shared" si="5"/>
        <v>25.233087686218958</v>
      </c>
      <c r="E18" s="76">
        <f t="shared" si="0"/>
        <v>1.3347006252617191</v>
      </c>
      <c r="F18" s="74">
        <v>2395929.52513</v>
      </c>
      <c r="G18" s="74">
        <v>2663475.9294500002</v>
      </c>
      <c r="H18" s="63">
        <f t="shared" si="1"/>
        <v>11.166705928275727</v>
      </c>
      <c r="I18" s="65">
        <f t="shared" si="2"/>
        <v>1.2433271007430438</v>
      </c>
      <c r="J18" s="74">
        <v>2734999.6811199998</v>
      </c>
      <c r="K18" s="74">
        <v>2869704.0078400001</v>
      </c>
      <c r="L18" s="63">
        <f t="shared" si="3"/>
        <v>4.9252044762520031</v>
      </c>
      <c r="M18" s="76">
        <f t="shared" si="4"/>
        <v>1.22451460003894</v>
      </c>
    </row>
    <row r="19" spans="1:13" ht="22.5" customHeight="1" x14ac:dyDescent="0.35">
      <c r="A19" s="51" t="s">
        <v>204</v>
      </c>
      <c r="B19" s="74">
        <v>200732.33267</v>
      </c>
      <c r="C19" s="74">
        <v>230610.95624</v>
      </c>
      <c r="D19" s="63">
        <f t="shared" si="5"/>
        <v>14.884808626779556</v>
      </c>
      <c r="E19" s="76">
        <f t="shared" si="0"/>
        <v>1.1738732294984324</v>
      </c>
      <c r="F19" s="74">
        <v>2381814.62488</v>
      </c>
      <c r="G19" s="74">
        <v>2471561.1154700001</v>
      </c>
      <c r="H19" s="63">
        <f t="shared" si="1"/>
        <v>3.7679880563552106</v>
      </c>
      <c r="I19" s="65">
        <f t="shared" si="2"/>
        <v>1.1537400740246657</v>
      </c>
      <c r="J19" s="74">
        <v>2652254.8033799999</v>
      </c>
      <c r="K19" s="74">
        <v>2727754.8905699998</v>
      </c>
      <c r="L19" s="63">
        <f t="shared" si="3"/>
        <v>2.8466377775537826</v>
      </c>
      <c r="M19" s="76">
        <f t="shared" si="4"/>
        <v>1.1639443230748752</v>
      </c>
    </row>
    <row r="20" spans="1:13" ht="22.5" customHeight="1" x14ac:dyDescent="0.35">
      <c r="A20" s="51" t="s">
        <v>205</v>
      </c>
      <c r="B20" s="74">
        <v>219358.66634</v>
      </c>
      <c r="C20" s="74">
        <v>150718.78722999999</v>
      </c>
      <c r="D20" s="63">
        <f t="shared" si="5"/>
        <v>-31.29116357938193</v>
      </c>
      <c r="E20" s="76">
        <f t="shared" si="0"/>
        <v>0.7672001035702708</v>
      </c>
      <c r="F20" s="74">
        <v>1803280.57482</v>
      </c>
      <c r="G20" s="74">
        <v>1613620.28837</v>
      </c>
      <c r="H20" s="63">
        <f t="shared" si="1"/>
        <v>-10.517513974159654</v>
      </c>
      <c r="I20" s="65">
        <f t="shared" si="2"/>
        <v>0.75324796918795978</v>
      </c>
      <c r="J20" s="74">
        <v>1935761.1373000001</v>
      </c>
      <c r="K20" s="74">
        <v>1822846.9306300001</v>
      </c>
      <c r="L20" s="63">
        <f t="shared" si="3"/>
        <v>-5.8330650664623187</v>
      </c>
      <c r="M20" s="76">
        <f t="shared" si="4"/>
        <v>0.77781634415762857</v>
      </c>
    </row>
    <row r="21" spans="1:13" ht="22.5" customHeight="1" x14ac:dyDescent="0.35">
      <c r="A21" s="51" t="s">
        <v>206</v>
      </c>
      <c r="B21" s="74">
        <v>139332.13135000001</v>
      </c>
      <c r="C21" s="74">
        <v>130810.75089</v>
      </c>
      <c r="D21" s="63">
        <f t="shared" si="5"/>
        <v>-6.1158760563236116</v>
      </c>
      <c r="E21" s="76">
        <f t="shared" si="0"/>
        <v>0.66586272007194747</v>
      </c>
      <c r="F21" s="74">
        <v>1289633.23813</v>
      </c>
      <c r="G21" s="74">
        <v>1348195.60201</v>
      </c>
      <c r="H21" s="63">
        <f t="shared" si="1"/>
        <v>4.5410091914905166</v>
      </c>
      <c r="I21" s="65">
        <f t="shared" si="2"/>
        <v>0.6293460776376365</v>
      </c>
      <c r="J21" s="74">
        <v>1388109.9824399999</v>
      </c>
      <c r="K21" s="74">
        <v>1491326.49755</v>
      </c>
      <c r="L21" s="63">
        <f t="shared" si="3"/>
        <v>7.4357591556662914</v>
      </c>
      <c r="M21" s="76">
        <f t="shared" si="4"/>
        <v>0.63635520063598416</v>
      </c>
    </row>
    <row r="22" spans="1:13" ht="22.5" customHeight="1" x14ac:dyDescent="0.35">
      <c r="A22" s="51" t="s">
        <v>207</v>
      </c>
      <c r="B22" s="74">
        <v>2575.5134600000001</v>
      </c>
      <c r="C22" s="74">
        <v>407.31081999999998</v>
      </c>
      <c r="D22" s="63">
        <f t="shared" si="5"/>
        <v>-84.185257568019068</v>
      </c>
      <c r="E22" s="76">
        <f t="shared" si="0"/>
        <v>2.0733241623847954E-3</v>
      </c>
      <c r="F22" s="74">
        <v>71543.837459999995</v>
      </c>
      <c r="G22" s="74">
        <v>13301.310589999999</v>
      </c>
      <c r="H22" s="63">
        <f t="shared" si="1"/>
        <v>-81.408167268862627</v>
      </c>
      <c r="I22" s="65">
        <f t="shared" si="2"/>
        <v>6.2091343680220406E-3</v>
      </c>
      <c r="J22" s="74">
        <v>78034.401259999999</v>
      </c>
      <c r="K22" s="74">
        <v>15834.55848</v>
      </c>
      <c r="L22" s="63">
        <f t="shared" si="3"/>
        <v>-79.708233517110742</v>
      </c>
      <c r="M22" s="76">
        <f t="shared" si="4"/>
        <v>6.756671765087304E-3</v>
      </c>
    </row>
    <row r="23" spans="1:13" ht="24" customHeight="1" x14ac:dyDescent="0.25">
      <c r="A23" s="67" t="s">
        <v>41</v>
      </c>
      <c r="B23" s="75">
        <f>SUM(B9:B22)</f>
        <v>19396970.409899998</v>
      </c>
      <c r="C23" s="75">
        <f>SUM(C9:C22)</f>
        <v>19645303.295529999</v>
      </c>
      <c r="D23" s="73">
        <f t="shared" si="5"/>
        <v>1.2802663528488656</v>
      </c>
      <c r="E23" s="77">
        <f t="shared" si="0"/>
        <v>100</v>
      </c>
      <c r="F23" s="66">
        <f>SUM(F9:F22)</f>
        <v>205770268.58577004</v>
      </c>
      <c r="G23" s="66">
        <f>SUM(G9:G22)</f>
        <v>214221657.98994002</v>
      </c>
      <c r="H23" s="73">
        <f>(G23-F23)/F23*100</f>
        <v>4.1071965654976204</v>
      </c>
      <c r="I23" s="69">
        <f t="shared" si="2"/>
        <v>100</v>
      </c>
      <c r="J23" s="75">
        <f>SUM(J9:J22)</f>
        <v>225387465.97040001</v>
      </c>
      <c r="K23" s="75">
        <f>SUM(K9:K22)</f>
        <v>234354413.39358002</v>
      </c>
      <c r="L23" s="73">
        <f t="shared" si="3"/>
        <v>3.9784587774537727</v>
      </c>
      <c r="M23" s="77">
        <f t="shared" si="4"/>
        <v>100</v>
      </c>
    </row>
  </sheetData>
  <mergeCells count="5">
    <mergeCell ref="B7:E7"/>
    <mergeCell ref="F7:I7"/>
    <mergeCell ref="J7:M7"/>
    <mergeCell ref="A6:M6"/>
    <mergeCell ref="C2:K2"/>
  </mergeCells>
  <pageMargins left="0.4" right="0.23622047244094491" top="0.7" bottom="0.35433070866141736" header="0.54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N60"/>
  <sheetViews>
    <sheetView showGridLines="0" topLeftCell="C1" workbookViewId="0">
      <selection activeCell="I2" sqref="I2"/>
    </sheetView>
  </sheetViews>
  <sheetFormatPr defaultColWidth="9.1796875" defaultRowHeight="12.5" x14ac:dyDescent="0.25"/>
  <cols>
    <col min="1" max="2" width="0" hidden="1" customWidth="1"/>
    <col min="10" max="10" width="11.54296875" bestFit="1" customWidth="1"/>
    <col min="11" max="11" width="12.1796875" customWidth="1"/>
  </cols>
  <sheetData>
    <row r="1" spans="9:9" ht="21.5" customHeight="1" x14ac:dyDescent="0.25"/>
    <row r="2" spans="9:9" ht="21.5" customHeight="1" x14ac:dyDescent="0.25"/>
    <row r="3" spans="9:9" ht="21.5" customHeight="1" x14ac:dyDescent="0.25"/>
    <row r="4" spans="9:9" ht="21.5" customHeight="1" x14ac:dyDescent="0.25"/>
    <row r="7" spans="9:9" ht="13" x14ac:dyDescent="0.3">
      <c r="I7" s="29"/>
    </row>
    <row r="8" spans="9:9" ht="13" x14ac:dyDescent="0.3">
      <c r="I8" s="29"/>
    </row>
    <row r="9" spans="9:9" ht="13" x14ac:dyDescent="0.3">
      <c r="I9" s="29"/>
    </row>
    <row r="10" spans="9:9" ht="13" x14ac:dyDescent="0.3">
      <c r="I10" s="29"/>
    </row>
    <row r="17" spans="3:14" ht="12.75" customHeight="1" x14ac:dyDescent="0.25"/>
    <row r="21" spans="3:14" x14ac:dyDescent="0.25">
      <c r="C21" s="1"/>
    </row>
    <row r="22" spans="3:14" ht="13" x14ac:dyDescent="0.3">
      <c r="C22" s="64"/>
    </row>
    <row r="24" spans="3:14" ht="13" x14ac:dyDescent="0.3">
      <c r="H24" s="29"/>
      <c r="I24" s="29"/>
    </row>
    <row r="25" spans="3:14" ht="13" x14ac:dyDescent="0.3">
      <c r="H25" s="29"/>
      <c r="I25" s="29"/>
    </row>
    <row r="26" spans="3:14" x14ac:dyDescent="0.25">
      <c r="H26" s="162"/>
      <c r="I26" s="162"/>
      <c r="N26" t="s">
        <v>42</v>
      </c>
    </row>
    <row r="27" spans="3:14" x14ac:dyDescent="0.25">
      <c r="H27" s="162"/>
      <c r="I27" s="162"/>
    </row>
    <row r="28" spans="3:14" ht="12.75" customHeight="1" x14ac:dyDescent="0.25"/>
    <row r="29" spans="3:14" ht="12.75" customHeight="1" x14ac:dyDescent="0.25"/>
    <row r="30" spans="3:14" ht="9.75" customHeight="1" x14ac:dyDescent="0.25"/>
    <row r="37" spans="8:9" ht="13" x14ac:dyDescent="0.3">
      <c r="H37" s="29"/>
      <c r="I37" s="29"/>
    </row>
    <row r="38" spans="8:9" ht="13" x14ac:dyDescent="0.3">
      <c r="H38" s="29"/>
      <c r="I38" s="29"/>
    </row>
    <row r="39" spans="8:9" x14ac:dyDescent="0.25">
      <c r="H39" s="162"/>
      <c r="I39" s="162"/>
    </row>
    <row r="40" spans="8:9" x14ac:dyDescent="0.25">
      <c r="H40" s="162"/>
      <c r="I40" s="162"/>
    </row>
    <row r="41" spans="8:9" ht="12.75" customHeight="1" x14ac:dyDescent="0.25"/>
    <row r="42" spans="8:9" ht="13.5" customHeight="1" x14ac:dyDescent="0.25"/>
    <row r="43" spans="8:9" ht="12.75" customHeight="1" x14ac:dyDescent="0.25"/>
    <row r="49" spans="3:9" ht="13" x14ac:dyDescent="0.3">
      <c r="H49" s="29"/>
      <c r="I49" s="29"/>
    </row>
    <row r="50" spans="3:9" ht="13" x14ac:dyDescent="0.3">
      <c r="H50" s="29"/>
      <c r="I50" s="29"/>
    </row>
    <row r="51" spans="3:9" x14ac:dyDescent="0.25">
      <c r="H51" s="162"/>
      <c r="I51" s="162"/>
    </row>
    <row r="52" spans="3:9" x14ac:dyDescent="0.25">
      <c r="H52" s="162"/>
      <c r="I52" s="162"/>
    </row>
    <row r="55" spans="3:9" ht="15.75" customHeight="1" x14ac:dyDescent="0.25"/>
    <row r="56" spans="3:9" ht="12.75" customHeight="1" x14ac:dyDescent="0.25"/>
    <row r="57" spans="3:9" ht="12.75" customHeight="1" x14ac:dyDescent="0.25"/>
    <row r="58" spans="3:9" ht="12.75" customHeight="1" x14ac:dyDescent="0.25"/>
    <row r="60" spans="3:9" x14ac:dyDescent="0.25">
      <c r="C60" s="30"/>
    </row>
  </sheetData>
  <mergeCells count="3">
    <mergeCell ref="H26:I27"/>
    <mergeCell ref="H39:I40"/>
    <mergeCell ref="H51:I52"/>
  </mergeCells>
  <pageMargins left="0.74803149606299213" right="0.74803149606299213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8"/>
  <sheetViews>
    <sheetView showGridLines="0" zoomScale="90" zoomScaleNormal="90" workbookViewId="0"/>
  </sheetViews>
  <sheetFormatPr defaultColWidth="9.1796875" defaultRowHeight="12.5" x14ac:dyDescent="0.25"/>
  <cols>
    <col min="1" max="1" width="3.1796875" bestFit="1" customWidth="1"/>
    <col min="2" max="2" width="28" customWidth="1"/>
    <col min="3" max="3" width="11.7265625" customWidth="1"/>
    <col min="4" max="14" width="11.7265625" bestFit="1" customWidth="1"/>
    <col min="15" max="15" width="12.7265625" bestFit="1" customWidth="1"/>
    <col min="16" max="16" width="6.7265625" bestFit="1" customWidth="1"/>
  </cols>
  <sheetData>
    <row r="1" spans="1:16" ht="13" x14ac:dyDescent="0.3"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3" spans="1:16" ht="15.5" x14ac:dyDescent="0.35">
      <c r="A3" s="36"/>
      <c r="B3" s="72" t="s">
        <v>118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s="38" customFormat="1" ht="13" x14ac:dyDescent="0.3">
      <c r="A4" s="48"/>
      <c r="B4" s="61" t="s">
        <v>102</v>
      </c>
      <c r="C4" s="61" t="s">
        <v>43</v>
      </c>
      <c r="D4" s="61" t="s">
        <v>44</v>
      </c>
      <c r="E4" s="61" t="s">
        <v>45</v>
      </c>
      <c r="F4" s="61" t="s">
        <v>46</v>
      </c>
      <c r="G4" s="61" t="s">
        <v>47</v>
      </c>
      <c r="H4" s="61" t="s">
        <v>48</v>
      </c>
      <c r="I4" s="61" t="s">
        <v>0</v>
      </c>
      <c r="J4" s="61" t="s">
        <v>101</v>
      </c>
      <c r="K4" s="61" t="s">
        <v>49</v>
      </c>
      <c r="L4" s="61" t="s">
        <v>50</v>
      </c>
      <c r="M4" s="61" t="s">
        <v>51</v>
      </c>
      <c r="N4" s="61" t="s">
        <v>52</v>
      </c>
      <c r="O4" s="62" t="s">
        <v>100</v>
      </c>
      <c r="P4" s="62" t="s">
        <v>99</v>
      </c>
    </row>
    <row r="5" spans="1:16" x14ac:dyDescent="0.25">
      <c r="A5" s="53" t="s">
        <v>98</v>
      </c>
      <c r="B5" s="54" t="s">
        <v>165</v>
      </c>
      <c r="C5" s="78">
        <v>1576457.48495</v>
      </c>
      <c r="D5" s="78">
        <v>1485117.54636</v>
      </c>
      <c r="E5" s="78">
        <v>1665966.61311</v>
      </c>
      <c r="F5" s="78">
        <v>1588813.7167499999</v>
      </c>
      <c r="G5" s="78">
        <v>1821531.95753</v>
      </c>
      <c r="H5" s="78">
        <v>1568062.48245</v>
      </c>
      <c r="I5" s="55">
        <v>1786229.38271</v>
      </c>
      <c r="J5" s="55">
        <v>1590288.1218399999</v>
      </c>
      <c r="K5" s="55">
        <v>1731508.0084899999</v>
      </c>
      <c r="L5" s="55">
        <v>1819080.4212199999</v>
      </c>
      <c r="M5" s="55">
        <v>1658520.2510200001</v>
      </c>
      <c r="N5" s="55">
        <v>0</v>
      </c>
      <c r="O5" s="78">
        <v>18291575.986430001</v>
      </c>
      <c r="P5" s="56">
        <f t="shared" ref="P5:P24" si="0">O5/O$26*100</f>
        <v>8.5386212384225804</v>
      </c>
    </row>
    <row r="6" spans="1:16" x14ac:dyDescent="0.25">
      <c r="A6" s="53" t="s">
        <v>97</v>
      </c>
      <c r="B6" s="54" t="s">
        <v>166</v>
      </c>
      <c r="C6" s="78">
        <v>1085561.7176600001</v>
      </c>
      <c r="D6" s="78">
        <v>986325.03888000001</v>
      </c>
      <c r="E6" s="78">
        <v>1037519.61068</v>
      </c>
      <c r="F6" s="78">
        <v>1040184.76692</v>
      </c>
      <c r="G6" s="78">
        <v>1342934.85277</v>
      </c>
      <c r="H6" s="78">
        <v>1060841.80529</v>
      </c>
      <c r="I6" s="55">
        <v>1430042.91854</v>
      </c>
      <c r="J6" s="55">
        <v>1006786.89464</v>
      </c>
      <c r="K6" s="55">
        <v>1250035.63374</v>
      </c>
      <c r="L6" s="55">
        <v>1291997.93013</v>
      </c>
      <c r="M6" s="55">
        <v>1215752.72276</v>
      </c>
      <c r="N6" s="55">
        <v>0</v>
      </c>
      <c r="O6" s="78">
        <v>12747983.89201</v>
      </c>
      <c r="P6" s="56">
        <f t="shared" si="0"/>
        <v>5.9508380299291002</v>
      </c>
    </row>
    <row r="7" spans="1:16" x14ac:dyDescent="0.25">
      <c r="A7" s="53" t="s">
        <v>96</v>
      </c>
      <c r="B7" s="54" t="s">
        <v>168</v>
      </c>
      <c r="C7" s="78">
        <v>1077632.62821</v>
      </c>
      <c r="D7" s="78">
        <v>928144.63173000002</v>
      </c>
      <c r="E7" s="78">
        <v>1116144.74599</v>
      </c>
      <c r="F7" s="78">
        <v>975533.74016000004</v>
      </c>
      <c r="G7" s="78">
        <v>1264049.71472</v>
      </c>
      <c r="H7" s="78">
        <v>948448.86169000005</v>
      </c>
      <c r="I7" s="55">
        <v>1230628.6973000001</v>
      </c>
      <c r="J7" s="55">
        <v>997490.67295000004</v>
      </c>
      <c r="K7" s="55">
        <v>1093350.2895500001</v>
      </c>
      <c r="L7" s="55">
        <v>1197629.1112599999</v>
      </c>
      <c r="M7" s="55">
        <v>1036634.0269000001</v>
      </c>
      <c r="N7" s="55">
        <v>0</v>
      </c>
      <c r="O7" s="78">
        <v>11865687.12046</v>
      </c>
      <c r="P7" s="56">
        <f t="shared" si="0"/>
        <v>5.5389764190029851</v>
      </c>
    </row>
    <row r="8" spans="1:16" x14ac:dyDescent="0.25">
      <c r="A8" s="53" t="s">
        <v>95</v>
      </c>
      <c r="B8" s="54" t="s">
        <v>167</v>
      </c>
      <c r="C8" s="78">
        <v>932437.58577000001</v>
      </c>
      <c r="D8" s="78">
        <v>1058458.4194799999</v>
      </c>
      <c r="E8" s="78">
        <v>1173211.69056</v>
      </c>
      <c r="F8" s="78">
        <v>1022563.49633</v>
      </c>
      <c r="G8" s="78">
        <v>1142271.6118999999</v>
      </c>
      <c r="H8" s="78">
        <v>1018504.99098</v>
      </c>
      <c r="I8" s="55">
        <v>992849.03563000006</v>
      </c>
      <c r="J8" s="55">
        <v>874890.89716000005</v>
      </c>
      <c r="K8" s="55">
        <v>994713.88480999996</v>
      </c>
      <c r="L8" s="55">
        <v>1070814.04724</v>
      </c>
      <c r="M8" s="55">
        <v>1087449.1059999999</v>
      </c>
      <c r="N8" s="55">
        <v>0</v>
      </c>
      <c r="O8" s="78">
        <v>11368164.765860001</v>
      </c>
      <c r="P8" s="56">
        <f t="shared" si="0"/>
        <v>5.3067298948801236</v>
      </c>
    </row>
    <row r="9" spans="1:16" x14ac:dyDescent="0.25">
      <c r="A9" s="53" t="s">
        <v>94</v>
      </c>
      <c r="B9" s="54" t="s">
        <v>171</v>
      </c>
      <c r="C9" s="78">
        <v>773200.41793</v>
      </c>
      <c r="D9" s="78">
        <v>767531.83426999999</v>
      </c>
      <c r="E9" s="78">
        <v>852435.77561999997</v>
      </c>
      <c r="F9" s="78">
        <v>844347.77214000002</v>
      </c>
      <c r="G9" s="78">
        <v>1025260.38702</v>
      </c>
      <c r="H9" s="78">
        <v>802245.21219999995</v>
      </c>
      <c r="I9" s="55">
        <v>897038.90255999996</v>
      </c>
      <c r="J9" s="55">
        <v>783643.15021999995</v>
      </c>
      <c r="K9" s="55">
        <v>911570.16824000003</v>
      </c>
      <c r="L9" s="55">
        <v>925575.82461999997</v>
      </c>
      <c r="M9" s="55">
        <v>808523.20360999997</v>
      </c>
      <c r="N9" s="55">
        <v>0</v>
      </c>
      <c r="O9" s="78">
        <v>9391372.6484299991</v>
      </c>
      <c r="P9" s="56">
        <f t="shared" si="0"/>
        <v>4.3839510610411878</v>
      </c>
    </row>
    <row r="10" spans="1:16" x14ac:dyDescent="0.25">
      <c r="A10" s="53" t="s">
        <v>93</v>
      </c>
      <c r="B10" s="54" t="s">
        <v>170</v>
      </c>
      <c r="C10" s="78">
        <v>797538.84215000004</v>
      </c>
      <c r="D10" s="78">
        <v>703767.20513999998</v>
      </c>
      <c r="E10" s="78">
        <v>905143.23581999994</v>
      </c>
      <c r="F10" s="78">
        <v>815354.86713999999</v>
      </c>
      <c r="G10" s="78">
        <v>917121.90104000003</v>
      </c>
      <c r="H10" s="78">
        <v>838200.16992000001</v>
      </c>
      <c r="I10" s="55">
        <v>890038.11514000001</v>
      </c>
      <c r="J10" s="55">
        <v>717925.53466999996</v>
      </c>
      <c r="K10" s="55">
        <v>907232.59609999997</v>
      </c>
      <c r="L10" s="55">
        <v>893463.74641999998</v>
      </c>
      <c r="M10" s="55">
        <v>909049.28448000003</v>
      </c>
      <c r="N10" s="55">
        <v>0</v>
      </c>
      <c r="O10" s="78">
        <v>9294835.4980200008</v>
      </c>
      <c r="P10" s="56">
        <f t="shared" si="0"/>
        <v>4.3388869198540574</v>
      </c>
    </row>
    <row r="11" spans="1:16" x14ac:dyDescent="0.25">
      <c r="A11" s="53" t="s">
        <v>92</v>
      </c>
      <c r="B11" s="54" t="s">
        <v>169</v>
      </c>
      <c r="C11" s="78">
        <v>823254.00072000001</v>
      </c>
      <c r="D11" s="78">
        <v>882578.12649000005</v>
      </c>
      <c r="E11" s="78">
        <v>842530.39283999999</v>
      </c>
      <c r="F11" s="78">
        <v>715928.51865999994</v>
      </c>
      <c r="G11" s="78">
        <v>955192.06160000002</v>
      </c>
      <c r="H11" s="78">
        <v>625953.59311999998</v>
      </c>
      <c r="I11" s="55">
        <v>805914.56816000002</v>
      </c>
      <c r="J11" s="55">
        <v>786715.49445</v>
      </c>
      <c r="K11" s="55">
        <v>921904.69820999994</v>
      </c>
      <c r="L11" s="55">
        <v>971062.11155999999</v>
      </c>
      <c r="M11" s="55">
        <v>923752.18827000004</v>
      </c>
      <c r="N11" s="55">
        <v>0</v>
      </c>
      <c r="O11" s="78">
        <v>9254785.7540799994</v>
      </c>
      <c r="P11" s="56">
        <f t="shared" si="0"/>
        <v>4.3201914507237227</v>
      </c>
    </row>
    <row r="12" spans="1:16" x14ac:dyDescent="0.25">
      <c r="A12" s="53" t="s">
        <v>91</v>
      </c>
      <c r="B12" s="54" t="s">
        <v>172</v>
      </c>
      <c r="C12" s="78">
        <v>566824.70233999996</v>
      </c>
      <c r="D12" s="78">
        <v>557733.28064999997</v>
      </c>
      <c r="E12" s="78">
        <v>839297.54376000003</v>
      </c>
      <c r="F12" s="78">
        <v>566463.80865999998</v>
      </c>
      <c r="G12" s="78">
        <v>756356.02928999998</v>
      </c>
      <c r="H12" s="78">
        <v>722638.70782000001</v>
      </c>
      <c r="I12" s="55">
        <v>629296.61097000004</v>
      </c>
      <c r="J12" s="55">
        <v>539492.40246000001</v>
      </c>
      <c r="K12" s="55">
        <v>650346.47039000003</v>
      </c>
      <c r="L12" s="55">
        <v>679179.66027999995</v>
      </c>
      <c r="M12" s="55">
        <v>681643.81602000003</v>
      </c>
      <c r="N12" s="55">
        <v>0</v>
      </c>
      <c r="O12" s="78">
        <v>7189273.0326399999</v>
      </c>
      <c r="P12" s="56">
        <f t="shared" si="0"/>
        <v>3.3559972880882167</v>
      </c>
    </row>
    <row r="13" spans="1:16" x14ac:dyDescent="0.25">
      <c r="A13" s="53" t="s">
        <v>90</v>
      </c>
      <c r="B13" s="54" t="s">
        <v>174</v>
      </c>
      <c r="C13" s="78">
        <v>542285.69805000001</v>
      </c>
      <c r="D13" s="78">
        <v>551247.21557</v>
      </c>
      <c r="E13" s="78">
        <v>600747.65760000004</v>
      </c>
      <c r="F13" s="78">
        <v>566907.57557999995</v>
      </c>
      <c r="G13" s="78">
        <v>680281.04960000003</v>
      </c>
      <c r="H13" s="78">
        <v>579251.78512000002</v>
      </c>
      <c r="I13" s="55">
        <v>663033.66787999996</v>
      </c>
      <c r="J13" s="55">
        <v>611461.44895999995</v>
      </c>
      <c r="K13" s="55">
        <v>649890.68226999999</v>
      </c>
      <c r="L13" s="55">
        <v>592561.93639000005</v>
      </c>
      <c r="M13" s="55">
        <v>535194.75188999996</v>
      </c>
      <c r="N13" s="55">
        <v>0</v>
      </c>
      <c r="O13" s="78">
        <v>6572863.4689100003</v>
      </c>
      <c r="P13" s="56">
        <f t="shared" si="0"/>
        <v>3.0682534766016363</v>
      </c>
    </row>
    <row r="14" spans="1:16" x14ac:dyDescent="0.25">
      <c r="A14" s="53" t="s">
        <v>89</v>
      </c>
      <c r="B14" s="54" t="s">
        <v>208</v>
      </c>
      <c r="C14" s="78">
        <v>864890.82770000002</v>
      </c>
      <c r="D14" s="78">
        <v>597443.94541000004</v>
      </c>
      <c r="E14" s="78">
        <v>379068.24683999998</v>
      </c>
      <c r="F14" s="78">
        <v>534146.20687999995</v>
      </c>
      <c r="G14" s="78">
        <v>542782.11323999998</v>
      </c>
      <c r="H14" s="78">
        <v>336536.18294000003</v>
      </c>
      <c r="I14" s="55">
        <v>1301994.33011</v>
      </c>
      <c r="J14" s="55">
        <v>705523.75309999997</v>
      </c>
      <c r="K14" s="55">
        <v>290150.34645999997</v>
      </c>
      <c r="L14" s="55">
        <v>350016.38741999998</v>
      </c>
      <c r="M14" s="55">
        <v>448678.85840999999</v>
      </c>
      <c r="N14" s="55">
        <v>0</v>
      </c>
      <c r="O14" s="78">
        <v>6351231.1985099996</v>
      </c>
      <c r="P14" s="56">
        <f t="shared" si="0"/>
        <v>2.9647941567179257</v>
      </c>
    </row>
    <row r="15" spans="1:16" x14ac:dyDescent="0.25">
      <c r="A15" s="53" t="s">
        <v>88</v>
      </c>
      <c r="B15" s="54" t="s">
        <v>209</v>
      </c>
      <c r="C15" s="78">
        <v>424277.44323999999</v>
      </c>
      <c r="D15" s="78">
        <v>482700.47175999999</v>
      </c>
      <c r="E15" s="78">
        <v>549890.25123000005</v>
      </c>
      <c r="F15" s="78">
        <v>510760.73427999998</v>
      </c>
      <c r="G15" s="78">
        <v>514930.39588999999</v>
      </c>
      <c r="H15" s="78">
        <v>445941.83688999998</v>
      </c>
      <c r="I15" s="55">
        <v>523331.81711</v>
      </c>
      <c r="J15" s="55">
        <v>523322.93440000003</v>
      </c>
      <c r="K15" s="55">
        <v>522593.13052000001</v>
      </c>
      <c r="L15" s="55">
        <v>688648.44269000005</v>
      </c>
      <c r="M15" s="55">
        <v>532997.22867999994</v>
      </c>
      <c r="N15" s="55">
        <v>0</v>
      </c>
      <c r="O15" s="78">
        <v>5719394.6866899999</v>
      </c>
      <c r="P15" s="56">
        <f t="shared" si="0"/>
        <v>2.6698489500807558</v>
      </c>
    </row>
    <row r="16" spans="1:16" x14ac:dyDescent="0.25">
      <c r="A16" s="53" t="s">
        <v>87</v>
      </c>
      <c r="B16" s="54" t="s">
        <v>173</v>
      </c>
      <c r="C16" s="78">
        <v>429351.79021000001</v>
      </c>
      <c r="D16" s="78">
        <v>463371.93806999997</v>
      </c>
      <c r="E16" s="78">
        <v>535770.74939000001</v>
      </c>
      <c r="F16" s="78">
        <v>463413.14251999999</v>
      </c>
      <c r="G16" s="78">
        <v>494032.07631999999</v>
      </c>
      <c r="H16" s="78">
        <v>458858.55810999998</v>
      </c>
      <c r="I16" s="55">
        <v>459133.34985</v>
      </c>
      <c r="J16" s="55">
        <v>448021.31121000001</v>
      </c>
      <c r="K16" s="55">
        <v>467700.07367999997</v>
      </c>
      <c r="L16" s="55">
        <v>550842.26804999996</v>
      </c>
      <c r="M16" s="55">
        <v>578125.79225000006</v>
      </c>
      <c r="N16" s="55">
        <v>0</v>
      </c>
      <c r="O16" s="78">
        <v>5348621.04966</v>
      </c>
      <c r="P16" s="56">
        <f t="shared" si="0"/>
        <v>2.4967695142716035</v>
      </c>
    </row>
    <row r="17" spans="1:16" x14ac:dyDescent="0.25">
      <c r="A17" s="53" t="s">
        <v>86</v>
      </c>
      <c r="B17" s="54" t="s">
        <v>210</v>
      </c>
      <c r="C17" s="78">
        <v>359658.01468000002</v>
      </c>
      <c r="D17" s="78">
        <v>384927.68579999998</v>
      </c>
      <c r="E17" s="78">
        <v>385366.73353000003</v>
      </c>
      <c r="F17" s="78">
        <v>388565.81728999998</v>
      </c>
      <c r="G17" s="78">
        <v>445712.76283000002</v>
      </c>
      <c r="H17" s="78">
        <v>386693.62290000002</v>
      </c>
      <c r="I17" s="55">
        <v>399295.17262999999</v>
      </c>
      <c r="J17" s="55">
        <v>384093.27562999999</v>
      </c>
      <c r="K17" s="55">
        <v>394673.76818999997</v>
      </c>
      <c r="L17" s="55">
        <v>417133.31864999997</v>
      </c>
      <c r="M17" s="55">
        <v>397483.79528999998</v>
      </c>
      <c r="N17" s="55">
        <v>0</v>
      </c>
      <c r="O17" s="78">
        <v>4343603.9674199997</v>
      </c>
      <c r="P17" s="56">
        <f t="shared" si="0"/>
        <v>2.0276213003747636</v>
      </c>
    </row>
    <row r="18" spans="1:16" x14ac:dyDescent="0.25">
      <c r="A18" s="53" t="s">
        <v>85</v>
      </c>
      <c r="B18" s="54" t="s">
        <v>211</v>
      </c>
      <c r="C18" s="78">
        <v>365550.89951999998</v>
      </c>
      <c r="D18" s="78">
        <v>348520.62453999999</v>
      </c>
      <c r="E18" s="78">
        <v>466663.26250000001</v>
      </c>
      <c r="F18" s="78">
        <v>384625.93051999999</v>
      </c>
      <c r="G18" s="78">
        <v>347057.25183999998</v>
      </c>
      <c r="H18" s="78">
        <v>322565.58461999998</v>
      </c>
      <c r="I18" s="55">
        <v>359809.27662000002</v>
      </c>
      <c r="J18" s="55">
        <v>344629.11453000002</v>
      </c>
      <c r="K18" s="55">
        <v>433756.79826000001</v>
      </c>
      <c r="L18" s="55">
        <v>436010.53414</v>
      </c>
      <c r="M18" s="55">
        <v>428380.89637999999</v>
      </c>
      <c r="N18" s="55">
        <v>0</v>
      </c>
      <c r="O18" s="78">
        <v>4237570.1734699998</v>
      </c>
      <c r="P18" s="56">
        <f t="shared" si="0"/>
        <v>1.9781240670208047</v>
      </c>
    </row>
    <row r="19" spans="1:16" x14ac:dyDescent="0.25">
      <c r="A19" s="53" t="s">
        <v>84</v>
      </c>
      <c r="B19" s="54" t="s">
        <v>212</v>
      </c>
      <c r="C19" s="78">
        <v>255439.28875000001</v>
      </c>
      <c r="D19" s="78">
        <v>240499.84447000001</v>
      </c>
      <c r="E19" s="78">
        <v>387297.21963000001</v>
      </c>
      <c r="F19" s="78">
        <v>293360.89306999999</v>
      </c>
      <c r="G19" s="78">
        <v>342607.24247</v>
      </c>
      <c r="H19" s="78">
        <v>280788.04441999999</v>
      </c>
      <c r="I19" s="55">
        <v>368298.23401000001</v>
      </c>
      <c r="J19" s="55">
        <v>317229.92663</v>
      </c>
      <c r="K19" s="55">
        <v>287094.04771000001</v>
      </c>
      <c r="L19" s="55">
        <v>335832.28580999997</v>
      </c>
      <c r="M19" s="55">
        <v>280372.36787999998</v>
      </c>
      <c r="N19" s="55">
        <v>0</v>
      </c>
      <c r="O19" s="78">
        <v>3388819.3948499998</v>
      </c>
      <c r="P19" s="56">
        <f t="shared" si="0"/>
        <v>1.5819219338733439</v>
      </c>
    </row>
    <row r="20" spans="1:16" x14ac:dyDescent="0.25">
      <c r="A20" s="53" t="s">
        <v>83</v>
      </c>
      <c r="B20" s="54" t="s">
        <v>213</v>
      </c>
      <c r="C20" s="78">
        <v>283306.89143000002</v>
      </c>
      <c r="D20" s="78">
        <v>270868.85840000003</v>
      </c>
      <c r="E20" s="78">
        <v>353995.63381999999</v>
      </c>
      <c r="F20" s="78">
        <v>256647.20895999999</v>
      </c>
      <c r="G20" s="78">
        <v>315313.62151999999</v>
      </c>
      <c r="H20" s="78">
        <v>315256.22188000003</v>
      </c>
      <c r="I20" s="55">
        <v>322799.82363</v>
      </c>
      <c r="J20" s="55">
        <v>251795.00891999999</v>
      </c>
      <c r="K20" s="55">
        <v>339494.43478000001</v>
      </c>
      <c r="L20" s="55">
        <v>265614.47758000001</v>
      </c>
      <c r="M20" s="55">
        <v>235857.69300999999</v>
      </c>
      <c r="N20" s="55">
        <v>0</v>
      </c>
      <c r="O20" s="78">
        <v>3210949.8739299998</v>
      </c>
      <c r="P20" s="56">
        <f t="shared" si="0"/>
        <v>1.4988913371591908</v>
      </c>
    </row>
    <row r="21" spans="1:16" x14ac:dyDescent="0.25">
      <c r="A21" s="53" t="s">
        <v>82</v>
      </c>
      <c r="B21" s="54" t="s">
        <v>214</v>
      </c>
      <c r="C21" s="78">
        <v>233115.18466999999</v>
      </c>
      <c r="D21" s="78">
        <v>229887.77238000001</v>
      </c>
      <c r="E21" s="78">
        <v>271103.26243</v>
      </c>
      <c r="F21" s="78">
        <v>274795.81745999999</v>
      </c>
      <c r="G21" s="78">
        <v>316912.17258999997</v>
      </c>
      <c r="H21" s="78">
        <v>265308.77334999997</v>
      </c>
      <c r="I21" s="55">
        <v>254301.28367</v>
      </c>
      <c r="J21" s="55">
        <v>294701.2769</v>
      </c>
      <c r="K21" s="55">
        <v>266811.63961999997</v>
      </c>
      <c r="L21" s="55">
        <v>302511.87104</v>
      </c>
      <c r="M21" s="55">
        <v>372756.51063999999</v>
      </c>
      <c r="N21" s="55">
        <v>0</v>
      </c>
      <c r="O21" s="78">
        <v>3082205.5647499999</v>
      </c>
      <c r="P21" s="56">
        <f t="shared" si="0"/>
        <v>1.4387926942917895</v>
      </c>
    </row>
    <row r="22" spans="1:16" x14ac:dyDescent="0.25">
      <c r="A22" s="53" t="s">
        <v>81</v>
      </c>
      <c r="B22" s="54" t="s">
        <v>215</v>
      </c>
      <c r="C22" s="78">
        <v>255252.70151000001</v>
      </c>
      <c r="D22" s="78">
        <v>298272.32173000003</v>
      </c>
      <c r="E22" s="78">
        <v>264031.16736999998</v>
      </c>
      <c r="F22" s="78">
        <v>218725.21290000001</v>
      </c>
      <c r="G22" s="78">
        <v>286596.63997999998</v>
      </c>
      <c r="H22" s="78">
        <v>254309.05038</v>
      </c>
      <c r="I22" s="55">
        <v>286069.76828000002</v>
      </c>
      <c r="J22" s="55">
        <v>241657.6899</v>
      </c>
      <c r="K22" s="55">
        <v>277688.63931</v>
      </c>
      <c r="L22" s="55">
        <v>316941.85898999998</v>
      </c>
      <c r="M22" s="55">
        <v>285498.93131999997</v>
      </c>
      <c r="N22" s="55">
        <v>0</v>
      </c>
      <c r="O22" s="78">
        <v>2985043.9816700001</v>
      </c>
      <c r="P22" s="56">
        <f t="shared" si="0"/>
        <v>1.3934370640573512</v>
      </c>
    </row>
    <row r="23" spans="1:16" x14ac:dyDescent="0.25">
      <c r="A23" s="53" t="s">
        <v>80</v>
      </c>
      <c r="B23" s="54" t="s">
        <v>216</v>
      </c>
      <c r="C23" s="78">
        <v>376009.74303999997</v>
      </c>
      <c r="D23" s="78">
        <v>257841.62779</v>
      </c>
      <c r="E23" s="78">
        <v>298074.49754000001</v>
      </c>
      <c r="F23" s="78">
        <v>226391.46281</v>
      </c>
      <c r="G23" s="78">
        <v>290043.05546</v>
      </c>
      <c r="H23" s="78">
        <v>298786.29142000002</v>
      </c>
      <c r="I23" s="55">
        <v>271830.05589000002</v>
      </c>
      <c r="J23" s="55">
        <v>197556.07333000001</v>
      </c>
      <c r="K23" s="55">
        <v>266315.85642000003</v>
      </c>
      <c r="L23" s="55">
        <v>235586.00839999999</v>
      </c>
      <c r="M23" s="55">
        <v>213941.23707</v>
      </c>
      <c r="N23" s="55">
        <v>0</v>
      </c>
      <c r="O23" s="78">
        <v>2932375.9091699999</v>
      </c>
      <c r="P23" s="56">
        <f t="shared" si="0"/>
        <v>1.3688512808110684</v>
      </c>
    </row>
    <row r="24" spans="1:16" x14ac:dyDescent="0.25">
      <c r="A24" s="53" t="s">
        <v>79</v>
      </c>
      <c r="B24" s="54" t="s">
        <v>217</v>
      </c>
      <c r="C24" s="78">
        <v>234207.08566000001</v>
      </c>
      <c r="D24" s="78">
        <v>203715.05953999999</v>
      </c>
      <c r="E24" s="78">
        <v>238687.76175000001</v>
      </c>
      <c r="F24" s="78">
        <v>221317.10943000001</v>
      </c>
      <c r="G24" s="78">
        <v>229542.71752999999</v>
      </c>
      <c r="H24" s="78">
        <v>236007.52815</v>
      </c>
      <c r="I24" s="55">
        <v>292584.17024000001</v>
      </c>
      <c r="J24" s="55">
        <v>217855.58804</v>
      </c>
      <c r="K24" s="55">
        <v>260260.87742</v>
      </c>
      <c r="L24" s="55">
        <v>280341.41884</v>
      </c>
      <c r="M24" s="55">
        <v>289981.14726</v>
      </c>
      <c r="N24" s="55">
        <v>0</v>
      </c>
      <c r="O24" s="78">
        <v>2704500.46386</v>
      </c>
      <c r="P24" s="56">
        <f t="shared" si="0"/>
        <v>1.2624776081170119</v>
      </c>
    </row>
    <row r="25" spans="1:16" ht="13" x14ac:dyDescent="0.3">
      <c r="A25" s="57"/>
      <c r="B25" s="163" t="s">
        <v>78</v>
      </c>
      <c r="C25" s="163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79">
        <f>SUM(O5:O24)</f>
        <v>140280858.43082002</v>
      </c>
      <c r="P25" s="59">
        <f>SUM(P5:P24)</f>
        <v>65.483975685319223</v>
      </c>
    </row>
    <row r="26" spans="1:16" ht="13.5" customHeight="1" x14ac:dyDescent="0.3">
      <c r="A26" s="57"/>
      <c r="B26" s="164" t="s">
        <v>77</v>
      </c>
      <c r="C26" s="164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79">
        <v>214221657.98993999</v>
      </c>
      <c r="P26" s="55">
        <f>O26/O$26*100</f>
        <v>100</v>
      </c>
    </row>
    <row r="27" spans="1:16" x14ac:dyDescent="0.25">
      <c r="B27" s="37"/>
    </row>
    <row r="28" spans="1:16" ht="13" x14ac:dyDescent="0.3">
      <c r="B28" s="29"/>
    </row>
  </sheetData>
  <mergeCells count="2">
    <mergeCell ref="B25:C25"/>
    <mergeCell ref="B26:C26"/>
  </mergeCells>
  <pageMargins left="0.31" right="0.36" top="0.98425196850393704" bottom="0.98425196850393704" header="0.51181102362204722" footer="0.51181102362204722"/>
  <pageSetup paperSize="9" scale="75" orientation="landscape" r:id="rId1"/>
  <headerFooter alignWithMargins="0"/>
  <ignoredErrors>
    <ignoredError sqref="P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2"/>
  <sheetViews>
    <sheetView showGridLines="0" zoomScaleNormal="100" workbookViewId="0">
      <selection activeCell="N1" sqref="N1"/>
    </sheetView>
  </sheetViews>
  <sheetFormatPr defaultColWidth="9.1796875" defaultRowHeight="12.5" x14ac:dyDescent="0.25"/>
  <sheetData>
    <row r="22" spans="1:1" x14ac:dyDescent="0.25">
      <c r="A22" t="s">
        <v>107</v>
      </c>
    </row>
  </sheetData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27"/>
  <sheetViews>
    <sheetView showGridLines="0" workbookViewId="0">
      <selection activeCell="L1" sqref="L1"/>
    </sheetView>
  </sheetViews>
  <sheetFormatPr defaultColWidth="9.1796875" defaultRowHeight="12.5" x14ac:dyDescent="0.25"/>
  <cols>
    <col min="5" max="5" width="10.54296875" customWidth="1"/>
  </cols>
  <sheetData>
    <row r="1" spans="2:2" ht="14" x14ac:dyDescent="0.3">
      <c r="B1" s="31" t="s">
        <v>2</v>
      </c>
    </row>
    <row r="2" spans="2:2" ht="14" x14ac:dyDescent="0.3">
      <c r="B2" s="31" t="s">
        <v>53</v>
      </c>
    </row>
    <row r="13" spans="2:2" ht="12.75" customHeight="1" x14ac:dyDescent="0.25"/>
    <row r="30" ht="12.75" customHeight="1" x14ac:dyDescent="0.25"/>
    <row r="46" ht="12.75" customHeight="1" x14ac:dyDescent="0.25"/>
    <row r="60" ht="12.75" customHeight="1" x14ac:dyDescent="0.25"/>
    <row r="80" ht="12.75" customHeight="1" x14ac:dyDescent="0.25"/>
    <row r="84" ht="3.75" customHeight="1" x14ac:dyDescent="0.25"/>
    <row r="95" ht="12.75" customHeight="1" x14ac:dyDescent="0.25"/>
    <row r="105" spans="1:1" ht="3.75" customHeight="1" x14ac:dyDescent="0.25"/>
    <row r="112" spans="1:1" x14ac:dyDescent="0.25">
      <c r="A112" s="30"/>
    </row>
    <row r="113" ht="12.75" customHeight="1" x14ac:dyDescent="0.25"/>
    <row r="127" ht="12.75" customHeight="1" x14ac:dyDescent="0.25"/>
  </sheetData>
  <pageMargins left="0.19685039370078741" right="0.19685039370078741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SEKTOR_USD</vt:lpstr>
      <vt:lpstr>SECILMIS_ISTATISTIK</vt:lpstr>
      <vt:lpstr>SEKTOR_TL</vt:lpstr>
      <vt:lpstr>USDvsTL</vt:lpstr>
      <vt:lpstr>GEN_SEK</vt:lpstr>
      <vt:lpstr>Toplam İhracat  bar gra</vt:lpstr>
      <vt:lpstr>ULKE</vt:lpstr>
      <vt:lpstr>KARŞL.</vt:lpstr>
      <vt:lpstr>SEKT1</vt:lpstr>
      <vt:lpstr>SEKT2 </vt:lpstr>
      <vt:lpstr>SEKT3 </vt:lpstr>
      <vt:lpstr>SEKT4 </vt:lpstr>
      <vt:lpstr>SEKT5 </vt:lpstr>
      <vt:lpstr>2002_2025_AYLIK_IHR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Çağrı KÖKSAL</cp:lastModifiedBy>
  <cp:lastPrinted>2016-02-26T09:44:09Z</cp:lastPrinted>
  <dcterms:created xsi:type="dcterms:W3CDTF">2013-08-01T04:41:02Z</dcterms:created>
  <dcterms:modified xsi:type="dcterms:W3CDTF">2025-12-02T05:49:10Z</dcterms:modified>
</cp:coreProperties>
</file>