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m-fsvr01\SHARE\EKONOMIK ARASTIRMALAR\SUBE\Ihracat Rakam Açıklama Dosyaları\2025\202512 - Aralık\dağıtım\tam\"/>
    </mc:Choice>
  </mc:AlternateContent>
  <xr:revisionPtr revIDLastSave="0" documentId="13_ncr:1_{C969CCAD-A7E2-4624-B430-184741EB12DD}" xr6:coauthVersionLast="36" xr6:coauthVersionMax="36" xr10:uidLastSave="{00000000-0000-0000-0000-000000000000}"/>
  <bookViews>
    <workbookView xWindow="240" yWindow="480" windowWidth="15570" windowHeight="7590" tabRatio="900" xr2:uid="{00000000-000D-0000-FFFF-FFFF00000000}"/>
  </bookViews>
  <sheets>
    <sheet name="SEKTOR_USD" sheetId="1" r:id="rId1"/>
    <sheet name="SECILMIS_ISTATISTIK" sheetId="14" r:id="rId2"/>
    <sheet name="SEKTOR_TL" sheetId="2" r:id="rId3"/>
    <sheet name="USDvsTL" sheetId="3" r:id="rId4"/>
    <sheet name="GEN_SEK" sheetId="4" r:id="rId5"/>
    <sheet name="Toplam İhracat  bar gra" sheetId="15" r:id="rId6"/>
    <sheet name="ULKE" sheetId="23" r:id="rId7"/>
    <sheet name="KARŞL." sheetId="16" r:id="rId8"/>
    <sheet name="SEKT1" sheetId="17" r:id="rId9"/>
    <sheet name="SEKT2 " sheetId="18" r:id="rId10"/>
    <sheet name="SEKT3 " sheetId="19" r:id="rId11"/>
    <sheet name="SEKT4 " sheetId="20" r:id="rId12"/>
    <sheet name="SEKT5 " sheetId="21" r:id="rId13"/>
    <sheet name="2002_2020_AYLIK_IHR" sheetId="22" r:id="rId14"/>
  </sheets>
  <definedNames>
    <definedName name="_xlnm._FilterDatabase" localSheetId="13" hidden="1">'2002_2020_AYLIK_IHR'!$A$1:$O$1</definedName>
  </definedNames>
  <calcPr calcId="191029"/>
</workbook>
</file>

<file path=xl/calcChain.xml><?xml version="1.0" encoding="utf-8"?>
<calcChain xmlns="http://schemas.openxmlformats.org/spreadsheetml/2006/main">
  <c r="O25" i="22" l="1"/>
  <c r="N25" i="22"/>
  <c r="M25" i="22"/>
  <c r="L25" i="22"/>
  <c r="K25" i="22"/>
  <c r="J25" i="22"/>
  <c r="I25" i="22"/>
  <c r="H25" i="22"/>
  <c r="G25" i="22"/>
  <c r="F25" i="22"/>
  <c r="E25" i="22"/>
  <c r="D25" i="22"/>
  <c r="C25" i="22"/>
  <c r="O24" i="22"/>
  <c r="N24" i="22"/>
  <c r="M24" i="22"/>
  <c r="L24" i="22"/>
  <c r="K24" i="22"/>
  <c r="J24" i="22"/>
  <c r="I24" i="22"/>
  <c r="H24" i="22"/>
  <c r="G24" i="22"/>
  <c r="F24" i="22"/>
  <c r="E24" i="22"/>
  <c r="D24" i="22"/>
  <c r="C24" i="22"/>
  <c r="K29" i="1"/>
  <c r="J29" i="1"/>
  <c r="G29" i="1"/>
  <c r="F29" i="1"/>
  <c r="C29" i="1"/>
  <c r="B29" i="1"/>
  <c r="M45" i="1"/>
  <c r="L45" i="1"/>
  <c r="I45" i="1"/>
  <c r="H45" i="1"/>
  <c r="E45" i="1"/>
  <c r="D45" i="1"/>
  <c r="O83" i="22" l="1"/>
  <c r="O82" i="22" l="1"/>
  <c r="C23" i="4" l="1"/>
  <c r="O81" i="22" l="1"/>
  <c r="O80" i="22" l="1"/>
  <c r="L22" i="4" l="1"/>
  <c r="K23" i="4"/>
  <c r="M22" i="4" s="1"/>
  <c r="J23" i="4"/>
  <c r="G23" i="4"/>
  <c r="I22" i="4" s="1"/>
  <c r="F23" i="4"/>
  <c r="H22" i="4"/>
  <c r="E22" i="4"/>
  <c r="D22" i="4"/>
  <c r="B23" i="4"/>
  <c r="O78" i="22" l="1"/>
  <c r="O79" i="22"/>
  <c r="D91" i="14"/>
  <c r="D90" i="14"/>
  <c r="D89" i="14"/>
  <c r="D88" i="14"/>
  <c r="D87" i="14"/>
  <c r="D86" i="14"/>
  <c r="D85" i="14"/>
  <c r="D84" i="14"/>
  <c r="D83" i="14"/>
  <c r="D82" i="14"/>
  <c r="D76" i="14"/>
  <c r="D75" i="14"/>
  <c r="D74" i="14"/>
  <c r="D73" i="14"/>
  <c r="D72" i="14"/>
  <c r="D71" i="14"/>
  <c r="D70" i="14"/>
  <c r="D69" i="14"/>
  <c r="D68" i="14"/>
  <c r="D67" i="14"/>
  <c r="D61" i="14"/>
  <c r="D60" i="14"/>
  <c r="D59" i="14"/>
  <c r="D58" i="14"/>
  <c r="D57" i="14"/>
  <c r="D56" i="14"/>
  <c r="D55" i="14"/>
  <c r="D54" i="14"/>
  <c r="D53" i="14"/>
  <c r="D52" i="14"/>
  <c r="D46" i="14"/>
  <c r="D45" i="14"/>
  <c r="D44" i="14"/>
  <c r="D43" i="14"/>
  <c r="D42" i="14"/>
  <c r="D41" i="14"/>
  <c r="D40" i="14"/>
  <c r="D39" i="14"/>
  <c r="D38" i="14"/>
  <c r="D37" i="14"/>
  <c r="D31" i="14"/>
  <c r="D30" i="14"/>
  <c r="D29" i="14"/>
  <c r="D28" i="14"/>
  <c r="D27" i="14"/>
  <c r="D26" i="14"/>
  <c r="D25" i="14"/>
  <c r="D24" i="14"/>
  <c r="D23" i="14"/>
  <c r="D22" i="14"/>
  <c r="D15" i="14"/>
  <c r="D14" i="14"/>
  <c r="D13" i="14"/>
  <c r="D12" i="14"/>
  <c r="D11" i="14"/>
  <c r="D10" i="14"/>
  <c r="D9" i="14"/>
  <c r="D8" i="14"/>
  <c r="D7" i="14"/>
  <c r="D6" i="14"/>
  <c r="O77" i="22"/>
  <c r="O76" i="22"/>
  <c r="O61" i="22"/>
  <c r="O62" i="22"/>
  <c r="O63" i="22"/>
  <c r="O64" i="22"/>
  <c r="O65" i="22"/>
  <c r="O66" i="22"/>
  <c r="O67" i="22"/>
  <c r="O68" i="22"/>
  <c r="O69" i="22"/>
  <c r="O70" i="22"/>
  <c r="O71" i="22"/>
  <c r="O72" i="22"/>
  <c r="O73" i="22"/>
  <c r="O74" i="22"/>
  <c r="O75" i="22"/>
  <c r="D57" i="22"/>
  <c r="E57" i="22"/>
  <c r="F57" i="22"/>
  <c r="G57" i="22"/>
  <c r="H57" i="22"/>
  <c r="I57" i="22"/>
  <c r="J57" i="22"/>
  <c r="K57" i="22"/>
  <c r="L57" i="22"/>
  <c r="M57" i="22"/>
  <c r="N57" i="22"/>
  <c r="C57" i="22"/>
  <c r="D56" i="22"/>
  <c r="E56" i="22"/>
  <c r="F56" i="22"/>
  <c r="G56" i="22"/>
  <c r="H56" i="22"/>
  <c r="I56" i="22"/>
  <c r="J56" i="22"/>
  <c r="K56" i="22"/>
  <c r="L56" i="22"/>
  <c r="M56" i="22"/>
  <c r="N56" i="22"/>
  <c r="C56" i="22"/>
  <c r="D3" i="22"/>
  <c r="E3" i="22"/>
  <c r="F3" i="22"/>
  <c r="G3" i="22"/>
  <c r="H3" i="22"/>
  <c r="I3" i="22"/>
  <c r="J3" i="22"/>
  <c r="K3" i="22"/>
  <c r="L3" i="22"/>
  <c r="M3" i="22"/>
  <c r="N3" i="22"/>
  <c r="C3" i="22"/>
  <c r="D2" i="22"/>
  <c r="E2" i="22"/>
  <c r="F2" i="22"/>
  <c r="G2" i="22"/>
  <c r="H2" i="22"/>
  <c r="I2" i="22"/>
  <c r="J2" i="22"/>
  <c r="K2" i="22"/>
  <c r="L2" i="22"/>
  <c r="M2" i="22"/>
  <c r="N2" i="22"/>
  <c r="C2" i="22"/>
  <c r="A42" i="2"/>
  <c r="A31" i="2"/>
  <c r="A32" i="2"/>
  <c r="A33" i="2"/>
  <c r="A34" i="2"/>
  <c r="A35" i="2"/>
  <c r="A36" i="2"/>
  <c r="A37" i="2"/>
  <c r="A38" i="2"/>
  <c r="A39" i="2"/>
  <c r="A40" i="2"/>
  <c r="A30" i="2"/>
  <c r="A28" i="2"/>
  <c r="A25" i="2"/>
  <c r="A26" i="2"/>
  <c r="A24" i="2"/>
  <c r="A21" i="2"/>
  <c r="A19" i="2"/>
  <c r="A11" i="2"/>
  <c r="A12" i="2"/>
  <c r="A13" i="2"/>
  <c r="A14" i="2"/>
  <c r="A15" i="2"/>
  <c r="A16" i="2"/>
  <c r="A17" i="2"/>
  <c r="A10" i="2"/>
  <c r="K42" i="2"/>
  <c r="K40" i="2"/>
  <c r="K39" i="2"/>
  <c r="K38" i="2"/>
  <c r="K37" i="2"/>
  <c r="K36" i="2"/>
  <c r="K35" i="2"/>
  <c r="K34" i="2"/>
  <c r="K33" i="2"/>
  <c r="K32" i="2"/>
  <c r="K31" i="2"/>
  <c r="K30" i="2"/>
  <c r="K28" i="2"/>
  <c r="K26" i="2"/>
  <c r="K25" i="2"/>
  <c r="K24" i="2"/>
  <c r="K21" i="2"/>
  <c r="K19" i="2"/>
  <c r="K17" i="2"/>
  <c r="K16" i="2"/>
  <c r="K15" i="2"/>
  <c r="K14" i="2"/>
  <c r="K13" i="2"/>
  <c r="K12" i="2"/>
  <c r="K11" i="2"/>
  <c r="K10" i="2"/>
  <c r="J42" i="2"/>
  <c r="J40" i="2"/>
  <c r="J39" i="2"/>
  <c r="J38" i="2"/>
  <c r="J37" i="2"/>
  <c r="J36" i="2"/>
  <c r="J35" i="2"/>
  <c r="J34" i="2"/>
  <c r="J33" i="2"/>
  <c r="J32" i="2"/>
  <c r="J31" i="2"/>
  <c r="J30" i="2"/>
  <c r="J28" i="2"/>
  <c r="L28" i="2" s="1"/>
  <c r="G28" i="3" s="1"/>
  <c r="J26" i="2"/>
  <c r="J25" i="2"/>
  <c r="J24" i="2"/>
  <c r="J21" i="2"/>
  <c r="J19" i="2"/>
  <c r="J17" i="2"/>
  <c r="J16" i="2"/>
  <c r="J15" i="2"/>
  <c r="J14" i="2"/>
  <c r="J13" i="2"/>
  <c r="J12" i="2"/>
  <c r="J11" i="2"/>
  <c r="J10" i="2"/>
  <c r="G42" i="2"/>
  <c r="G40" i="2"/>
  <c r="G39" i="2"/>
  <c r="G38" i="2"/>
  <c r="G37" i="2"/>
  <c r="G36" i="2"/>
  <c r="G35" i="2"/>
  <c r="G34" i="2"/>
  <c r="G33" i="2"/>
  <c r="G32" i="2"/>
  <c r="G31" i="2"/>
  <c r="G30" i="2"/>
  <c r="G28" i="2"/>
  <c r="G26" i="2"/>
  <c r="G25" i="2"/>
  <c r="G24" i="2"/>
  <c r="G21" i="2"/>
  <c r="G19" i="2"/>
  <c r="G17" i="2"/>
  <c r="G16" i="2"/>
  <c r="G15" i="2"/>
  <c r="G14" i="2"/>
  <c r="G13" i="2"/>
  <c r="G12" i="2"/>
  <c r="G11" i="2"/>
  <c r="G10" i="2"/>
  <c r="F42" i="2"/>
  <c r="F40" i="2"/>
  <c r="F39" i="2"/>
  <c r="H39" i="2" s="1"/>
  <c r="E39" i="3" s="1"/>
  <c r="F38" i="2"/>
  <c r="F37" i="2"/>
  <c r="F36" i="2"/>
  <c r="F35" i="2"/>
  <c r="F34" i="2"/>
  <c r="F33" i="2"/>
  <c r="F32" i="2"/>
  <c r="F31" i="2"/>
  <c r="F30" i="2"/>
  <c r="F28" i="2"/>
  <c r="F26" i="2"/>
  <c r="F25" i="2"/>
  <c r="F24" i="2"/>
  <c r="F21" i="2"/>
  <c r="F19" i="2"/>
  <c r="H19" i="2" s="1"/>
  <c r="E19" i="3" s="1"/>
  <c r="F17" i="2"/>
  <c r="H17" i="2" s="1"/>
  <c r="E17" i="3" s="1"/>
  <c r="F16" i="2"/>
  <c r="F15" i="2"/>
  <c r="F14" i="2"/>
  <c r="F13" i="2"/>
  <c r="F12" i="2"/>
  <c r="F11" i="2"/>
  <c r="H11" i="2" s="1"/>
  <c r="E11" i="3" s="1"/>
  <c r="F10" i="2"/>
  <c r="C42" i="2"/>
  <c r="C40" i="2"/>
  <c r="C39" i="2"/>
  <c r="C38" i="2"/>
  <c r="C37" i="2"/>
  <c r="C36" i="2"/>
  <c r="C35" i="2"/>
  <c r="C34" i="2"/>
  <c r="C33" i="2"/>
  <c r="C32" i="2"/>
  <c r="C31" i="2"/>
  <c r="C30" i="2"/>
  <c r="C28" i="2"/>
  <c r="C26" i="2"/>
  <c r="C25" i="2"/>
  <c r="C24" i="2"/>
  <c r="C21" i="2"/>
  <c r="C19" i="2"/>
  <c r="C17" i="2"/>
  <c r="C16" i="2"/>
  <c r="C15" i="2"/>
  <c r="C14" i="2"/>
  <c r="C13" i="2"/>
  <c r="C12" i="2"/>
  <c r="C11" i="2"/>
  <c r="C10" i="2"/>
  <c r="B42" i="2"/>
  <c r="B40" i="2"/>
  <c r="B39" i="2"/>
  <c r="B38" i="2"/>
  <c r="B37" i="2"/>
  <c r="B36" i="2"/>
  <c r="B35" i="2"/>
  <c r="B34" i="2"/>
  <c r="B33" i="2"/>
  <c r="B32" i="2"/>
  <c r="D32" i="2" s="1"/>
  <c r="C32" i="3" s="1"/>
  <c r="B31" i="2"/>
  <c r="B30" i="2"/>
  <c r="B28" i="2"/>
  <c r="B26" i="2"/>
  <c r="B25" i="2"/>
  <c r="B24" i="2"/>
  <c r="B21" i="2"/>
  <c r="B19" i="2"/>
  <c r="B17" i="2"/>
  <c r="B16" i="2"/>
  <c r="B15" i="2"/>
  <c r="B14" i="2"/>
  <c r="B13" i="2"/>
  <c r="B12" i="2"/>
  <c r="B11" i="2"/>
  <c r="B10" i="2"/>
  <c r="C7" i="2"/>
  <c r="B7" i="2"/>
  <c r="F6" i="2"/>
  <c r="B6" i="2"/>
  <c r="K41" i="1"/>
  <c r="J41" i="1"/>
  <c r="J41" i="2" s="1"/>
  <c r="G41" i="1"/>
  <c r="F41" i="1"/>
  <c r="F41" i="2"/>
  <c r="C41" i="1"/>
  <c r="C41" i="2" s="1"/>
  <c r="B41" i="1"/>
  <c r="B41" i="2" s="1"/>
  <c r="K29" i="2"/>
  <c r="J29" i="2"/>
  <c r="G29" i="2"/>
  <c r="C29" i="2"/>
  <c r="B29" i="2"/>
  <c r="K27" i="1"/>
  <c r="J27" i="1"/>
  <c r="G27" i="1"/>
  <c r="G27" i="2" s="1"/>
  <c r="F27" i="1"/>
  <c r="F27" i="2" s="1"/>
  <c r="C27" i="1"/>
  <c r="B27" i="1"/>
  <c r="B27" i="2" s="1"/>
  <c r="K23" i="1"/>
  <c r="J23" i="1"/>
  <c r="G23" i="1"/>
  <c r="F23" i="1"/>
  <c r="F23" i="2" s="1"/>
  <c r="C23" i="1"/>
  <c r="C23" i="2" s="1"/>
  <c r="B23" i="1"/>
  <c r="K20" i="1"/>
  <c r="K20" i="2" s="1"/>
  <c r="J20" i="1"/>
  <c r="G20" i="1"/>
  <c r="G20" i="2" s="1"/>
  <c r="F20" i="1"/>
  <c r="F20" i="2" s="1"/>
  <c r="C20" i="1"/>
  <c r="C20" i="2"/>
  <c r="B20" i="1"/>
  <c r="B20" i="2" s="1"/>
  <c r="K18" i="1"/>
  <c r="J18" i="1"/>
  <c r="J18" i="2" s="1"/>
  <c r="G18" i="1"/>
  <c r="F18" i="1"/>
  <c r="H18" i="1" s="1"/>
  <c r="D18" i="3" s="1"/>
  <c r="F18" i="2"/>
  <c r="C18" i="1"/>
  <c r="C18" i="2" s="1"/>
  <c r="B18" i="1"/>
  <c r="B18" i="2"/>
  <c r="K9" i="1"/>
  <c r="K9" i="2" s="1"/>
  <c r="J9" i="1"/>
  <c r="G9" i="1"/>
  <c r="G9" i="2" s="1"/>
  <c r="F9" i="1"/>
  <c r="F9" i="2"/>
  <c r="C9" i="1"/>
  <c r="C9" i="2" s="1"/>
  <c r="B9" i="1"/>
  <c r="B9" i="2" s="1"/>
  <c r="K41" i="2"/>
  <c r="K18" i="2"/>
  <c r="G41" i="2"/>
  <c r="H23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3" i="4"/>
  <c r="M23" i="4"/>
  <c r="L23" i="4"/>
  <c r="M21" i="4"/>
  <c r="L21" i="4"/>
  <c r="M20" i="4"/>
  <c r="L20" i="4"/>
  <c r="M19" i="4"/>
  <c r="L19" i="4"/>
  <c r="M18" i="4"/>
  <c r="L18" i="4"/>
  <c r="M17" i="4"/>
  <c r="L17" i="4"/>
  <c r="M16" i="4"/>
  <c r="L16" i="4"/>
  <c r="M15" i="4"/>
  <c r="L15" i="4"/>
  <c r="M14" i="4"/>
  <c r="L14" i="4"/>
  <c r="M13" i="4"/>
  <c r="L13" i="4"/>
  <c r="M12" i="4"/>
  <c r="L12" i="4"/>
  <c r="M11" i="4"/>
  <c r="L11" i="4"/>
  <c r="M10" i="4"/>
  <c r="L10" i="4"/>
  <c r="M9" i="4"/>
  <c r="L9" i="4"/>
  <c r="L42" i="1"/>
  <c r="F42" i="3" s="1"/>
  <c r="L40" i="1"/>
  <c r="F40" i="3" s="1"/>
  <c r="L39" i="1"/>
  <c r="F39" i="3" s="1"/>
  <c r="L38" i="1"/>
  <c r="F38" i="3" s="1"/>
  <c r="L37" i="1"/>
  <c r="F37" i="3" s="1"/>
  <c r="L36" i="1"/>
  <c r="F36" i="3" s="1"/>
  <c r="L35" i="1"/>
  <c r="F35" i="3" s="1"/>
  <c r="L34" i="1"/>
  <c r="F34" i="3" s="1"/>
  <c r="L33" i="1"/>
  <c r="F33" i="3" s="1"/>
  <c r="L32" i="1"/>
  <c r="F32" i="3" s="1"/>
  <c r="L31" i="1"/>
  <c r="F31" i="3" s="1"/>
  <c r="L30" i="1"/>
  <c r="F30" i="3" s="1"/>
  <c r="L28" i="1"/>
  <c r="F28" i="3" s="1"/>
  <c r="L26" i="1"/>
  <c r="F26" i="3" s="1"/>
  <c r="L25" i="1"/>
  <c r="F25" i="3" s="1"/>
  <c r="L24" i="1"/>
  <c r="F24" i="3" s="1"/>
  <c r="L21" i="1"/>
  <c r="F21" i="3" s="1"/>
  <c r="L19" i="1"/>
  <c r="F19" i="3" s="1"/>
  <c r="L18" i="1"/>
  <c r="F18" i="3" s="1"/>
  <c r="L17" i="1"/>
  <c r="F17" i="3" s="1"/>
  <c r="L16" i="1"/>
  <c r="F16" i="3" s="1"/>
  <c r="L15" i="1"/>
  <c r="F15" i="3" s="1"/>
  <c r="L14" i="1"/>
  <c r="F14" i="3" s="1"/>
  <c r="L13" i="1"/>
  <c r="F13" i="3" s="1"/>
  <c r="L12" i="1"/>
  <c r="F12" i="3" s="1"/>
  <c r="L11" i="1"/>
  <c r="F11" i="3" s="1"/>
  <c r="L10" i="1"/>
  <c r="F10" i="3" s="1"/>
  <c r="P5" i="23"/>
  <c r="P6" i="23"/>
  <c r="P7" i="23"/>
  <c r="P8" i="23"/>
  <c r="P9" i="23"/>
  <c r="P10" i="23"/>
  <c r="P11" i="23"/>
  <c r="P12" i="23"/>
  <c r="P13" i="23"/>
  <c r="P14" i="23"/>
  <c r="P15" i="23"/>
  <c r="P16" i="23"/>
  <c r="P17" i="23"/>
  <c r="P18" i="23"/>
  <c r="P19" i="23"/>
  <c r="P20" i="23"/>
  <c r="P21" i="23"/>
  <c r="P22" i="23"/>
  <c r="P23" i="23"/>
  <c r="P24" i="23"/>
  <c r="P26" i="23"/>
  <c r="O56" i="22"/>
  <c r="O57" i="22"/>
  <c r="O60" i="22"/>
  <c r="I23" i="4"/>
  <c r="E23" i="4"/>
  <c r="I21" i="4"/>
  <c r="H21" i="4"/>
  <c r="E21" i="4"/>
  <c r="I20" i="4"/>
  <c r="H20" i="4"/>
  <c r="E20" i="4"/>
  <c r="I19" i="4"/>
  <c r="H19" i="4"/>
  <c r="E19" i="4"/>
  <c r="I18" i="4"/>
  <c r="H18" i="4"/>
  <c r="E18" i="4"/>
  <c r="I17" i="4"/>
  <c r="H17" i="4"/>
  <c r="E17" i="4"/>
  <c r="I16" i="4"/>
  <c r="H16" i="4"/>
  <c r="E16" i="4"/>
  <c r="I15" i="4"/>
  <c r="H15" i="4"/>
  <c r="E15" i="4"/>
  <c r="I14" i="4"/>
  <c r="H14" i="4"/>
  <c r="E14" i="4"/>
  <c r="I13" i="4"/>
  <c r="H13" i="4"/>
  <c r="E13" i="4"/>
  <c r="I12" i="4"/>
  <c r="H12" i="4"/>
  <c r="E12" i="4"/>
  <c r="I11" i="4"/>
  <c r="H11" i="4"/>
  <c r="E11" i="4"/>
  <c r="I10" i="4"/>
  <c r="H10" i="4"/>
  <c r="E10" i="4"/>
  <c r="I9" i="4"/>
  <c r="H9" i="4"/>
  <c r="E9" i="4"/>
  <c r="D45" i="3"/>
  <c r="B45" i="3"/>
  <c r="H42" i="1"/>
  <c r="D42" i="3" s="1"/>
  <c r="D42" i="1"/>
  <c r="B42" i="3" s="1"/>
  <c r="H40" i="1"/>
  <c r="D40" i="3" s="1"/>
  <c r="D40" i="1"/>
  <c r="B40" i="3" s="1"/>
  <c r="H39" i="1"/>
  <c r="D39" i="3" s="1"/>
  <c r="D39" i="1"/>
  <c r="B39" i="3" s="1"/>
  <c r="H38" i="1"/>
  <c r="D38" i="3" s="1"/>
  <c r="D38" i="1"/>
  <c r="B38" i="3" s="1"/>
  <c r="H37" i="1"/>
  <c r="D37" i="3" s="1"/>
  <c r="D37" i="1"/>
  <c r="B37" i="3" s="1"/>
  <c r="H36" i="1"/>
  <c r="D36" i="3" s="1"/>
  <c r="D36" i="1"/>
  <c r="B36" i="3" s="1"/>
  <c r="H35" i="1"/>
  <c r="D35" i="3" s="1"/>
  <c r="D35" i="1"/>
  <c r="B35" i="3" s="1"/>
  <c r="H34" i="1"/>
  <c r="D34" i="3" s="1"/>
  <c r="D34" i="1"/>
  <c r="B34" i="3" s="1"/>
  <c r="H33" i="1"/>
  <c r="D33" i="3"/>
  <c r="D33" i="1"/>
  <c r="B33" i="3" s="1"/>
  <c r="H32" i="1"/>
  <c r="D32" i="3" s="1"/>
  <c r="D32" i="1"/>
  <c r="B32" i="3" s="1"/>
  <c r="H31" i="1"/>
  <c r="D31" i="3" s="1"/>
  <c r="D31" i="1"/>
  <c r="B31" i="3" s="1"/>
  <c r="H30" i="1"/>
  <c r="D30" i="3" s="1"/>
  <c r="D30" i="1"/>
  <c r="B30" i="3" s="1"/>
  <c r="H28" i="1"/>
  <c r="D28" i="3" s="1"/>
  <c r="D28" i="1"/>
  <c r="B28" i="3" s="1"/>
  <c r="H26" i="1"/>
  <c r="D26" i="3" s="1"/>
  <c r="D26" i="1"/>
  <c r="B26" i="3" s="1"/>
  <c r="H25" i="1"/>
  <c r="D25" i="3" s="1"/>
  <c r="D25" i="1"/>
  <c r="B25" i="3" s="1"/>
  <c r="H24" i="1"/>
  <c r="D24" i="3" s="1"/>
  <c r="D24" i="1"/>
  <c r="B24" i="3"/>
  <c r="H21" i="1"/>
  <c r="D21" i="3" s="1"/>
  <c r="D21" i="1"/>
  <c r="B21" i="3" s="1"/>
  <c r="H19" i="1"/>
  <c r="D19" i="3" s="1"/>
  <c r="D19" i="1"/>
  <c r="B19" i="3" s="1"/>
  <c r="H17" i="1"/>
  <c r="D17" i="3" s="1"/>
  <c r="D17" i="1"/>
  <c r="B17" i="3" s="1"/>
  <c r="H16" i="1"/>
  <c r="D16" i="3" s="1"/>
  <c r="D16" i="1"/>
  <c r="B16" i="3" s="1"/>
  <c r="H15" i="1"/>
  <c r="D15" i="3"/>
  <c r="D15" i="1"/>
  <c r="B15" i="3" s="1"/>
  <c r="H14" i="1"/>
  <c r="D14" i="3" s="1"/>
  <c r="D14" i="1"/>
  <c r="B14" i="3" s="1"/>
  <c r="H13" i="1"/>
  <c r="D13" i="3" s="1"/>
  <c r="D13" i="1"/>
  <c r="B13" i="3" s="1"/>
  <c r="H12" i="1"/>
  <c r="D12" i="3" s="1"/>
  <c r="D12" i="1"/>
  <c r="B12" i="3" s="1"/>
  <c r="H11" i="1"/>
  <c r="D11" i="3" s="1"/>
  <c r="D11" i="1"/>
  <c r="B11" i="3" s="1"/>
  <c r="H10" i="1"/>
  <c r="D10" i="3" s="1"/>
  <c r="D10" i="1"/>
  <c r="B10" i="3" s="1"/>
  <c r="D44" i="3"/>
  <c r="F45" i="3"/>
  <c r="F44" i="3"/>
  <c r="H13" i="2" l="1"/>
  <c r="E13" i="3" s="1"/>
  <c r="L34" i="2"/>
  <c r="G34" i="3" s="1"/>
  <c r="D28" i="2"/>
  <c r="C28" i="3" s="1"/>
  <c r="L35" i="2"/>
  <c r="G35" i="3" s="1"/>
  <c r="L36" i="2"/>
  <c r="G36" i="3" s="1"/>
  <c r="L42" i="2"/>
  <c r="G42" i="3" s="1"/>
  <c r="L14" i="2"/>
  <c r="G14" i="3" s="1"/>
  <c r="H31" i="2"/>
  <c r="E31" i="3" s="1"/>
  <c r="D40" i="2"/>
  <c r="C40" i="3" s="1"/>
  <c r="H34" i="2"/>
  <c r="E34" i="3" s="1"/>
  <c r="D13" i="2"/>
  <c r="C13" i="3" s="1"/>
  <c r="L41" i="1"/>
  <c r="F41" i="3" s="1"/>
  <c r="H12" i="2"/>
  <c r="E12" i="3" s="1"/>
  <c r="H42" i="2"/>
  <c r="E42" i="3" s="1"/>
  <c r="H27" i="2"/>
  <c r="E27" i="3" s="1"/>
  <c r="D35" i="2"/>
  <c r="C35" i="3" s="1"/>
  <c r="L37" i="2"/>
  <c r="G37" i="3" s="1"/>
  <c r="L10" i="2"/>
  <c r="G10" i="3" s="1"/>
  <c r="L38" i="2"/>
  <c r="G38" i="3" s="1"/>
  <c r="H26" i="2"/>
  <c r="E26" i="3" s="1"/>
  <c r="L40" i="2"/>
  <c r="G40" i="3" s="1"/>
  <c r="H28" i="2"/>
  <c r="E28" i="3" s="1"/>
  <c r="D21" i="2"/>
  <c r="C21" i="3" s="1"/>
  <c r="D14" i="2"/>
  <c r="C14" i="3" s="1"/>
  <c r="L16" i="2"/>
  <c r="G16" i="3" s="1"/>
  <c r="H10" i="2"/>
  <c r="E10" i="3" s="1"/>
  <c r="L26" i="2"/>
  <c r="G26" i="3" s="1"/>
  <c r="L17" i="2"/>
  <c r="G17" i="3" s="1"/>
  <c r="H41" i="2"/>
  <c r="E41" i="3" s="1"/>
  <c r="H37" i="2"/>
  <c r="E37" i="3" s="1"/>
  <c r="D24" i="2"/>
  <c r="C24" i="3" s="1"/>
  <c r="L41" i="2"/>
  <c r="G41" i="3" s="1"/>
  <c r="D26" i="2"/>
  <c r="C26" i="3" s="1"/>
  <c r="L31" i="2"/>
  <c r="G31" i="3" s="1"/>
  <c r="H21" i="2"/>
  <c r="E21" i="3" s="1"/>
  <c r="H14" i="2"/>
  <c r="E14" i="3" s="1"/>
  <c r="L32" i="2"/>
  <c r="G32" i="3" s="1"/>
  <c r="H24" i="2"/>
  <c r="E24" i="3" s="1"/>
  <c r="D37" i="2"/>
  <c r="C37" i="3" s="1"/>
  <c r="H16" i="2"/>
  <c r="E16" i="3" s="1"/>
  <c r="L11" i="2"/>
  <c r="G11" i="3" s="1"/>
  <c r="D38" i="2"/>
  <c r="C38" i="3" s="1"/>
  <c r="D33" i="2"/>
  <c r="C33" i="3" s="1"/>
  <c r="L12" i="2"/>
  <c r="G12" i="3" s="1"/>
  <c r="D11" i="2"/>
  <c r="C11" i="3" s="1"/>
  <c r="D39" i="2"/>
  <c r="C39" i="3" s="1"/>
  <c r="D34" i="2"/>
  <c r="C34" i="3" s="1"/>
  <c r="L13" i="2"/>
  <c r="G13" i="3" s="1"/>
  <c r="H32" i="2"/>
  <c r="E32" i="3" s="1"/>
  <c r="D15" i="2"/>
  <c r="C15" i="3" s="1"/>
  <c r="D16" i="2"/>
  <c r="C16" i="3" s="1"/>
  <c r="C45" i="3"/>
  <c r="D17" i="2"/>
  <c r="C17" i="3" s="1"/>
  <c r="D12" i="2"/>
  <c r="C12" i="3" s="1"/>
  <c r="H30" i="2"/>
  <c r="E30" i="3" s="1"/>
  <c r="L21" i="2"/>
  <c r="G21" i="3" s="1"/>
  <c r="D19" i="2"/>
  <c r="C19" i="3" s="1"/>
  <c r="L24" i="2"/>
  <c r="G24" i="3" s="1"/>
  <c r="P25" i="23"/>
  <c r="O25" i="23"/>
  <c r="H41" i="1"/>
  <c r="D41" i="3" s="1"/>
  <c r="H40" i="2"/>
  <c r="E40" i="3" s="1"/>
  <c r="G22" i="1"/>
  <c r="G22" i="2" s="1"/>
  <c r="H38" i="2"/>
  <c r="E38" i="3" s="1"/>
  <c r="H36" i="2"/>
  <c r="E36" i="3" s="1"/>
  <c r="H35" i="2"/>
  <c r="E35" i="3" s="1"/>
  <c r="L29" i="1"/>
  <c r="F29" i="3" s="1"/>
  <c r="L29" i="2"/>
  <c r="G29" i="3" s="1"/>
  <c r="D31" i="2"/>
  <c r="C31" i="3" s="1"/>
  <c r="D30" i="2"/>
  <c r="C30" i="3" s="1"/>
  <c r="D29" i="2"/>
  <c r="C29" i="3" s="1"/>
  <c r="K22" i="1"/>
  <c r="K22" i="2" s="1"/>
  <c r="L23" i="1"/>
  <c r="F23" i="3" s="1"/>
  <c r="J22" i="1"/>
  <c r="J22" i="2" s="1"/>
  <c r="J23" i="2"/>
  <c r="H23" i="1"/>
  <c r="D23" i="3" s="1"/>
  <c r="H25" i="2"/>
  <c r="E25" i="3" s="1"/>
  <c r="G23" i="2"/>
  <c r="H23" i="2" s="1"/>
  <c r="E23" i="3" s="1"/>
  <c r="H20" i="2"/>
  <c r="E20" i="3" s="1"/>
  <c r="H20" i="1"/>
  <c r="D20" i="3" s="1"/>
  <c r="F8" i="1"/>
  <c r="F8" i="2" s="1"/>
  <c r="D18" i="2"/>
  <c r="C18" i="3" s="1"/>
  <c r="H15" i="2"/>
  <c r="E15" i="3" s="1"/>
  <c r="D9" i="1"/>
  <c r="B9" i="3" s="1"/>
  <c r="L9" i="1"/>
  <c r="F9" i="3" s="1"/>
  <c r="D9" i="2"/>
  <c r="C9" i="3" s="1"/>
  <c r="H9" i="2"/>
  <c r="E9" i="3" s="1"/>
  <c r="D10" i="2"/>
  <c r="C10" i="3" s="1"/>
  <c r="O2" i="22"/>
  <c r="H9" i="1"/>
  <c r="D9" i="3" s="1"/>
  <c r="D20" i="1"/>
  <c r="B20" i="3" s="1"/>
  <c r="D18" i="1"/>
  <c r="B18" i="3" s="1"/>
  <c r="H27" i="1"/>
  <c r="D27" i="3" s="1"/>
  <c r="J8" i="1"/>
  <c r="B8" i="1"/>
  <c r="B8" i="2" s="1"/>
  <c r="K8" i="1"/>
  <c r="J27" i="2"/>
  <c r="O3" i="22"/>
  <c r="K23" i="2"/>
  <c r="D42" i="2"/>
  <c r="C42" i="3" s="1"/>
  <c r="L30" i="2"/>
  <c r="G30" i="3" s="1"/>
  <c r="D20" i="2"/>
  <c r="C20" i="3" s="1"/>
  <c r="D41" i="1"/>
  <c r="B41" i="3" s="1"/>
  <c r="C8" i="1"/>
  <c r="D41" i="2"/>
  <c r="C41" i="3" s="1"/>
  <c r="D27" i="1"/>
  <c r="B27" i="3" s="1"/>
  <c r="D29" i="1"/>
  <c r="B29" i="3" s="1"/>
  <c r="D36" i="2"/>
  <c r="C36" i="3" s="1"/>
  <c r="L19" i="2"/>
  <c r="G19" i="3" s="1"/>
  <c r="G18" i="2"/>
  <c r="G8" i="1"/>
  <c r="B23" i="2"/>
  <c r="D23" i="2" s="1"/>
  <c r="C23" i="3" s="1"/>
  <c r="D23" i="1"/>
  <c r="B23" i="3" s="1"/>
  <c r="B22" i="1"/>
  <c r="F29" i="2"/>
  <c r="H29" i="2" s="1"/>
  <c r="E29" i="3" s="1"/>
  <c r="F22" i="1"/>
  <c r="H29" i="1"/>
  <c r="D29" i="3" s="1"/>
  <c r="L18" i="2"/>
  <c r="G18" i="3" s="1"/>
  <c r="D25" i="2"/>
  <c r="C25" i="3" s="1"/>
  <c r="L15" i="2"/>
  <c r="G15" i="3" s="1"/>
  <c r="L25" i="2"/>
  <c r="G25" i="3" s="1"/>
  <c r="L33" i="2"/>
  <c r="G33" i="3" s="1"/>
  <c r="L39" i="2"/>
  <c r="G39" i="3" s="1"/>
  <c r="H33" i="2"/>
  <c r="E33" i="3" s="1"/>
  <c r="L27" i="1"/>
  <c r="F27" i="3" s="1"/>
  <c r="K27" i="2"/>
  <c r="J20" i="2"/>
  <c r="L20" i="2" s="1"/>
  <c r="G20" i="3" s="1"/>
  <c r="L20" i="1"/>
  <c r="F20" i="3" s="1"/>
  <c r="C27" i="2"/>
  <c r="C22" i="1"/>
  <c r="J9" i="2"/>
  <c r="L9" i="2" s="1"/>
  <c r="G9" i="3" s="1"/>
  <c r="K43" i="1" l="1"/>
  <c r="J43" i="1"/>
  <c r="L22" i="1"/>
  <c r="F22" i="3" s="1"/>
  <c r="L23" i="2"/>
  <c r="G23" i="3" s="1"/>
  <c r="J8" i="2"/>
  <c r="L8" i="1"/>
  <c r="F8" i="3" s="1"/>
  <c r="K8" i="2"/>
  <c r="D8" i="1"/>
  <c r="B8" i="3" s="1"/>
  <c r="C8" i="2"/>
  <c r="D8" i="2" s="1"/>
  <c r="C8" i="3" s="1"/>
  <c r="L22" i="2"/>
  <c r="G22" i="3" s="1"/>
  <c r="G8" i="2"/>
  <c r="G43" i="1"/>
  <c r="H8" i="1"/>
  <c r="D8" i="3" s="1"/>
  <c r="D27" i="2"/>
  <c r="C27" i="3" s="1"/>
  <c r="F43" i="1"/>
  <c r="F44" i="1" s="1"/>
  <c r="H22" i="1"/>
  <c r="D22" i="3" s="1"/>
  <c r="F22" i="2"/>
  <c r="H22" i="2" s="1"/>
  <c r="E22" i="3" s="1"/>
  <c r="C22" i="2"/>
  <c r="D22" i="1"/>
  <c r="B22" i="3" s="1"/>
  <c r="H18" i="2"/>
  <c r="E18" i="3" s="1"/>
  <c r="L27" i="2"/>
  <c r="G27" i="3" s="1"/>
  <c r="B43" i="1"/>
  <c r="B44" i="1" s="1"/>
  <c r="B22" i="2"/>
  <c r="C43" i="1"/>
  <c r="C44" i="1" s="1"/>
  <c r="E44" i="1" l="1"/>
  <c r="D44" i="1"/>
  <c r="J43" i="2"/>
  <c r="J44" i="1"/>
  <c r="M27" i="1"/>
  <c r="K44" i="1"/>
  <c r="I8" i="1"/>
  <c r="G44" i="1"/>
  <c r="L8" i="2"/>
  <c r="G8" i="3" s="1"/>
  <c r="M13" i="1"/>
  <c r="M17" i="1"/>
  <c r="M15" i="1"/>
  <c r="M41" i="1"/>
  <c r="L43" i="1"/>
  <c r="F43" i="3" s="1"/>
  <c r="K43" i="2"/>
  <c r="M27" i="2" s="1"/>
  <c r="M24" i="1"/>
  <c r="M12" i="1"/>
  <c r="M40" i="1"/>
  <c r="M32" i="1"/>
  <c r="M35" i="1"/>
  <c r="M14" i="1"/>
  <c r="M16" i="1"/>
  <c r="M39" i="1"/>
  <c r="M22" i="1"/>
  <c r="M21" i="1"/>
  <c r="M11" i="1"/>
  <c r="M10" i="1"/>
  <c r="M36" i="1"/>
  <c r="M33" i="1"/>
  <c r="M18" i="1"/>
  <c r="M37" i="1"/>
  <c r="M8" i="1"/>
  <c r="M43" i="1"/>
  <c r="M29" i="1"/>
  <c r="M31" i="1"/>
  <c r="M20" i="1"/>
  <c r="M28" i="1"/>
  <c r="M38" i="1"/>
  <c r="M42" i="1"/>
  <c r="M9" i="1"/>
  <c r="M26" i="1"/>
  <c r="M19" i="1"/>
  <c r="M34" i="1"/>
  <c r="M23" i="1"/>
  <c r="M30" i="1"/>
  <c r="M25" i="1"/>
  <c r="I15" i="1"/>
  <c r="I42" i="1"/>
  <c r="I10" i="1"/>
  <c r="I24" i="1"/>
  <c r="I23" i="1"/>
  <c r="I32" i="1"/>
  <c r="I30" i="1"/>
  <c r="I35" i="1"/>
  <c r="I16" i="1"/>
  <c r="I22" i="1"/>
  <c r="I20" i="1"/>
  <c r="H43" i="1"/>
  <c r="D43" i="3" s="1"/>
  <c r="I31" i="1"/>
  <c r="I43" i="1"/>
  <c r="I19" i="1"/>
  <c r="I33" i="1"/>
  <c r="I14" i="1"/>
  <c r="I27" i="1"/>
  <c r="I38" i="1"/>
  <c r="I36" i="1"/>
  <c r="I11" i="1"/>
  <c r="I25" i="1"/>
  <c r="I37" i="1"/>
  <c r="I29" i="1"/>
  <c r="I21" i="1"/>
  <c r="I28" i="1"/>
  <c r="I34" i="1"/>
  <c r="I17" i="1"/>
  <c r="I13" i="1"/>
  <c r="I9" i="1"/>
  <c r="I12" i="1"/>
  <c r="I26" i="1"/>
  <c r="I40" i="1"/>
  <c r="G43" i="2"/>
  <c r="I41" i="1"/>
  <c r="I39" i="1"/>
  <c r="I18" i="1"/>
  <c r="B43" i="2"/>
  <c r="D22" i="2"/>
  <c r="C22" i="3" s="1"/>
  <c r="F43" i="2"/>
  <c r="H8" i="2"/>
  <c r="E8" i="3" s="1"/>
  <c r="E35" i="1"/>
  <c r="E29" i="1"/>
  <c r="E23" i="1"/>
  <c r="E19" i="1"/>
  <c r="E41" i="1"/>
  <c r="E36" i="1"/>
  <c r="E30" i="1"/>
  <c r="E24" i="1"/>
  <c r="E20" i="1"/>
  <c r="E42" i="1"/>
  <c r="E37" i="1"/>
  <c r="E31" i="1"/>
  <c r="E25" i="1"/>
  <c r="E21" i="1"/>
  <c r="E43" i="1"/>
  <c r="E38" i="1"/>
  <c r="E32" i="1"/>
  <c r="E26" i="1"/>
  <c r="D43" i="1"/>
  <c r="B43" i="3" s="1"/>
  <c r="E39" i="1"/>
  <c r="E33" i="1"/>
  <c r="E18" i="1"/>
  <c r="E12" i="1"/>
  <c r="E40" i="1"/>
  <c r="E13" i="1"/>
  <c r="E14" i="1"/>
  <c r="E8" i="1"/>
  <c r="E34" i="1"/>
  <c r="E28" i="1"/>
  <c r="E15" i="1"/>
  <c r="E9" i="1"/>
  <c r="E17" i="1"/>
  <c r="C43" i="2"/>
  <c r="E16" i="1"/>
  <c r="E10" i="1"/>
  <c r="E11" i="1"/>
  <c r="E27" i="1"/>
  <c r="E22" i="1"/>
  <c r="I44" i="1" l="1"/>
  <c r="H44" i="1"/>
  <c r="M44" i="1"/>
  <c r="L44" i="1"/>
  <c r="M16" i="2"/>
  <c r="M35" i="2"/>
  <c r="M20" i="2"/>
  <c r="M41" i="2"/>
  <c r="M23" i="2"/>
  <c r="M42" i="2"/>
  <c r="M33" i="2"/>
  <c r="M37" i="2"/>
  <c r="L43" i="2"/>
  <c r="G43" i="3" s="1"/>
  <c r="M24" i="2"/>
  <c r="M29" i="2"/>
  <c r="M31" i="2"/>
  <c r="M38" i="2"/>
  <c r="M11" i="2"/>
  <c r="M36" i="2"/>
  <c r="M21" i="2"/>
  <c r="M22" i="2"/>
  <c r="M19" i="2"/>
  <c r="M43" i="2"/>
  <c r="M25" i="2"/>
  <c r="M26" i="2"/>
  <c r="M39" i="2"/>
  <c r="M14" i="2"/>
  <c r="M17" i="2"/>
  <c r="M15" i="2"/>
  <c r="M32" i="2"/>
  <c r="M28" i="2"/>
  <c r="M40" i="2"/>
  <c r="M18" i="2"/>
  <c r="M30" i="2"/>
  <c r="M9" i="2"/>
  <c r="M34" i="2"/>
  <c r="M8" i="2"/>
  <c r="M10" i="2"/>
  <c r="M13" i="2"/>
  <c r="M12" i="2"/>
  <c r="I14" i="2"/>
  <c r="I30" i="2"/>
  <c r="I21" i="2"/>
  <c r="I10" i="2"/>
  <c r="I19" i="2"/>
  <c r="I20" i="2"/>
  <c r="I16" i="2"/>
  <c r="I36" i="2"/>
  <c r="I24" i="2"/>
  <c r="I22" i="2"/>
  <c r="I31" i="2"/>
  <c r="I40" i="2"/>
  <c r="I38" i="2"/>
  <c r="I13" i="2"/>
  <c r="I43" i="2"/>
  <c r="I32" i="2"/>
  <c r="I11" i="2"/>
  <c r="I27" i="2"/>
  <c r="I28" i="2"/>
  <c r="I42" i="2"/>
  <c r="I35" i="2"/>
  <c r="I37" i="2"/>
  <c r="I12" i="2"/>
  <c r="I23" i="2"/>
  <c r="H43" i="2"/>
  <c r="E43" i="3" s="1"/>
  <c r="I34" i="2"/>
  <c r="I26" i="2"/>
  <c r="I17" i="2"/>
  <c r="I25" i="2"/>
  <c r="I9" i="2"/>
  <c r="I33" i="2"/>
  <c r="I41" i="2"/>
  <c r="I15" i="2"/>
  <c r="I39" i="2"/>
  <c r="I29" i="2"/>
  <c r="I18" i="2"/>
  <c r="I8" i="2"/>
  <c r="E8" i="2"/>
  <c r="E30" i="2"/>
  <c r="E42" i="2"/>
  <c r="E34" i="2"/>
  <c r="E31" i="2"/>
  <c r="E26" i="2"/>
  <c r="E18" i="2"/>
  <c r="E19" i="2"/>
  <c r="E10" i="2"/>
  <c r="E14" i="2"/>
  <c r="E41" i="2"/>
  <c r="E23" i="2"/>
  <c r="E12" i="2"/>
  <c r="E43" i="2"/>
  <c r="E11" i="2"/>
  <c r="E40" i="2"/>
  <c r="E16" i="2"/>
  <c r="E21" i="2"/>
  <c r="E38" i="2"/>
  <c r="E13" i="2"/>
  <c r="E17" i="2"/>
  <c r="E35" i="2"/>
  <c r="E37" i="2"/>
  <c r="E20" i="2"/>
  <c r="E36" i="2"/>
  <c r="E32" i="2"/>
  <c r="E28" i="2"/>
  <c r="E24" i="2"/>
  <c r="D43" i="2"/>
  <c r="C43" i="3" s="1"/>
  <c r="E29" i="2"/>
  <c r="E39" i="2"/>
  <c r="E9" i="2"/>
  <c r="E15" i="2"/>
  <c r="E25" i="2"/>
  <c r="E33" i="2"/>
  <c r="E27" i="2"/>
  <c r="E22" i="2"/>
  <c r="E45" i="3" l="1"/>
  <c r="G45" i="3"/>
  <c r="G44" i="3"/>
  <c r="E44" i="3"/>
</calcChain>
</file>

<file path=xl/sharedStrings.xml><?xml version="1.0" encoding="utf-8"?>
<sst xmlns="http://schemas.openxmlformats.org/spreadsheetml/2006/main" count="416" uniqueCount="221">
  <si>
    <t>TEMMUZ</t>
  </si>
  <si>
    <t>SEKTÖRLER</t>
  </si>
  <si>
    <t>I. TARIM</t>
  </si>
  <si>
    <t xml:space="preserve">   A. BİTKİSEL ÜRÜNLER</t>
  </si>
  <si>
    <t xml:space="preserve">     Hububat, Bakliyat, Yağlı Tohumlar ve Mam.</t>
  </si>
  <si>
    <t xml:space="preserve">     Yaş Meyve ve Sebze</t>
  </si>
  <si>
    <t xml:space="preserve">     Meyve Sebze Mamulleri</t>
  </si>
  <si>
    <t xml:space="preserve">     Kuru Meyve ve Mamulleri</t>
  </si>
  <si>
    <t xml:space="preserve">     Fındık ve Mamulleri</t>
  </si>
  <si>
    <t xml:space="preserve">     Zeytin ve Zeytinyağı</t>
  </si>
  <si>
    <t xml:space="preserve">     Tütün ve Mamulleri</t>
  </si>
  <si>
    <t xml:space="preserve">     Süs Bitkileri</t>
  </si>
  <si>
    <t xml:space="preserve">   B. HAYVANSAL ÜRÜNLER</t>
  </si>
  <si>
    <t xml:space="preserve">     Su Ürünleri ve Hayvansal Mamuller</t>
  </si>
  <si>
    <t>II. SANAYİ</t>
  </si>
  <si>
    <t xml:space="preserve">   A. TARIMA DAYALI İŞLENMİŞ ÜRÜNLER</t>
  </si>
  <si>
    <t xml:space="preserve">     Tekstil ve Hammaddeleri</t>
  </si>
  <si>
    <t xml:space="preserve">     Deri ve Deri Mamulleri</t>
  </si>
  <si>
    <t xml:space="preserve">     Halı</t>
  </si>
  <si>
    <t xml:space="preserve">   B. KİMYEVİ MADDELER VE MAM.</t>
  </si>
  <si>
    <t xml:space="preserve">     Kimyevi Maddeler ve Mamulleri</t>
  </si>
  <si>
    <t xml:space="preserve">   C. SANAYİ MAMULLERİ</t>
  </si>
  <si>
    <t xml:space="preserve">     Hazırgiyim ve Konfeksiyon</t>
  </si>
  <si>
    <t xml:space="preserve">     Otomotiv Endüstrisi</t>
  </si>
  <si>
    <t xml:space="preserve">     Gemi ve Yat</t>
  </si>
  <si>
    <t xml:space="preserve">     Makine ve Aksamları</t>
  </si>
  <si>
    <t xml:space="preserve">     Demir ve Demir Dışı Metaller</t>
  </si>
  <si>
    <t xml:space="preserve">     Çelik</t>
  </si>
  <si>
    <t xml:space="preserve">     Mücevher</t>
  </si>
  <si>
    <t xml:space="preserve">     İklimlendirme Sanayii</t>
  </si>
  <si>
    <t>III. MADENCİLİK</t>
  </si>
  <si>
    <t xml:space="preserve">     Madencilik Ürünleri</t>
  </si>
  <si>
    <t>T O P L A M (TİM*)</t>
  </si>
  <si>
    <t>İhracatçı Birlikleri Kaydından Muaf İhracat</t>
  </si>
  <si>
    <t>Not: İlgili dönem ortalama MB Dolar Alış Kuru baz alınarak hesaplanmıştır.</t>
  </si>
  <si>
    <t>İHRACAT ARTIŞI KARŞILAŞTIRMA TABLOSU (USD - TL)</t>
  </si>
  <si>
    <t>USD Bazında Artış (%)</t>
  </si>
  <si>
    <t>TL Bazında Artış  (%)</t>
  </si>
  <si>
    <t>T O P L A M</t>
  </si>
  <si>
    <t>İHRACATÇI  BİRLİKLERİ 
GENEL SEKRETERLİKLERİ</t>
  </si>
  <si>
    <t>TOPLAM</t>
  </si>
  <si>
    <t xml:space="preserve"> </t>
  </si>
  <si>
    <t>OCAK</t>
  </si>
  <si>
    <t>ŞUBAT</t>
  </si>
  <si>
    <t>MART</t>
  </si>
  <si>
    <t>NİSAN</t>
  </si>
  <si>
    <t>MAYIS</t>
  </si>
  <si>
    <t>HAZİRAN</t>
  </si>
  <si>
    <t>EYLÜL</t>
  </si>
  <si>
    <t>EKİM</t>
  </si>
  <si>
    <t>KASIM</t>
  </si>
  <si>
    <t>ARALIK</t>
  </si>
  <si>
    <t>A. BİTKİSEL ÜRÜNLER</t>
  </si>
  <si>
    <t>B. HAYVANSAL ÜRÜNLER</t>
  </si>
  <si>
    <t>C. AĞAÇ MAMULLERİ VE ORMAN ÜRÜNLERİ</t>
  </si>
  <si>
    <t>A. TARIMA DAYALI İŞLENMİŞ ÜRÜNLER</t>
  </si>
  <si>
    <t>B. KİMYEVİ MADDELER</t>
  </si>
  <si>
    <t>C. SANAYİ MAMULLERİ</t>
  </si>
  <si>
    <t>(x1000 $)</t>
  </si>
  <si>
    <t>AGUSTOS</t>
  </si>
  <si>
    <t>Tablo 1</t>
  </si>
  <si>
    <t>En yüksek ihracat artışı elde edilen ilk 10 ülke*</t>
  </si>
  <si>
    <t>ÜLKE (Bin$)</t>
  </si>
  <si>
    <t>Değ. %</t>
  </si>
  <si>
    <t>Tablo 2</t>
  </si>
  <si>
    <t>En fazla ihracat yapılan ilk 10 ülke</t>
  </si>
  <si>
    <t>Tablo 3</t>
  </si>
  <si>
    <t xml:space="preserve">En fazla ihracat yapan ilk 10 sektör </t>
  </si>
  <si>
    <t>SEKTÖR (Bin$)</t>
  </si>
  <si>
    <t>Tablo 4</t>
  </si>
  <si>
    <t>İhracatını en yüksek oranlı artıran ilk 10 sektör</t>
  </si>
  <si>
    <t>Tablo 5</t>
  </si>
  <si>
    <t>En fazla ihracat yapan ilk 10 il</t>
  </si>
  <si>
    <t>İL (Bin$)</t>
  </si>
  <si>
    <t>Tablo 6</t>
  </si>
  <si>
    <t>İhracatını en yüksek oranlı artıran ilk 10 il</t>
  </si>
  <si>
    <t>Genel Toplam</t>
  </si>
  <si>
    <t>İlk 20 Ülke Toplam</t>
  </si>
  <si>
    <t>20.</t>
  </si>
  <si>
    <t>19.</t>
  </si>
  <si>
    <t>18.</t>
  </si>
  <si>
    <t>17.</t>
  </si>
  <si>
    <t>16.</t>
  </si>
  <si>
    <t>15.</t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</si>
  <si>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</si>
  <si>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</si>
  <si>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</si>
  <si>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</si>
  <si>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</si>
  <si>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</si>
  <si>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</si>
  <si>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</si>
  <si>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</si>
  <si>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</si>
  <si>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</si>
  <si>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</si>
  <si>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</si>
  <si>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</si>
  <si>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% PAY</t>
  </si>
  <si>
    <t>KÜMÜLATİF</t>
  </si>
  <si>
    <t>AĞUSTOS</t>
  </si>
  <si>
    <t>ÜLKE</t>
  </si>
  <si>
    <t>SON 12 AYLIK</t>
  </si>
  <si>
    <t xml:space="preserve">     Elektrik Elektronik ve Hizmet</t>
  </si>
  <si>
    <t xml:space="preserve">     Çimento Cam Seramik ve Toprak Ürünleri</t>
  </si>
  <si>
    <t xml:space="preserve">     Savunma ve Havacılık Sanayii</t>
  </si>
  <si>
    <t xml:space="preserve">* Aylar bazında toplam ihracat grafiğinde TUİK rakamları kullanılmıştır. </t>
  </si>
  <si>
    <t xml:space="preserve">     Mobilya, Kağıt ve Orman Ürünleri</t>
  </si>
  <si>
    <t xml:space="preserve">   C. AĞAÇ VE ORMAN ÜRÜNLERİ</t>
  </si>
  <si>
    <t xml:space="preserve">SEKTÖREL BAZDA İHRACAT KAYIT RAKAMLARI - 1.000 TL   </t>
  </si>
  <si>
    <t>İHRACATÇI  BİRLİKLERİ  GENEL SEKRETERLİKLERİ BAZINDA İHRACAT RAKAMLARI (1.000 $)</t>
  </si>
  <si>
    <t>Not: İlgili dönem ortalama MB Dolar Satış Kuru baz alınarak hesaplanmıştır.</t>
  </si>
  <si>
    <t>Değişim    ('25/'24)</t>
  </si>
  <si>
    <t xml:space="preserve"> Pay(25)  (%)</t>
  </si>
  <si>
    <t>OCAK  (2025/2024)</t>
  </si>
  <si>
    <t>SON 12 AYLIK
(2025/2024)</t>
  </si>
  <si>
    <t>2025 YILI İHRACATIMIZDA İLK 20 ÜLKE (1.000 $)</t>
  </si>
  <si>
    <r>
      <rPr>
        <b/>
        <sz val="10"/>
        <color theme="1"/>
        <rFont val="Arial"/>
        <family val="2"/>
        <charset val="162"/>
      </rPr>
      <t>NOT</t>
    </r>
    <r>
      <rPr>
        <sz val="10"/>
        <color theme="1"/>
        <rFont val="Arial"/>
        <family val="2"/>
        <charset val="162"/>
      </rPr>
      <t xml:space="preserve"> =2025 Yılında 0 fobusd üzerindeki İller baz alınmıştır.</t>
    </r>
  </si>
  <si>
    <t>2025 İHRACAT RAKAMLARI - TL</t>
  </si>
  <si>
    <t>1 - 31 ARALıK İHRACAT RAKAMLARI</t>
  </si>
  <si>
    <t xml:space="preserve">SEKTÖREL BAZDA İHRACAT RAKAMLARI -1.000 $ </t>
  </si>
  <si>
    <t>1 - 31 ARALıK</t>
  </si>
  <si>
    <t>1 OCAK  -  31 ARALıK</t>
  </si>
  <si>
    <t>2023 - 2024</t>
  </si>
  <si>
    <t>2024 - 2025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</si>
  <si>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</si>
  <si>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</si>
  <si>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</si>
  <si>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</si>
  <si>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</si>
  <si>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</si>
  <si>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</si>
  <si>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</si>
  <si>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</si>
  <si>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</si>
  <si>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</si>
  <si>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</si>
  <si>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</si>
  <si>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</si>
  <si>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</si>
  <si>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</si>
  <si>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</si>
  <si>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</si>
  <si>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</si>
  <si>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</si>
  <si>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</si>
  <si>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</si>
  <si>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</si>
  <si>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</si>
  <si>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</si>
  <si>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Madencilik Ürünleri</t>
  </si>
  <si>
    <t>2024  1 - 31 ARALıK</t>
  </si>
  <si>
    <t>2025  1 - 31 ARALıK</t>
  </si>
  <si>
    <t>CEBELİTARIK</t>
  </si>
  <si>
    <t>ABD VİRJİN ADALARI</t>
  </si>
  <si>
    <t>RUANDA</t>
  </si>
  <si>
    <t>NİJER</t>
  </si>
  <si>
    <t>BELİZE</t>
  </si>
  <si>
    <t>KONGO DEMOKRATİK CUMHURİYETİ</t>
  </si>
  <si>
    <t>BAHAMALAR</t>
  </si>
  <si>
    <t>DOMİNİK</t>
  </si>
  <si>
    <t>MAYOTTE</t>
  </si>
  <si>
    <t>MALİ</t>
  </si>
  <si>
    <t>ALMANYA</t>
  </si>
  <si>
    <t>BİRLEŞİK KRALLIK</t>
  </si>
  <si>
    <t>ABD</t>
  </si>
  <si>
    <t>FRANSA</t>
  </si>
  <si>
    <t>IRAK</t>
  </si>
  <si>
    <t>İTALYA</t>
  </si>
  <si>
    <t>İSPANYA</t>
  </si>
  <si>
    <t>ROMANYA</t>
  </si>
  <si>
    <t>SUUDİ ARABİSTAN</t>
  </si>
  <si>
    <t>HOLLANDA</t>
  </si>
  <si>
    <t>İSTANBUL</t>
  </si>
  <si>
    <t>ANKARA</t>
  </si>
  <si>
    <t>KOCAELI</t>
  </si>
  <si>
    <t>BURSA</t>
  </si>
  <si>
    <t>İZMIR</t>
  </si>
  <si>
    <t>GAZIANTEP</t>
  </si>
  <si>
    <t>SAKARYA</t>
  </si>
  <si>
    <t>MERSIN</t>
  </si>
  <si>
    <t>MANISA</t>
  </si>
  <si>
    <t>DENIZLI</t>
  </si>
  <si>
    <t>BITLIS</t>
  </si>
  <si>
    <t>YALOVA</t>
  </si>
  <si>
    <t>ŞIRNAK</t>
  </si>
  <si>
    <t>BAYBURT</t>
  </si>
  <si>
    <t>ELAZIĞ</t>
  </si>
  <si>
    <t>SIIRT</t>
  </si>
  <si>
    <t>ERZURUM</t>
  </si>
  <si>
    <t>KIRIKKALE</t>
  </si>
  <si>
    <t>GIRESUN</t>
  </si>
  <si>
    <t>İMMİB</t>
  </si>
  <si>
    <t>UİB</t>
  </si>
  <si>
    <t>OAİB</t>
  </si>
  <si>
    <t>İTKİB</t>
  </si>
  <si>
    <t>EİB</t>
  </si>
  <si>
    <t>AKİB</t>
  </si>
  <si>
    <t>İİB</t>
  </si>
  <si>
    <t>GAİB</t>
  </si>
  <si>
    <t>DENİB</t>
  </si>
  <si>
    <t>DAİB</t>
  </si>
  <si>
    <t>BAİB</t>
  </si>
  <si>
    <t>KİB</t>
  </si>
  <si>
    <t>DKİB</t>
  </si>
  <si>
    <t>HİZMET</t>
  </si>
  <si>
    <t>BAE</t>
  </si>
  <si>
    <t>POLONYA</t>
  </si>
  <si>
    <t>RUSYA FEDERASYONU</t>
  </si>
  <si>
    <t>BELÇİKA</t>
  </si>
  <si>
    <t>BULGARİSTAN</t>
  </si>
  <si>
    <t>FAS</t>
  </si>
  <si>
    <t>YUNANİSTAN</t>
  </si>
  <si>
    <t>UKRAYNA</t>
  </si>
  <si>
    <t>MISIR</t>
  </si>
  <si>
    <t>SLOVENYA</t>
  </si>
  <si>
    <t>OCAK - ARALIK  (2025/2024)</t>
  </si>
  <si>
    <t>İhracatçı Birlikleri Kaydından Muaf İhracat ile Antrepo ve Serbest Bölgeler Farkı</t>
  </si>
  <si>
    <t>GENEL İHRACAT TOPLAMI</t>
  </si>
  <si>
    <t>1 Aralık - 31 Aralık</t>
  </si>
  <si>
    <t>1 Ocak - 31 Aralık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</si>
</sst>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T_L_-;\-* #,##0.00\ _T_L_-;_-* &quot;-&quot;??\ _T_L_-;_-@_-"/>
    <numFmt numFmtId="165" formatCode="_-* #,##0.00\ _Y_T_L_-;\-* #,##0.00\ _Y_T_L_-;_-* &quot;-&quot;??\ _Y_T_L_-;_-@_-"/>
    <numFmt numFmtId="166" formatCode="0.0"/>
    <numFmt numFmtId="167" formatCode="#,##0.0"/>
    <numFmt numFmtId="168" formatCode="0.0%"/>
    <numFmt numFmtId="169" formatCode="_-* #,##0.0\ _T_L_-;\-* #,##0.0\ _T_L_-;_-* &quot;-&quot;??\ _T_L_-;_-@_-"/>
    <numFmt numFmtId="170" formatCode="_-* #,##0\ _T_L_-;\-* #,##0\ _T_L_-;_-* &quot;-&quot;??\ _T_L_-;_-@_-"/>
    <numFmt numFmtId="171" formatCode="#,##0.0000"/>
  </numFmts>
  <fonts count="84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4"/>
      <color indexed="8"/>
      <name val="Arial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indexed="8"/>
      <name val="Arial"/>
      <family val="2"/>
    </font>
    <font>
      <b/>
      <sz val="18"/>
      <name val="Verdana"/>
      <family val="2"/>
      <charset val="162"/>
    </font>
    <font>
      <b/>
      <sz val="12"/>
      <name val="Verdana"/>
      <family val="2"/>
      <charset val="162"/>
    </font>
    <font>
      <b/>
      <sz val="13"/>
      <name val="Arial"/>
      <family val="2"/>
      <charset val="162"/>
    </font>
    <font>
      <b/>
      <sz val="10"/>
      <name val="Arial"/>
      <family val="2"/>
      <charset val="162"/>
    </font>
    <font>
      <i/>
      <sz val="10"/>
      <color indexed="8"/>
      <name val="Arial"/>
      <family val="2"/>
      <charset val="162"/>
    </font>
    <font>
      <sz val="8"/>
      <color indexed="16"/>
      <name val="Arial"/>
      <family val="2"/>
      <charset val="162"/>
    </font>
    <font>
      <b/>
      <sz val="11"/>
      <name val="Arial"/>
      <family val="2"/>
      <charset val="162"/>
    </font>
    <font>
      <sz val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</font>
    <font>
      <b/>
      <sz val="10"/>
      <name val="Arial Tur"/>
      <family val="2"/>
      <charset val="162"/>
    </font>
    <font>
      <sz val="9.5"/>
      <name val="Arial Tur"/>
      <family val="2"/>
      <charset val="162"/>
    </font>
    <font>
      <sz val="9.5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5"/>
      <color theme="1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color theme="1"/>
      <name val="Arial Tur"/>
      <family val="2"/>
      <charset val="162"/>
    </font>
    <font>
      <sz val="9.5"/>
      <color theme="1"/>
      <name val="Arial Tur"/>
      <family val="2"/>
      <charset val="162"/>
    </font>
    <font>
      <sz val="9.5"/>
      <color theme="1"/>
      <name val="Arial"/>
      <family val="2"/>
      <charset val="162"/>
    </font>
    <font>
      <b/>
      <sz val="20"/>
      <color theme="1"/>
      <name val="Arial"/>
      <family val="2"/>
      <charset val="162"/>
    </font>
    <font>
      <b/>
      <sz val="14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3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sz val="14"/>
      <color theme="1"/>
      <name val="Arial"/>
      <family val="2"/>
      <charset val="162"/>
    </font>
    <font>
      <b/>
      <sz val="12"/>
      <color theme="1"/>
      <name val="Arial Tur"/>
      <family val="2"/>
      <charset val="162"/>
    </font>
    <font>
      <b/>
      <sz val="11"/>
      <color theme="1"/>
      <name val="Arial Tur"/>
      <family val="2"/>
      <charset val="162"/>
    </font>
    <font>
      <sz val="10"/>
      <color theme="1"/>
      <name val="Arial Tur"/>
      <family val="2"/>
      <charset val="162"/>
    </font>
    <font>
      <sz val="11"/>
      <color theme="1"/>
      <name val="Arial Tur"/>
      <family val="2"/>
      <charset val="162"/>
    </font>
    <font>
      <b/>
      <sz val="8"/>
      <color theme="1"/>
      <name val="Arial"/>
      <family val="2"/>
      <charset val="162"/>
    </font>
    <font>
      <b/>
      <sz val="8"/>
      <color theme="1"/>
      <name val="Arial Tur"/>
      <family val="2"/>
      <charset val="162"/>
    </font>
    <font>
      <sz val="11"/>
      <color theme="1"/>
      <name val="Calibri"/>
      <family val="2"/>
      <scheme val="minor"/>
    </font>
    <font>
      <b/>
      <sz val="8"/>
      <color rgb="FF0000FF"/>
      <name val="Arial Tur"/>
      <family val="2"/>
      <charset val="162"/>
    </font>
    <font>
      <sz val="16"/>
      <color theme="1"/>
      <name val="Arial"/>
      <family val="2"/>
      <charset val="162"/>
    </font>
  </fonts>
  <fills count="4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8">
    <xf numFmtId="0" fontId="0" fillId="0" borderId="0"/>
    <xf numFmtId="164" fontId="16" fillId="0" borderId="0" applyFont="0" applyFill="0" applyBorder="0" applyAlignment="0" applyProtection="0"/>
    <xf numFmtId="0" fontId="16" fillId="0" borderId="0"/>
    <xf numFmtId="0" fontId="41" fillId="25" borderId="0" applyNumberFormat="0" applyBorder="0" applyAlignment="0" applyProtection="0"/>
    <xf numFmtId="0" fontId="41" fillId="26" borderId="0" applyNumberFormat="0" applyBorder="0" applyAlignment="0" applyProtection="0"/>
    <xf numFmtId="0" fontId="41" fillId="27" borderId="0" applyNumberFormat="0" applyBorder="0" applyAlignment="0" applyProtection="0"/>
    <xf numFmtId="0" fontId="41" fillId="25" borderId="0" applyNumberFormat="0" applyBorder="0" applyAlignment="0" applyProtection="0"/>
    <xf numFmtId="0" fontId="41" fillId="28" borderId="0" applyNumberFormat="0" applyBorder="0" applyAlignment="0" applyProtection="0"/>
    <xf numFmtId="0" fontId="41" fillId="27" borderId="0" applyNumberFormat="0" applyBorder="0" applyAlignment="0" applyProtection="0"/>
    <xf numFmtId="0" fontId="41" fillId="29" borderId="0" applyNumberFormat="0" applyBorder="0" applyAlignment="0" applyProtection="0"/>
    <xf numFmtId="0" fontId="41" fillId="26" borderId="0" applyNumberFormat="0" applyBorder="0" applyAlignment="0" applyProtection="0"/>
    <xf numFmtId="0" fontId="41" fillId="30" borderId="0" applyNumberFormat="0" applyBorder="0" applyAlignment="0" applyProtection="0"/>
    <xf numFmtId="0" fontId="41" fillId="29" borderId="0" applyNumberFormat="0" applyBorder="0" applyAlignment="0" applyProtection="0"/>
    <xf numFmtId="0" fontId="41" fillId="31" borderId="0" applyNumberFormat="0" applyBorder="0" applyAlignment="0" applyProtection="0"/>
    <xf numFmtId="0" fontId="41" fillId="30" borderId="0" applyNumberFormat="0" applyBorder="0" applyAlignment="0" applyProtection="0"/>
    <xf numFmtId="0" fontId="42" fillId="32" borderId="0" applyNumberFormat="0" applyBorder="0" applyAlignment="0" applyProtection="0"/>
    <xf numFmtId="0" fontId="42" fillId="26" borderId="0" applyNumberFormat="0" applyBorder="0" applyAlignment="0" applyProtection="0"/>
    <xf numFmtId="0" fontId="42" fillId="30" borderId="0" applyNumberFormat="0" applyBorder="0" applyAlignment="0" applyProtection="0"/>
    <xf numFmtId="0" fontId="42" fillId="29" borderId="0" applyNumberFormat="0" applyBorder="0" applyAlignment="0" applyProtection="0"/>
    <xf numFmtId="0" fontId="42" fillId="32" borderId="0" applyNumberFormat="0" applyBorder="0" applyAlignment="0" applyProtection="0"/>
    <xf numFmtId="0" fontId="42" fillId="26" borderId="0" applyNumberFormat="0" applyBorder="0" applyAlignment="0" applyProtection="0"/>
    <xf numFmtId="0" fontId="4" fillId="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" fillId="8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" fillId="11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" fillId="14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" fillId="17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" fillId="20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" fillId="6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" fillId="9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" fillId="12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" fillId="18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" fillId="21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15" fillId="7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15" fillId="10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15" fillId="13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15" fillId="16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15" fillId="19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15" fillId="22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6" fillId="0" borderId="19" applyNumberFormat="0" applyFill="0" applyAlignment="0" applyProtection="0"/>
    <xf numFmtId="0" fontId="47" fillId="0" borderId="20" applyNumberFormat="0" applyFill="0" applyAlignment="0" applyProtection="0"/>
    <xf numFmtId="0" fontId="48" fillId="0" borderId="21" applyNumberFormat="0" applyFill="0" applyAlignment="0" applyProtection="0"/>
    <xf numFmtId="0" fontId="49" fillId="0" borderId="22" applyNumberFormat="0" applyFill="0" applyAlignment="0" applyProtection="0"/>
    <xf numFmtId="0" fontId="49" fillId="0" borderId="0" applyNumberFormat="0" applyFill="0" applyBorder="0" applyAlignment="0" applyProtection="0"/>
    <xf numFmtId="0" fontId="50" fillId="38" borderId="23" applyNumberFormat="0" applyAlignment="0" applyProtection="0"/>
    <xf numFmtId="0" fontId="50" fillId="38" borderId="23" applyNumberFormat="0" applyAlignment="0" applyProtection="0"/>
    <xf numFmtId="0" fontId="51" fillId="39" borderId="24" applyNumberFormat="0" applyAlignment="0" applyProtection="0"/>
    <xf numFmtId="0" fontId="51" fillId="39" borderId="24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52" fillId="38" borderId="25" applyNumberFormat="0" applyAlignment="0" applyProtection="0"/>
    <xf numFmtId="0" fontId="1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30" borderId="23" applyNumberFormat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6" fillId="0" borderId="1" applyNumberFormat="0" applyFill="0" applyAlignment="0" applyProtection="0"/>
    <xf numFmtId="0" fontId="47" fillId="0" borderId="20" applyNumberFormat="0" applyFill="0" applyAlignment="0" applyProtection="0"/>
    <xf numFmtId="0" fontId="7" fillId="0" borderId="2" applyNumberFormat="0" applyFill="0" applyAlignment="0" applyProtection="0"/>
    <xf numFmtId="0" fontId="48" fillId="0" borderId="21" applyNumberFormat="0" applyFill="0" applyAlignment="0" applyProtection="0"/>
    <xf numFmtId="0" fontId="8" fillId="0" borderId="3" applyNumberFormat="0" applyFill="0" applyAlignment="0" applyProtection="0"/>
    <xf numFmtId="0" fontId="49" fillId="0" borderId="22" applyNumberFormat="0" applyFill="0" applyAlignment="0" applyProtection="0"/>
    <xf numFmtId="0" fontId="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9" fillId="2" borderId="4" applyNumberFormat="0" applyAlignment="0" applyProtection="0"/>
    <xf numFmtId="0" fontId="53" fillId="30" borderId="23" applyNumberFormat="0" applyAlignment="0" applyProtection="0"/>
    <xf numFmtId="0" fontId="53" fillId="30" borderId="23" applyNumberFormat="0" applyAlignment="0" applyProtection="0"/>
    <xf numFmtId="0" fontId="11" fillId="0" borderId="6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5" fillId="30" borderId="0" applyNumberFormat="0" applyBorder="0" applyAlignment="0" applyProtection="0"/>
    <xf numFmtId="0" fontId="55" fillId="30" borderId="0" applyNumberFormat="0" applyBorder="0" applyAlignment="0" applyProtection="0"/>
    <xf numFmtId="0" fontId="28" fillId="0" borderId="0"/>
    <xf numFmtId="0" fontId="41" fillId="0" borderId="0"/>
    <xf numFmtId="0" fontId="41" fillId="0" borderId="0"/>
    <xf numFmtId="0" fontId="28" fillId="0" borderId="0"/>
    <xf numFmtId="0" fontId="4" fillId="0" borderId="0"/>
    <xf numFmtId="0" fontId="41" fillId="0" borderId="0"/>
    <xf numFmtId="0" fontId="41" fillId="0" borderId="0"/>
    <xf numFmtId="0" fontId="28" fillId="27" borderId="26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41" fillId="27" borderId="26" applyNumberFormat="0" applyFont="0" applyAlignment="0" applyProtection="0"/>
    <xf numFmtId="0" fontId="41" fillId="27" borderId="26" applyNumberFormat="0" applyFont="0" applyAlignment="0" applyProtection="0"/>
    <xf numFmtId="0" fontId="41" fillId="4" borderId="7" applyNumberFormat="0" applyFont="0" applyAlignment="0" applyProtection="0"/>
    <xf numFmtId="0" fontId="41" fillId="27" borderId="26" applyNumberFormat="0" applyFont="0" applyAlignment="0" applyProtection="0"/>
    <xf numFmtId="0" fontId="41" fillId="27" borderId="26" applyNumberFormat="0" applyFont="0" applyAlignment="0" applyProtection="0"/>
    <xf numFmtId="0" fontId="41" fillId="4" borderId="7" applyNumberFormat="0" applyFont="0" applyAlignment="0" applyProtection="0"/>
    <xf numFmtId="0" fontId="41" fillId="27" borderId="26" applyNumberFormat="0" applyFont="0" applyAlignment="0" applyProtection="0"/>
    <xf numFmtId="0" fontId="41" fillId="4" borderId="7" applyNumberFormat="0" applyFont="0" applyAlignment="0" applyProtection="0"/>
    <xf numFmtId="0" fontId="41" fillId="27" borderId="26" applyNumberFormat="0" applyFont="0" applyAlignment="0" applyProtection="0"/>
    <xf numFmtId="0" fontId="41" fillId="4" borderId="7" applyNumberFormat="0" applyFont="0" applyAlignment="0" applyProtection="0"/>
    <xf numFmtId="0" fontId="41" fillId="27" borderId="26" applyNumberFormat="0" applyFont="0" applyAlignment="0" applyProtection="0"/>
    <xf numFmtId="0" fontId="41" fillId="27" borderId="26" applyNumberFormat="0" applyFont="0" applyAlignment="0" applyProtection="0"/>
    <xf numFmtId="0" fontId="41" fillId="4" borderId="7" applyNumberFormat="0" applyFont="0" applyAlignment="0" applyProtection="0"/>
    <xf numFmtId="0" fontId="41" fillId="27" borderId="26" applyNumberFormat="0" applyFont="0" applyAlignment="0" applyProtection="0"/>
    <xf numFmtId="0" fontId="41" fillId="27" borderId="26" applyNumberFormat="0" applyFont="0" applyAlignment="0" applyProtection="0"/>
    <xf numFmtId="0" fontId="41" fillId="27" borderId="26" applyNumberFormat="0" applyFont="0" applyAlignment="0" applyProtection="0"/>
    <xf numFmtId="0" fontId="28" fillId="27" borderId="26" applyNumberFormat="0" applyFont="0" applyAlignment="0" applyProtection="0"/>
    <xf numFmtId="0" fontId="10" fillId="3" borderId="5" applyNumberFormat="0" applyAlignment="0" applyProtection="0"/>
    <xf numFmtId="0" fontId="52" fillId="38" borderId="25" applyNumberFormat="0" applyAlignment="0" applyProtection="0"/>
    <xf numFmtId="0" fontId="52" fillId="38" borderId="25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6" fillId="0" borderId="27" applyNumberFormat="0" applyFill="0" applyAlignment="0" applyProtection="0"/>
    <xf numFmtId="0" fontId="14" fillId="0" borderId="8" applyNumberFormat="0" applyFill="0" applyAlignment="0" applyProtection="0"/>
    <xf numFmtId="0" fontId="56" fillId="0" borderId="27" applyNumberFormat="0" applyFill="0" applyAlignment="0" applyProtection="0"/>
    <xf numFmtId="0" fontId="56" fillId="0" borderId="27" applyNumberFormat="0" applyFill="0" applyAlignment="0" applyProtection="0"/>
    <xf numFmtId="0" fontId="57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2" fillId="5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2" fillId="8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2" fillId="11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2" fillId="14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2" fillId="1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2" fillId="20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2" fillId="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2" fillId="9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2" fillId="12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2" fillId="15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2" fillId="18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2" fillId="21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50" fillId="38" borderId="23" applyNumberFormat="0" applyAlignment="0" applyProtection="0"/>
    <xf numFmtId="0" fontId="50" fillId="38" borderId="23" applyNumberFormat="0" applyAlignment="0" applyProtection="0"/>
    <xf numFmtId="0" fontId="50" fillId="38" borderId="23" applyNumberFormat="0" applyAlignment="0" applyProtection="0"/>
    <xf numFmtId="0" fontId="51" fillId="39" borderId="24" applyNumberFormat="0" applyAlignment="0" applyProtection="0"/>
    <xf numFmtId="0" fontId="51" fillId="39" borderId="24" applyNumberFormat="0" applyAlignment="0" applyProtection="0"/>
    <xf numFmtId="0" fontId="51" fillId="39" borderId="24" applyNumberFormat="0" applyAlignment="0" applyProtection="0"/>
    <xf numFmtId="165" fontId="1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0" fillId="38" borderId="23" applyNumberFormat="0" applyAlignment="0" applyProtection="0"/>
    <xf numFmtId="0" fontId="53" fillId="30" borderId="23" applyNumberFormat="0" applyAlignment="0" applyProtection="0"/>
    <xf numFmtId="0" fontId="53" fillId="30" borderId="23" applyNumberFormat="0" applyAlignment="0" applyProtection="0"/>
    <xf numFmtId="0" fontId="53" fillId="30" borderId="23" applyNumberFormat="0" applyAlignment="0" applyProtection="0"/>
    <xf numFmtId="0" fontId="51" fillId="39" borderId="24" applyNumberFormat="0" applyAlignment="0" applyProtection="0"/>
    <xf numFmtId="0" fontId="54" fillId="40" borderId="0" applyNumberFormat="0" applyBorder="0" applyAlignment="0" applyProtection="0"/>
    <xf numFmtId="0" fontId="45" fillId="37" borderId="0" applyNumberFormat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5" fillId="30" borderId="0" applyNumberFormat="0" applyBorder="0" applyAlignment="0" applyProtection="0"/>
    <xf numFmtId="0" fontId="55" fillId="30" borderId="0" applyNumberFormat="0" applyBorder="0" applyAlignment="0" applyProtection="0"/>
    <xf numFmtId="0" fontId="55" fillId="30" borderId="0" applyNumberFormat="0" applyBorder="0" applyAlignment="0" applyProtection="0"/>
    <xf numFmtId="0" fontId="16" fillId="0" borderId="0"/>
    <xf numFmtId="0" fontId="41" fillId="0" borderId="0"/>
    <xf numFmtId="0" fontId="4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7" borderId="26" applyNumberFormat="0" applyFont="0" applyAlignment="0" applyProtection="0"/>
    <xf numFmtId="0" fontId="41" fillId="27" borderId="26" applyNumberFormat="0" applyFont="0" applyAlignment="0" applyProtection="0"/>
    <xf numFmtId="0" fontId="41" fillId="27" borderId="26" applyNumberFormat="0" applyFont="0" applyAlignment="0" applyProtection="0"/>
    <xf numFmtId="0" fontId="41" fillId="27" borderId="26" applyNumberFormat="0" applyFont="0" applyAlignment="0" applyProtection="0"/>
    <xf numFmtId="0" fontId="41" fillId="27" borderId="26" applyNumberFormat="0" applyFont="0" applyAlignment="0" applyProtection="0"/>
    <xf numFmtId="0" fontId="41" fillId="27" borderId="26" applyNumberFormat="0" applyFont="0" applyAlignment="0" applyProtection="0"/>
    <xf numFmtId="0" fontId="41" fillId="27" borderId="26" applyNumberFormat="0" applyFont="0" applyAlignment="0" applyProtection="0"/>
    <xf numFmtId="0" fontId="41" fillId="27" borderId="26" applyNumberFormat="0" applyFont="0" applyAlignment="0" applyProtection="0"/>
    <xf numFmtId="0" fontId="41" fillId="27" borderId="26" applyNumberFormat="0" applyFont="0" applyAlignment="0" applyProtection="0"/>
    <xf numFmtId="0" fontId="41" fillId="27" borderId="26" applyNumberFormat="0" applyFont="0" applyAlignment="0" applyProtection="0"/>
    <xf numFmtId="0" fontId="41" fillId="27" borderId="26" applyNumberFormat="0" applyFont="0" applyAlignment="0" applyProtection="0"/>
    <xf numFmtId="0" fontId="2" fillId="4" borderId="7" applyNumberFormat="0" applyFont="0" applyAlignment="0" applyProtection="0"/>
    <xf numFmtId="0" fontId="41" fillId="27" borderId="26" applyNumberFormat="0" applyFont="0" applyAlignment="0" applyProtection="0"/>
    <xf numFmtId="0" fontId="41" fillId="27" borderId="26" applyNumberFormat="0" applyFont="0" applyAlignment="0" applyProtection="0"/>
    <xf numFmtId="0" fontId="41" fillId="27" borderId="26" applyNumberFormat="0" applyFont="0" applyAlignment="0" applyProtection="0"/>
    <xf numFmtId="0" fontId="41" fillId="27" borderId="26" applyNumberFormat="0" applyFont="0" applyAlignment="0" applyProtection="0"/>
    <xf numFmtId="0" fontId="41" fillId="27" borderId="26" applyNumberFormat="0" applyFont="0" applyAlignment="0" applyProtection="0"/>
    <xf numFmtId="0" fontId="41" fillId="27" borderId="26" applyNumberFormat="0" applyFont="0" applyAlignment="0" applyProtection="0"/>
    <xf numFmtId="0" fontId="41" fillId="27" borderId="26" applyNumberFormat="0" applyFont="0" applyAlignment="0" applyProtection="0"/>
    <xf numFmtId="0" fontId="2" fillId="4" borderId="7" applyNumberFormat="0" applyFont="0" applyAlignment="0" applyProtection="0"/>
    <xf numFmtId="0" fontId="16" fillId="27" borderId="26" applyNumberFormat="0" applyFont="0" applyAlignment="0" applyProtection="0"/>
    <xf numFmtId="0" fontId="55" fillId="30" borderId="0" applyNumberFormat="0" applyBorder="0" applyAlignment="0" applyProtection="0"/>
    <xf numFmtId="0" fontId="52" fillId="38" borderId="25" applyNumberFormat="0" applyAlignment="0" applyProtection="0"/>
    <xf numFmtId="0" fontId="52" fillId="38" borderId="25" applyNumberFormat="0" applyAlignment="0" applyProtection="0"/>
    <xf numFmtId="0" fontId="52" fillId="38" borderId="25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56" fillId="0" borderId="27" applyNumberFormat="0" applyFill="0" applyAlignment="0" applyProtection="0"/>
    <xf numFmtId="0" fontId="56" fillId="0" borderId="27" applyNumberFormat="0" applyFill="0" applyAlignment="0" applyProtection="0"/>
    <xf numFmtId="0" fontId="56" fillId="0" borderId="27" applyNumberFormat="0" applyFill="0" applyAlignment="0" applyProtection="0"/>
    <xf numFmtId="165" fontId="16" fillId="0" borderId="0" applyFont="0" applyFill="0" applyBorder="0" applyAlignment="0" applyProtection="0"/>
    <xf numFmtId="0" fontId="42" fillId="32" borderId="0" applyNumberFormat="0" applyBorder="0" applyAlignment="0" applyProtection="0"/>
    <xf numFmtId="0" fontId="42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2" borderId="0" applyNumberFormat="0" applyBorder="0" applyAlignment="0" applyProtection="0"/>
    <xf numFmtId="0" fontId="42" fillId="36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" fillId="0" borderId="0"/>
    <xf numFmtId="0" fontId="81" fillId="0" borderId="0"/>
  </cellStyleXfs>
  <cellXfs count="160">
    <xf numFmtId="0" fontId="0" fillId="0" borderId="0" xfId="0"/>
    <xf numFmtId="0" fontId="17" fillId="0" borderId="0" xfId="2" applyFont="1" applyFill="1" applyBorder="1"/>
    <xf numFmtId="0" fontId="17" fillId="0" borderId="0" xfId="2" applyFont="1" applyFill="1"/>
    <xf numFmtId="0" fontId="17" fillId="0" borderId="9" xfId="2" applyFont="1" applyFill="1" applyBorder="1" applyAlignment="1">
      <alignment wrapText="1"/>
    </xf>
    <xf numFmtId="0" fontId="20" fillId="0" borderId="9" xfId="2" applyFont="1" applyFill="1" applyBorder="1" applyAlignment="1">
      <alignment wrapText="1"/>
    </xf>
    <xf numFmtId="0" fontId="21" fillId="0" borderId="9" xfId="2" applyFont="1" applyFill="1" applyBorder="1" applyAlignment="1">
      <alignment horizontal="center"/>
    </xf>
    <xf numFmtId="1" fontId="21" fillId="0" borderId="9" xfId="2" applyNumberFormat="1" applyFont="1" applyFill="1" applyBorder="1" applyAlignment="1">
      <alignment horizontal="center"/>
    </xf>
    <xf numFmtId="2" fontId="22" fillId="0" borderId="9" xfId="2" applyNumberFormat="1" applyFont="1" applyFill="1" applyBorder="1" applyAlignment="1">
      <alignment horizontal="center" wrapText="1"/>
    </xf>
    <xf numFmtId="3" fontId="21" fillId="0" borderId="9" xfId="2" applyNumberFormat="1" applyFont="1" applyFill="1" applyBorder="1" applyAlignment="1">
      <alignment horizontal="center"/>
    </xf>
    <xf numFmtId="0" fontId="21" fillId="0" borderId="9" xfId="2" applyFont="1" applyFill="1" applyBorder="1"/>
    <xf numFmtId="166" fontId="21" fillId="0" borderId="9" xfId="2" applyNumberFormat="1" applyFont="1" applyFill="1" applyBorder="1" applyAlignment="1">
      <alignment horizontal="center"/>
    </xf>
    <xf numFmtId="0" fontId="17" fillId="0" borderId="9" xfId="2" applyFont="1" applyFill="1" applyBorder="1"/>
    <xf numFmtId="3" fontId="24" fillId="0" borderId="9" xfId="2" applyNumberFormat="1" applyFont="1" applyFill="1" applyBorder="1" applyAlignment="1">
      <alignment horizontal="center"/>
    </xf>
    <xf numFmtId="166" fontId="24" fillId="0" borderId="9" xfId="2" applyNumberFormat="1" applyFont="1" applyFill="1" applyBorder="1" applyAlignment="1">
      <alignment horizontal="center"/>
    </xf>
    <xf numFmtId="0" fontId="17" fillId="0" borderId="9" xfId="0" applyFont="1" applyFill="1" applyBorder="1"/>
    <xf numFmtId="3" fontId="26" fillId="0" borderId="9" xfId="2" applyNumberFormat="1" applyFont="1" applyFill="1" applyBorder="1" applyAlignment="1">
      <alignment horizontal="center"/>
    </xf>
    <xf numFmtId="166" fontId="26" fillId="0" borderId="9" xfId="2" applyNumberFormat="1" applyFont="1" applyFill="1" applyBorder="1" applyAlignment="1">
      <alignment horizontal="center"/>
    </xf>
    <xf numFmtId="0" fontId="17" fillId="0" borderId="0" xfId="0" applyFont="1" applyFill="1" applyBorder="1"/>
    <xf numFmtId="0" fontId="17" fillId="0" borderId="0" xfId="0" applyFont="1" applyFill="1"/>
    <xf numFmtId="3" fontId="17" fillId="0" borderId="0" xfId="0" applyNumberFormat="1" applyFont="1" applyFill="1" applyBorder="1"/>
    <xf numFmtId="3" fontId="17" fillId="0" borderId="0" xfId="0" applyNumberFormat="1" applyFont="1" applyFill="1"/>
    <xf numFmtId="0" fontId="31" fillId="0" borderId="0" xfId="0" applyFont="1" applyFill="1" applyBorder="1"/>
    <xf numFmtId="0" fontId="30" fillId="0" borderId="0" xfId="0" applyFont="1" applyFill="1" applyBorder="1"/>
    <xf numFmtId="0" fontId="20" fillId="0" borderId="0" xfId="0" applyFont="1" applyFill="1" applyBorder="1"/>
    <xf numFmtId="3" fontId="20" fillId="0" borderId="0" xfId="0" applyNumberFormat="1" applyFont="1" applyFill="1" applyBorder="1" applyAlignment="1">
      <alignment horizontal="center"/>
    </xf>
    <xf numFmtId="2" fontId="20" fillId="0" borderId="0" xfId="0" applyNumberFormat="1" applyFont="1" applyFill="1" applyBorder="1" applyAlignment="1">
      <alignment horizontal="center"/>
    </xf>
    <xf numFmtId="1" fontId="20" fillId="0" borderId="0" xfId="0" applyNumberFormat="1" applyFont="1" applyFill="1" applyBorder="1" applyAlignment="1">
      <alignment horizontal="center"/>
    </xf>
    <xf numFmtId="0" fontId="32" fillId="0" borderId="0" xfId="0" applyFont="1" applyFill="1" applyBorder="1"/>
    <xf numFmtId="164" fontId="17" fillId="0" borderId="0" xfId="1" applyFont="1" applyFill="1" applyBorder="1"/>
    <xf numFmtId="0" fontId="36" fillId="0" borderId="0" xfId="0" applyFont="1"/>
    <xf numFmtId="0" fontId="38" fillId="0" borderId="0" xfId="0" applyFont="1"/>
    <xf numFmtId="0" fontId="39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3" fontId="0" fillId="0" borderId="0" xfId="0" applyNumberFormat="1"/>
    <xf numFmtId="0" fontId="16" fillId="0" borderId="0" xfId="0" applyFont="1"/>
    <xf numFmtId="49" fontId="58" fillId="0" borderId="0" xfId="0" applyNumberFormat="1" applyFont="1" applyFill="1" applyBorder="1"/>
    <xf numFmtId="0" fontId="0" fillId="0" borderId="0" xfId="0" applyAlignment="1">
      <alignment horizontal="center"/>
    </xf>
    <xf numFmtId="2" fontId="24" fillId="0" borderId="9" xfId="0" applyNumberFormat="1" applyFont="1" applyFill="1" applyBorder="1" applyAlignment="1">
      <alignment horizontal="center"/>
    </xf>
    <xf numFmtId="0" fontId="31" fillId="23" borderId="9" xfId="2" applyFont="1" applyFill="1" applyBorder="1"/>
    <xf numFmtId="0" fontId="25" fillId="0" borderId="9" xfId="0" applyFont="1" applyFill="1" applyBorder="1"/>
    <xf numFmtId="2" fontId="24" fillId="24" borderId="9" xfId="0" applyNumberFormat="1" applyFont="1" applyFill="1" applyBorder="1" applyAlignment="1">
      <alignment horizontal="center"/>
    </xf>
    <xf numFmtId="2" fontId="25" fillId="0" borderId="9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9" xfId="0" applyBorder="1" applyAlignment="1">
      <alignment wrapText="1"/>
    </xf>
    <xf numFmtId="0" fontId="34" fillId="0" borderId="9" xfId="0" applyFont="1" applyBorder="1" applyAlignment="1">
      <alignment wrapText="1"/>
    </xf>
    <xf numFmtId="0" fontId="26" fillId="0" borderId="9" xfId="0" applyFont="1" applyBorder="1"/>
    <xf numFmtId="0" fontId="26" fillId="0" borderId="9" xfId="0" applyFont="1" applyBorder="1" applyAlignment="1">
      <alignment wrapText="1"/>
    </xf>
    <xf numFmtId="49" fontId="60" fillId="0" borderId="10" xfId="0" applyNumberFormat="1" applyFont="1" applyFill="1" applyBorder="1"/>
    <xf numFmtId="49" fontId="60" fillId="0" borderId="9" xfId="0" applyNumberFormat="1" applyFont="1" applyFill="1" applyBorder="1"/>
    <xf numFmtId="4" fontId="61" fillId="0" borderId="9" xfId="0" applyNumberFormat="1" applyFont="1" applyFill="1" applyBorder="1"/>
    <xf numFmtId="4" fontId="61" fillId="0" borderId="12" xfId="0" applyNumberFormat="1" applyFont="1" applyFill="1" applyBorder="1"/>
    <xf numFmtId="0" fontId="16" fillId="0" borderId="0" xfId="0" applyFont="1" applyFill="1" applyBorder="1"/>
    <xf numFmtId="3" fontId="36" fillId="0" borderId="0" xfId="0" applyNumberFormat="1" applyFont="1" applyFill="1" applyBorder="1" applyAlignment="1">
      <alignment horizontal="center"/>
    </xf>
    <xf numFmtId="4" fontId="61" fillId="0" borderId="13" xfId="0" applyNumberFormat="1" applyFont="1" applyFill="1" applyBorder="1"/>
    <xf numFmtId="0" fontId="36" fillId="0" borderId="0" xfId="0" applyFont="1" applyFill="1" applyBorder="1" applyAlignment="1">
      <alignment horizontal="center"/>
    </xf>
    <xf numFmtId="49" fontId="59" fillId="41" borderId="9" xfId="0" applyNumberFormat="1" applyFont="1" applyFill="1" applyBorder="1" applyAlignment="1">
      <alignment horizontal="center"/>
    </xf>
    <xf numFmtId="0" fontId="59" fillId="41" borderId="9" xfId="0" applyFont="1" applyFill="1" applyBorder="1" applyAlignment="1">
      <alignment horizontal="center"/>
    </xf>
    <xf numFmtId="169" fontId="27" fillId="0" borderId="9" xfId="1" applyNumberFormat="1" applyFont="1" applyFill="1" applyBorder="1" applyAlignment="1">
      <alignment horizontal="center" vertical="center"/>
    </xf>
    <xf numFmtId="0" fontId="37" fillId="0" borderId="0" xfId="2" applyFont="1" applyFill="1" applyBorder="1"/>
    <xf numFmtId="169" fontId="27" fillId="0" borderId="9" xfId="0" applyNumberFormat="1" applyFont="1" applyFill="1" applyBorder="1" applyAlignment="1">
      <alignment horizontal="center" vertical="center"/>
    </xf>
    <xf numFmtId="3" fontId="21" fillId="0" borderId="9" xfId="0" applyNumberFormat="1" applyFont="1" applyFill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18" fillId="0" borderId="0" xfId="2" applyFont="1" applyFill="1" applyBorder="1" applyAlignment="1"/>
    <xf numFmtId="170" fontId="26" fillId="0" borderId="9" xfId="0" applyNumberFormat="1" applyFont="1" applyFill="1" applyBorder="1" applyAlignment="1">
      <alignment horizontal="center" vertical="center"/>
    </xf>
    <xf numFmtId="0" fontId="21" fillId="0" borderId="9" xfId="2" applyFont="1" applyFill="1" applyBorder="1" applyAlignment="1">
      <alignment horizontal="center" vertical="center"/>
    </xf>
    <xf numFmtId="1" fontId="21" fillId="0" borderId="9" xfId="2" applyNumberFormat="1" applyFont="1" applyFill="1" applyBorder="1" applyAlignment="1">
      <alignment horizontal="center" vertical="center"/>
    </xf>
    <xf numFmtId="0" fontId="26" fillId="0" borderId="0" xfId="0" applyFont="1"/>
    <xf numFmtId="167" fontId="21" fillId="0" borderId="9" xfId="0" applyNumberFormat="1" applyFont="1" applyFill="1" applyBorder="1" applyAlignment="1">
      <alignment horizontal="center" vertical="center"/>
    </xf>
    <xf numFmtId="3" fontId="25" fillId="0" borderId="9" xfId="0" applyNumberFormat="1" applyFont="1" applyFill="1" applyBorder="1" applyAlignment="1">
      <alignment horizontal="right" vertical="center"/>
    </xf>
    <xf numFmtId="3" fontId="21" fillId="0" borderId="9" xfId="0" applyNumberFormat="1" applyFont="1" applyFill="1" applyBorder="1" applyAlignment="1">
      <alignment horizontal="right" vertical="center"/>
    </xf>
    <xf numFmtId="169" fontId="27" fillId="0" borderId="9" xfId="0" applyNumberFormat="1" applyFont="1" applyFill="1" applyBorder="1" applyAlignment="1">
      <alignment vertical="center"/>
    </xf>
    <xf numFmtId="170" fontId="26" fillId="0" borderId="9" xfId="0" applyNumberFormat="1" applyFont="1" applyFill="1" applyBorder="1" applyAlignment="1">
      <alignment vertical="center"/>
    </xf>
    <xf numFmtId="4" fontId="61" fillId="0" borderId="9" xfId="0" applyNumberFormat="1" applyFont="1" applyFill="1" applyBorder="1" applyAlignment="1">
      <alignment horizontal="right"/>
    </xf>
    <xf numFmtId="3" fontId="61" fillId="0" borderId="9" xfId="0" applyNumberFormat="1" applyFont="1" applyFill="1" applyBorder="1" applyAlignment="1">
      <alignment horizontal="right"/>
    </xf>
    <xf numFmtId="0" fontId="32" fillId="0" borderId="9" xfId="0" applyFont="1" applyFill="1" applyBorder="1"/>
    <xf numFmtId="0" fontId="32" fillId="0" borderId="9" xfId="0" applyFont="1" applyFill="1" applyBorder="1" applyAlignment="1">
      <alignment horizontal="center" vertical="center"/>
    </xf>
    <xf numFmtId="171" fontId="17" fillId="0" borderId="9" xfId="0" applyNumberFormat="1" applyFont="1" applyFill="1" applyBorder="1"/>
    <xf numFmtId="17" fontId="32" fillId="0" borderId="9" xfId="0" applyNumberFormat="1" applyFont="1" applyFill="1" applyBorder="1" applyAlignment="1">
      <alignment horizontal="center" vertical="center"/>
    </xf>
    <xf numFmtId="0" fontId="23" fillId="0" borderId="9" xfId="2" applyFont="1" applyFill="1" applyBorder="1"/>
    <xf numFmtId="0" fontId="62" fillId="0" borderId="9" xfId="0" applyFont="1" applyFill="1" applyBorder="1" applyAlignment="1">
      <alignment wrapText="1"/>
    </xf>
    <xf numFmtId="0" fontId="70" fillId="0" borderId="9" xfId="0" applyFont="1" applyFill="1" applyBorder="1" applyAlignment="1">
      <alignment wrapText="1"/>
    </xf>
    <xf numFmtId="0" fontId="65" fillId="0" borderId="9" xfId="2" applyFont="1" applyFill="1" applyBorder="1" applyAlignment="1">
      <alignment horizontal="center"/>
    </xf>
    <xf numFmtId="1" fontId="65" fillId="0" borderId="9" xfId="2" applyNumberFormat="1" applyFont="1" applyFill="1" applyBorder="1" applyAlignment="1">
      <alignment horizontal="center"/>
    </xf>
    <xf numFmtId="0" fontId="72" fillId="0" borderId="9" xfId="0" applyFont="1" applyFill="1" applyBorder="1"/>
    <xf numFmtId="3" fontId="65" fillId="0" borderId="9" xfId="0" applyNumberFormat="1" applyFont="1" applyFill="1" applyBorder="1" applyAlignment="1">
      <alignment horizontal="center"/>
    </xf>
    <xf numFmtId="4" fontId="65" fillId="0" borderId="9" xfId="0" applyNumberFormat="1" applyFont="1" applyFill="1" applyBorder="1" applyAlignment="1">
      <alignment horizontal="center"/>
    </xf>
    <xf numFmtId="0" fontId="65" fillId="0" borderId="9" xfId="0" applyFont="1" applyFill="1" applyBorder="1"/>
    <xf numFmtId="2" fontId="65" fillId="0" borderId="9" xfId="0" applyNumberFormat="1" applyFont="1" applyFill="1" applyBorder="1" applyAlignment="1">
      <alignment horizontal="center"/>
    </xf>
    <xf numFmtId="0" fontId="62" fillId="0" borderId="9" xfId="0" applyFont="1" applyFill="1" applyBorder="1"/>
    <xf numFmtId="3" fontId="73" fillId="0" borderId="9" xfId="0" applyNumberFormat="1" applyFont="1" applyFill="1" applyBorder="1" applyAlignment="1">
      <alignment horizontal="center"/>
    </xf>
    <xf numFmtId="2" fontId="73" fillId="0" borderId="9" xfId="0" applyNumberFormat="1" applyFont="1" applyFill="1" applyBorder="1" applyAlignment="1">
      <alignment horizontal="center"/>
    </xf>
    <xf numFmtId="0" fontId="70" fillId="0" borderId="9" xfId="0" applyFont="1" applyFill="1" applyBorder="1"/>
    <xf numFmtId="3" fontId="71" fillId="0" borderId="9" xfId="0" applyNumberFormat="1" applyFont="1" applyFill="1" applyBorder="1" applyAlignment="1">
      <alignment horizontal="center"/>
    </xf>
    <xf numFmtId="2" fontId="71" fillId="0" borderId="9" xfId="0" applyNumberFormat="1" applyFont="1" applyFill="1" applyBorder="1" applyAlignment="1">
      <alignment horizontal="center"/>
    </xf>
    <xf numFmtId="1" fontId="71" fillId="0" borderId="9" xfId="0" applyNumberFormat="1" applyFont="1" applyFill="1" applyBorder="1" applyAlignment="1">
      <alignment horizontal="center"/>
    </xf>
    <xf numFmtId="2" fontId="71" fillId="0" borderId="9" xfId="0" applyNumberFormat="1" applyFont="1" applyFill="1" applyBorder="1" applyAlignment="1">
      <alignment horizontal="center" wrapText="1"/>
    </xf>
    <xf numFmtId="166" fontId="65" fillId="0" borderId="9" xfId="0" applyNumberFormat="1" applyFont="1" applyFill="1" applyBorder="1" applyAlignment="1">
      <alignment horizontal="center"/>
    </xf>
    <xf numFmtId="166" fontId="73" fillId="0" borderId="9" xfId="0" applyNumberFormat="1" applyFont="1" applyFill="1" applyBorder="1" applyAlignment="1">
      <alignment horizontal="center"/>
    </xf>
    <xf numFmtId="0" fontId="62" fillId="0" borderId="9" xfId="2" applyFont="1" applyFill="1" applyBorder="1"/>
    <xf numFmtId="0" fontId="74" fillId="0" borderId="9" xfId="0" applyFont="1" applyFill="1" applyBorder="1"/>
    <xf numFmtId="166" fontId="70" fillId="0" borderId="9" xfId="0" applyNumberFormat="1" applyFont="1" applyFill="1" applyBorder="1" applyAlignment="1">
      <alignment horizontal="center"/>
    </xf>
    <xf numFmtId="0" fontId="62" fillId="42" borderId="0" xfId="0" applyFont="1" applyFill="1"/>
    <xf numFmtId="3" fontId="62" fillId="42" borderId="0" xfId="0" applyNumberFormat="1" applyFont="1" applyFill="1"/>
    <xf numFmtId="49" fontId="66" fillId="42" borderId="9" xfId="0" applyNumberFormat="1" applyFont="1" applyFill="1" applyBorder="1" applyAlignment="1">
      <alignment horizontal="left"/>
    </xf>
    <xf numFmtId="3" fontId="66" fillId="42" borderId="9" xfId="0" applyNumberFormat="1" applyFont="1" applyFill="1" applyBorder="1" applyAlignment="1">
      <alignment horizontal="right"/>
    </xf>
    <xf numFmtId="49" fontId="66" fillId="42" borderId="9" xfId="0" applyNumberFormat="1" applyFont="1" applyFill="1" applyBorder="1" applyAlignment="1">
      <alignment horizontal="right"/>
    </xf>
    <xf numFmtId="49" fontId="67" fillId="42" borderId="9" xfId="0" applyNumberFormat="1" applyFont="1" applyFill="1" applyBorder="1"/>
    <xf numFmtId="3" fontId="68" fillId="42" borderId="9" xfId="0" applyNumberFormat="1" applyFont="1" applyFill="1" applyBorder="1" applyAlignment="1">
      <alignment horizontal="right"/>
    </xf>
    <xf numFmtId="49" fontId="67" fillId="42" borderId="28" xfId="0" applyNumberFormat="1" applyFont="1" applyFill="1" applyBorder="1"/>
    <xf numFmtId="168" fontId="68" fillId="42" borderId="0" xfId="170" applyNumberFormat="1" applyFont="1" applyFill="1" applyBorder="1"/>
    <xf numFmtId="49" fontId="67" fillId="42" borderId="0" xfId="0" applyNumberFormat="1" applyFont="1" applyFill="1" applyBorder="1"/>
    <xf numFmtId="0" fontId="63" fillId="42" borderId="0" xfId="0" applyFont="1" applyFill="1"/>
    <xf numFmtId="3" fontId="68" fillId="42" borderId="9" xfId="0" applyNumberFormat="1" applyFont="1" applyFill="1" applyBorder="1"/>
    <xf numFmtId="168" fontId="68" fillId="42" borderId="9" xfId="170" applyNumberFormat="1" applyFont="1" applyFill="1" applyBorder="1" applyAlignment="1">
      <alignment horizontal="center"/>
    </xf>
    <xf numFmtId="0" fontId="20" fillId="0" borderId="9" xfId="2" applyFont="1" applyFill="1" applyBorder="1" applyAlignment="1">
      <alignment horizontal="center" vertical="center"/>
    </xf>
    <xf numFmtId="0" fontId="19" fillId="0" borderId="10" xfId="2" applyFont="1" applyFill="1" applyBorder="1" applyAlignment="1">
      <alignment horizontal="center" vertical="center"/>
    </xf>
    <xf numFmtId="0" fontId="19" fillId="0" borderId="11" xfId="2" applyFont="1" applyFill="1" applyBorder="1" applyAlignment="1">
      <alignment horizontal="center" vertical="center"/>
    </xf>
    <xf numFmtId="0" fontId="19" fillId="0" borderId="12" xfId="2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horizontal="center"/>
    </xf>
    <xf numFmtId="0" fontId="65" fillId="42" borderId="9" xfId="2" applyFont="1" applyFill="1" applyBorder="1" applyAlignment="1">
      <alignment horizontal="center"/>
    </xf>
    <xf numFmtId="0" fontId="64" fillId="42" borderId="9" xfId="2" applyFont="1" applyFill="1" applyBorder="1" applyAlignment="1">
      <alignment horizontal="center"/>
    </xf>
    <xf numFmtId="0" fontId="70" fillId="0" borderId="9" xfId="2" applyFont="1" applyFill="1" applyBorder="1" applyAlignment="1">
      <alignment horizontal="center" vertical="center"/>
    </xf>
    <xf numFmtId="0" fontId="69" fillId="0" borderId="10" xfId="0" applyFont="1" applyFill="1" applyBorder="1" applyAlignment="1">
      <alignment horizontal="center" vertical="center"/>
    </xf>
    <xf numFmtId="0" fontId="69" fillId="0" borderId="11" xfId="0" applyFont="1" applyFill="1" applyBorder="1" applyAlignment="1">
      <alignment horizontal="center" vertical="center"/>
    </xf>
    <xf numFmtId="0" fontId="69" fillId="0" borderId="12" xfId="0" applyFont="1" applyFill="1" applyBorder="1" applyAlignment="1">
      <alignment horizontal="center" vertical="center"/>
    </xf>
    <xf numFmtId="0" fontId="70" fillId="0" borderId="9" xfId="0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/>
    </xf>
    <xf numFmtId="3" fontId="36" fillId="0" borderId="0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25" fillId="0" borderId="9" xfId="2" applyFont="1" applyFill="1" applyBorder="1" applyAlignment="1">
      <alignment vertical="center" wrapText="1"/>
    </xf>
    <xf numFmtId="3" fontId="25" fillId="0" borderId="9" xfId="2" applyNumberFormat="1" applyFont="1" applyFill="1" applyBorder="1" applyAlignment="1">
      <alignment horizontal="center" vertical="center"/>
    </xf>
    <xf numFmtId="166" fontId="25" fillId="0" borderId="9" xfId="2" applyNumberFormat="1" applyFont="1" applyFill="1" applyBorder="1" applyAlignment="1">
      <alignment horizontal="center" vertical="center"/>
    </xf>
    <xf numFmtId="166" fontId="27" fillId="0" borderId="9" xfId="2" applyNumberFormat="1" applyFont="1" applyFill="1" applyBorder="1" applyAlignment="1">
      <alignment horizontal="center" vertical="center"/>
    </xf>
    <xf numFmtId="0" fontId="29" fillId="0" borderId="9" xfId="2" applyFont="1" applyFill="1" applyBorder="1" applyAlignment="1">
      <alignment vertical="center"/>
    </xf>
    <xf numFmtId="3" fontId="29" fillId="43" borderId="9" xfId="2" applyNumberFormat="1" applyFont="1" applyFill="1" applyBorder="1" applyAlignment="1">
      <alignment horizontal="center" vertical="center"/>
    </xf>
    <xf numFmtId="166" fontId="83" fillId="0" borderId="9" xfId="336" applyNumberFormat="1" applyFont="1" applyBorder="1" applyAlignment="1">
      <alignment horizontal="center" vertical="center"/>
    </xf>
    <xf numFmtId="166" fontId="29" fillId="0" borderId="9" xfId="2" applyNumberFormat="1" applyFont="1" applyFill="1" applyBorder="1" applyAlignment="1">
      <alignment horizontal="center" vertical="center"/>
    </xf>
    <xf numFmtId="0" fontId="62" fillId="0" borderId="14" xfId="0" applyFont="1" applyFill="1" applyBorder="1" applyAlignment="1">
      <alignment vertical="center"/>
    </xf>
    <xf numFmtId="49" fontId="75" fillId="0" borderId="14" xfId="0" applyNumberFormat="1" applyFont="1" applyFill="1" applyBorder="1" applyAlignment="1">
      <alignment horizontal="center" vertical="center"/>
    </xf>
    <xf numFmtId="49" fontId="75" fillId="0" borderId="15" xfId="0" applyNumberFormat="1" applyFont="1" applyFill="1" applyBorder="1" applyAlignment="1">
      <alignment horizontal="center" vertical="center"/>
    </xf>
    <xf numFmtId="0" fontId="75" fillId="0" borderId="1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3" fillId="0" borderId="17" xfId="0" applyFont="1" applyFill="1" applyBorder="1" applyAlignment="1">
      <alignment vertical="center"/>
    </xf>
    <xf numFmtId="0" fontId="76" fillId="0" borderId="17" xfId="0" applyFont="1" applyFill="1" applyBorder="1" applyAlignment="1">
      <alignment vertical="center"/>
    </xf>
    <xf numFmtId="3" fontId="76" fillId="0" borderId="0" xfId="0" applyNumberFormat="1" applyFont="1" applyFill="1" applyBorder="1" applyAlignment="1">
      <alignment horizontal="right" vertical="center"/>
    </xf>
    <xf numFmtId="3" fontId="76" fillId="0" borderId="18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62" fillId="0" borderId="17" xfId="0" applyFont="1" applyFill="1" applyBorder="1" applyAlignment="1">
      <alignment vertical="center"/>
    </xf>
    <xf numFmtId="0" fontId="77" fillId="0" borderId="17" xfId="0" applyFont="1" applyFill="1" applyBorder="1" applyAlignment="1">
      <alignment vertical="center"/>
    </xf>
    <xf numFmtId="3" fontId="77" fillId="0" borderId="0" xfId="0" applyNumberFormat="1" applyFont="1" applyFill="1" applyBorder="1" applyAlignment="1">
      <alignment horizontal="right" vertical="center"/>
    </xf>
    <xf numFmtId="3" fontId="78" fillId="0" borderId="0" xfId="0" applyNumberFormat="1" applyFont="1" applyFill="1" applyBorder="1" applyAlignment="1">
      <alignment horizontal="right" vertical="center"/>
    </xf>
    <xf numFmtId="0" fontId="79" fillId="0" borderId="9" xfId="0" applyFont="1" applyFill="1" applyBorder="1" applyAlignment="1">
      <alignment vertical="center"/>
    </xf>
    <xf numFmtId="0" fontId="80" fillId="0" borderId="9" xfId="0" applyFont="1" applyFill="1" applyBorder="1" applyAlignment="1">
      <alignment horizontal="center" vertical="center"/>
    </xf>
    <xf numFmtId="3" fontId="80" fillId="0" borderId="9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vertical="center"/>
    </xf>
    <xf numFmtId="3" fontId="82" fillId="0" borderId="9" xfId="0" applyNumberFormat="1" applyFont="1" applyFill="1" applyBorder="1" applyAlignment="1">
      <alignment horizontal="right" vertical="center"/>
    </xf>
  </cellXfs>
  <cellStyles count="338">
    <cellStyle name="%20 - Vurgu1 2" xfId="3" xr:uid="{00000000-0005-0000-0000-000000000000}"/>
    <cellStyle name="%20 - Vurgu2 2" xfId="4" xr:uid="{00000000-0005-0000-0000-000001000000}"/>
    <cellStyle name="%20 - Vurgu3 2" xfId="5" xr:uid="{00000000-0005-0000-0000-000002000000}"/>
    <cellStyle name="%20 - Vurgu4 2" xfId="6" xr:uid="{00000000-0005-0000-0000-000003000000}"/>
    <cellStyle name="%20 - Vurgu5 2" xfId="7" xr:uid="{00000000-0005-0000-0000-000004000000}"/>
    <cellStyle name="%20 - Vurgu6 2" xfId="8" xr:uid="{00000000-0005-0000-0000-000005000000}"/>
    <cellStyle name="%40 - Vurgu1 2" xfId="9" xr:uid="{00000000-0005-0000-0000-000006000000}"/>
    <cellStyle name="%40 - Vurgu2 2" xfId="10" xr:uid="{00000000-0005-0000-0000-000007000000}"/>
    <cellStyle name="%40 - Vurgu3 2" xfId="11" xr:uid="{00000000-0005-0000-0000-000008000000}"/>
    <cellStyle name="%40 - Vurgu4 2" xfId="12" xr:uid="{00000000-0005-0000-0000-000009000000}"/>
    <cellStyle name="%40 - Vurgu5 2" xfId="13" xr:uid="{00000000-0005-0000-0000-00000A000000}"/>
    <cellStyle name="%40 - Vurgu6 2" xfId="14" xr:uid="{00000000-0005-0000-0000-00000B000000}"/>
    <cellStyle name="%60 - Vurgu1 2" xfId="15" xr:uid="{00000000-0005-0000-0000-00000C000000}"/>
    <cellStyle name="%60 - Vurgu2 2" xfId="16" xr:uid="{00000000-0005-0000-0000-00000D000000}"/>
    <cellStyle name="%60 - Vurgu3 2" xfId="17" xr:uid="{00000000-0005-0000-0000-00000E000000}"/>
    <cellStyle name="%60 - Vurgu4 2" xfId="18" xr:uid="{00000000-0005-0000-0000-00000F000000}"/>
    <cellStyle name="%60 - Vurgu5 2" xfId="19" xr:uid="{00000000-0005-0000-0000-000010000000}"/>
    <cellStyle name="%60 - Vurgu6 2" xfId="20" xr:uid="{00000000-0005-0000-0000-000011000000}"/>
    <cellStyle name="20% - Accent1" xfId="21" xr:uid="{00000000-0005-0000-0000-000012000000}"/>
    <cellStyle name="20% - Accent1 2" xfId="22" xr:uid="{00000000-0005-0000-0000-000013000000}"/>
    <cellStyle name="20% - Accent1 2 2" xfId="23" xr:uid="{00000000-0005-0000-0000-000014000000}"/>
    <cellStyle name="20% - Accent1 2 2 2" xfId="171" xr:uid="{00000000-0005-0000-0000-000015000000}"/>
    <cellStyle name="20% - Accent1 2 3" xfId="172" xr:uid="{00000000-0005-0000-0000-000016000000}"/>
    <cellStyle name="20% - Accent1 3" xfId="173" xr:uid="{00000000-0005-0000-0000-000017000000}"/>
    <cellStyle name="20% - Accent1 4" xfId="174" xr:uid="{00000000-0005-0000-0000-000018000000}"/>
    <cellStyle name="20% - Accent2" xfId="24" xr:uid="{00000000-0005-0000-0000-000019000000}"/>
    <cellStyle name="20% - Accent2 2" xfId="25" xr:uid="{00000000-0005-0000-0000-00001A000000}"/>
    <cellStyle name="20% - Accent2 2 2" xfId="26" xr:uid="{00000000-0005-0000-0000-00001B000000}"/>
    <cellStyle name="20% - Accent2 2 2 2" xfId="175" xr:uid="{00000000-0005-0000-0000-00001C000000}"/>
    <cellStyle name="20% - Accent2 2 3" xfId="176" xr:uid="{00000000-0005-0000-0000-00001D000000}"/>
    <cellStyle name="20% - Accent2 3" xfId="177" xr:uid="{00000000-0005-0000-0000-00001E000000}"/>
    <cellStyle name="20% - Accent2 4" xfId="178" xr:uid="{00000000-0005-0000-0000-00001F000000}"/>
    <cellStyle name="20% - Accent3" xfId="27" xr:uid="{00000000-0005-0000-0000-000020000000}"/>
    <cellStyle name="20% - Accent3 2" xfId="28" xr:uid="{00000000-0005-0000-0000-000021000000}"/>
    <cellStyle name="20% - Accent3 2 2" xfId="29" xr:uid="{00000000-0005-0000-0000-000022000000}"/>
    <cellStyle name="20% - Accent3 2 2 2" xfId="179" xr:uid="{00000000-0005-0000-0000-000023000000}"/>
    <cellStyle name="20% - Accent3 2 3" xfId="180" xr:uid="{00000000-0005-0000-0000-000024000000}"/>
    <cellStyle name="20% - Accent3 3" xfId="181" xr:uid="{00000000-0005-0000-0000-000025000000}"/>
    <cellStyle name="20% - Accent3 4" xfId="182" xr:uid="{00000000-0005-0000-0000-000026000000}"/>
    <cellStyle name="20% - Accent4" xfId="30" xr:uid="{00000000-0005-0000-0000-000027000000}"/>
    <cellStyle name="20% - Accent4 2" xfId="31" xr:uid="{00000000-0005-0000-0000-000028000000}"/>
    <cellStyle name="20% - Accent4 2 2" xfId="32" xr:uid="{00000000-0005-0000-0000-000029000000}"/>
    <cellStyle name="20% - Accent4 2 2 2" xfId="183" xr:uid="{00000000-0005-0000-0000-00002A000000}"/>
    <cellStyle name="20% - Accent4 2 3" xfId="184" xr:uid="{00000000-0005-0000-0000-00002B000000}"/>
    <cellStyle name="20% - Accent4 3" xfId="185" xr:uid="{00000000-0005-0000-0000-00002C000000}"/>
    <cellStyle name="20% - Accent4 4" xfId="186" xr:uid="{00000000-0005-0000-0000-00002D000000}"/>
    <cellStyle name="20% - Accent5" xfId="33" xr:uid="{00000000-0005-0000-0000-00002E000000}"/>
    <cellStyle name="20% - Accent5 2" xfId="34" xr:uid="{00000000-0005-0000-0000-00002F000000}"/>
    <cellStyle name="20% - Accent5 2 2" xfId="35" xr:uid="{00000000-0005-0000-0000-000030000000}"/>
    <cellStyle name="20% - Accent5 2 2 2" xfId="187" xr:uid="{00000000-0005-0000-0000-000031000000}"/>
    <cellStyle name="20% - Accent5 2 3" xfId="188" xr:uid="{00000000-0005-0000-0000-000032000000}"/>
    <cellStyle name="20% - Accent5 3" xfId="189" xr:uid="{00000000-0005-0000-0000-000033000000}"/>
    <cellStyle name="20% - Accent5 4" xfId="190" xr:uid="{00000000-0005-0000-0000-000034000000}"/>
    <cellStyle name="20% - Accent6" xfId="36" xr:uid="{00000000-0005-0000-0000-000035000000}"/>
    <cellStyle name="20% - Accent6 2" xfId="37" xr:uid="{00000000-0005-0000-0000-000036000000}"/>
    <cellStyle name="20% - Accent6 2 2" xfId="38" xr:uid="{00000000-0005-0000-0000-000037000000}"/>
    <cellStyle name="20% - Accent6 2 2 2" xfId="191" xr:uid="{00000000-0005-0000-0000-000038000000}"/>
    <cellStyle name="20% - Accent6 2 3" xfId="192" xr:uid="{00000000-0005-0000-0000-000039000000}"/>
    <cellStyle name="20% - Accent6 3" xfId="193" xr:uid="{00000000-0005-0000-0000-00003A000000}"/>
    <cellStyle name="20% - Accent6 4" xfId="194" xr:uid="{00000000-0005-0000-0000-00003B000000}"/>
    <cellStyle name="40% - Accent1" xfId="39" xr:uid="{00000000-0005-0000-0000-00003C000000}"/>
    <cellStyle name="40% - Accent1 2" xfId="40" xr:uid="{00000000-0005-0000-0000-00003D000000}"/>
    <cellStyle name="40% - Accent1 2 2" xfId="41" xr:uid="{00000000-0005-0000-0000-00003E000000}"/>
    <cellStyle name="40% - Accent1 2 2 2" xfId="195" xr:uid="{00000000-0005-0000-0000-00003F000000}"/>
    <cellStyle name="40% - Accent1 2 3" xfId="196" xr:uid="{00000000-0005-0000-0000-000040000000}"/>
    <cellStyle name="40% - Accent1 3" xfId="197" xr:uid="{00000000-0005-0000-0000-000041000000}"/>
    <cellStyle name="40% - Accent1 4" xfId="198" xr:uid="{00000000-0005-0000-0000-000042000000}"/>
    <cellStyle name="40% - Accent2" xfId="42" xr:uid="{00000000-0005-0000-0000-000043000000}"/>
    <cellStyle name="40% - Accent2 2" xfId="43" xr:uid="{00000000-0005-0000-0000-000044000000}"/>
    <cellStyle name="40% - Accent2 2 2" xfId="44" xr:uid="{00000000-0005-0000-0000-000045000000}"/>
    <cellStyle name="40% - Accent2 2 2 2" xfId="199" xr:uid="{00000000-0005-0000-0000-000046000000}"/>
    <cellStyle name="40% - Accent2 2 3" xfId="200" xr:uid="{00000000-0005-0000-0000-000047000000}"/>
    <cellStyle name="40% - Accent2 3" xfId="201" xr:uid="{00000000-0005-0000-0000-000048000000}"/>
    <cellStyle name="40% - Accent2 4" xfId="202" xr:uid="{00000000-0005-0000-0000-000049000000}"/>
    <cellStyle name="40% - Accent3" xfId="45" xr:uid="{00000000-0005-0000-0000-00004A000000}"/>
    <cellStyle name="40% - Accent3 2" xfId="46" xr:uid="{00000000-0005-0000-0000-00004B000000}"/>
    <cellStyle name="40% - Accent3 2 2" xfId="47" xr:uid="{00000000-0005-0000-0000-00004C000000}"/>
    <cellStyle name="40% - Accent3 2 2 2" xfId="203" xr:uid="{00000000-0005-0000-0000-00004D000000}"/>
    <cellStyle name="40% - Accent3 2 3" xfId="204" xr:uid="{00000000-0005-0000-0000-00004E000000}"/>
    <cellStyle name="40% - Accent3 3" xfId="205" xr:uid="{00000000-0005-0000-0000-00004F000000}"/>
    <cellStyle name="40% - Accent3 4" xfId="206" xr:uid="{00000000-0005-0000-0000-000050000000}"/>
    <cellStyle name="40% - Accent4" xfId="48" xr:uid="{00000000-0005-0000-0000-000051000000}"/>
    <cellStyle name="40% - Accent4 2" xfId="49" xr:uid="{00000000-0005-0000-0000-000052000000}"/>
    <cellStyle name="40% - Accent4 2 2" xfId="50" xr:uid="{00000000-0005-0000-0000-000053000000}"/>
    <cellStyle name="40% - Accent4 2 2 2" xfId="207" xr:uid="{00000000-0005-0000-0000-000054000000}"/>
    <cellStyle name="40% - Accent4 2 3" xfId="208" xr:uid="{00000000-0005-0000-0000-000055000000}"/>
    <cellStyle name="40% - Accent4 3" xfId="209" xr:uid="{00000000-0005-0000-0000-000056000000}"/>
    <cellStyle name="40% - Accent4 4" xfId="210" xr:uid="{00000000-0005-0000-0000-000057000000}"/>
    <cellStyle name="40% - Accent5" xfId="51" xr:uid="{00000000-0005-0000-0000-000058000000}"/>
    <cellStyle name="40% - Accent5 2" xfId="52" xr:uid="{00000000-0005-0000-0000-000059000000}"/>
    <cellStyle name="40% - Accent5 2 2" xfId="53" xr:uid="{00000000-0005-0000-0000-00005A000000}"/>
    <cellStyle name="40% - Accent5 2 2 2" xfId="211" xr:uid="{00000000-0005-0000-0000-00005B000000}"/>
    <cellStyle name="40% - Accent5 2 3" xfId="212" xr:uid="{00000000-0005-0000-0000-00005C000000}"/>
    <cellStyle name="40% - Accent5 3" xfId="213" xr:uid="{00000000-0005-0000-0000-00005D000000}"/>
    <cellStyle name="40% - Accent5 4" xfId="214" xr:uid="{00000000-0005-0000-0000-00005E000000}"/>
    <cellStyle name="40% - Accent6" xfId="54" xr:uid="{00000000-0005-0000-0000-00005F000000}"/>
    <cellStyle name="40% - Accent6 2" xfId="55" xr:uid="{00000000-0005-0000-0000-000060000000}"/>
    <cellStyle name="40% - Accent6 2 2" xfId="56" xr:uid="{00000000-0005-0000-0000-000061000000}"/>
    <cellStyle name="40% - Accent6 2 2 2" xfId="215" xr:uid="{00000000-0005-0000-0000-000062000000}"/>
    <cellStyle name="40% - Accent6 2 3" xfId="216" xr:uid="{00000000-0005-0000-0000-000063000000}"/>
    <cellStyle name="40% - Accent6 3" xfId="217" xr:uid="{00000000-0005-0000-0000-000064000000}"/>
    <cellStyle name="40% - Accent6 4" xfId="218" xr:uid="{00000000-0005-0000-0000-000065000000}"/>
    <cellStyle name="60% - Accent1" xfId="57" xr:uid="{00000000-0005-0000-0000-000066000000}"/>
    <cellStyle name="60% - Accent1 2" xfId="58" xr:uid="{00000000-0005-0000-0000-000067000000}"/>
    <cellStyle name="60% - Accent1 2 2" xfId="59" xr:uid="{00000000-0005-0000-0000-000068000000}"/>
    <cellStyle name="60% - Accent1 2 2 2" xfId="219" xr:uid="{00000000-0005-0000-0000-000069000000}"/>
    <cellStyle name="60% - Accent1 2 3" xfId="220" xr:uid="{00000000-0005-0000-0000-00006A000000}"/>
    <cellStyle name="60% - Accent1 3" xfId="221" xr:uid="{00000000-0005-0000-0000-00006B000000}"/>
    <cellStyle name="60% - Accent2" xfId="60" xr:uid="{00000000-0005-0000-0000-00006C000000}"/>
    <cellStyle name="60% - Accent2 2" xfId="61" xr:uid="{00000000-0005-0000-0000-00006D000000}"/>
    <cellStyle name="60% - Accent2 2 2" xfId="62" xr:uid="{00000000-0005-0000-0000-00006E000000}"/>
    <cellStyle name="60% - Accent2 2 2 2" xfId="222" xr:uid="{00000000-0005-0000-0000-00006F000000}"/>
    <cellStyle name="60% - Accent2 2 3" xfId="223" xr:uid="{00000000-0005-0000-0000-000070000000}"/>
    <cellStyle name="60% - Accent2 3" xfId="224" xr:uid="{00000000-0005-0000-0000-000071000000}"/>
    <cellStyle name="60% - Accent3" xfId="63" xr:uid="{00000000-0005-0000-0000-000072000000}"/>
    <cellStyle name="60% - Accent3 2" xfId="64" xr:uid="{00000000-0005-0000-0000-000073000000}"/>
    <cellStyle name="60% - Accent3 2 2" xfId="65" xr:uid="{00000000-0005-0000-0000-000074000000}"/>
    <cellStyle name="60% - Accent3 2 2 2" xfId="225" xr:uid="{00000000-0005-0000-0000-000075000000}"/>
    <cellStyle name="60% - Accent3 2 3" xfId="226" xr:uid="{00000000-0005-0000-0000-000076000000}"/>
    <cellStyle name="60% - Accent3 3" xfId="227" xr:uid="{00000000-0005-0000-0000-000077000000}"/>
    <cellStyle name="60% - Accent4" xfId="66" xr:uid="{00000000-0005-0000-0000-000078000000}"/>
    <cellStyle name="60% - Accent4 2" xfId="67" xr:uid="{00000000-0005-0000-0000-000079000000}"/>
    <cellStyle name="60% - Accent4 2 2" xfId="68" xr:uid="{00000000-0005-0000-0000-00007A000000}"/>
    <cellStyle name="60% - Accent4 2 2 2" xfId="228" xr:uid="{00000000-0005-0000-0000-00007B000000}"/>
    <cellStyle name="60% - Accent4 2 3" xfId="229" xr:uid="{00000000-0005-0000-0000-00007C000000}"/>
    <cellStyle name="60% - Accent4 3" xfId="230" xr:uid="{00000000-0005-0000-0000-00007D000000}"/>
    <cellStyle name="60% - Accent5" xfId="69" xr:uid="{00000000-0005-0000-0000-00007E000000}"/>
    <cellStyle name="60% - Accent5 2" xfId="70" xr:uid="{00000000-0005-0000-0000-00007F000000}"/>
    <cellStyle name="60% - Accent5 2 2" xfId="71" xr:uid="{00000000-0005-0000-0000-000080000000}"/>
    <cellStyle name="60% - Accent5 2 2 2" xfId="231" xr:uid="{00000000-0005-0000-0000-000081000000}"/>
    <cellStyle name="60% - Accent5 2 3" xfId="232" xr:uid="{00000000-0005-0000-0000-000082000000}"/>
    <cellStyle name="60% - Accent5 3" xfId="233" xr:uid="{00000000-0005-0000-0000-000083000000}"/>
    <cellStyle name="60% - Accent6" xfId="72" xr:uid="{00000000-0005-0000-0000-000084000000}"/>
    <cellStyle name="60% - Accent6 2" xfId="73" xr:uid="{00000000-0005-0000-0000-000085000000}"/>
    <cellStyle name="60% - Accent6 2 2" xfId="74" xr:uid="{00000000-0005-0000-0000-000086000000}"/>
    <cellStyle name="60% - Accent6 2 2 2" xfId="234" xr:uid="{00000000-0005-0000-0000-000087000000}"/>
    <cellStyle name="60% - Accent6 2 3" xfId="235" xr:uid="{00000000-0005-0000-0000-000088000000}"/>
    <cellStyle name="60% - Accent6 3" xfId="236" xr:uid="{00000000-0005-0000-0000-000089000000}"/>
    <cellStyle name="Accent1 2" xfId="75" xr:uid="{00000000-0005-0000-0000-00008A000000}"/>
    <cellStyle name="Accent1 2 2" xfId="76" xr:uid="{00000000-0005-0000-0000-00008B000000}"/>
    <cellStyle name="Accent1 2 2 2" xfId="237" xr:uid="{00000000-0005-0000-0000-00008C000000}"/>
    <cellStyle name="Accent1 2 3" xfId="238" xr:uid="{00000000-0005-0000-0000-00008D000000}"/>
    <cellStyle name="Accent1 3" xfId="239" xr:uid="{00000000-0005-0000-0000-00008E000000}"/>
    <cellStyle name="Accent2 2" xfId="77" xr:uid="{00000000-0005-0000-0000-00008F000000}"/>
    <cellStyle name="Accent2 2 2" xfId="78" xr:uid="{00000000-0005-0000-0000-000090000000}"/>
    <cellStyle name="Accent2 2 2 2" xfId="240" xr:uid="{00000000-0005-0000-0000-000091000000}"/>
    <cellStyle name="Accent2 2 3" xfId="241" xr:uid="{00000000-0005-0000-0000-000092000000}"/>
    <cellStyle name="Accent2 3" xfId="242" xr:uid="{00000000-0005-0000-0000-000093000000}"/>
    <cellStyle name="Accent3 2" xfId="79" xr:uid="{00000000-0005-0000-0000-000094000000}"/>
    <cellStyle name="Accent3 2 2" xfId="80" xr:uid="{00000000-0005-0000-0000-000095000000}"/>
    <cellStyle name="Accent3 2 2 2" xfId="243" xr:uid="{00000000-0005-0000-0000-000096000000}"/>
    <cellStyle name="Accent3 2 3" xfId="244" xr:uid="{00000000-0005-0000-0000-000097000000}"/>
    <cellStyle name="Accent3 3" xfId="245" xr:uid="{00000000-0005-0000-0000-000098000000}"/>
    <cellStyle name="Accent4 2" xfId="81" xr:uid="{00000000-0005-0000-0000-000099000000}"/>
    <cellStyle name="Accent4 2 2" xfId="82" xr:uid="{00000000-0005-0000-0000-00009A000000}"/>
    <cellStyle name="Accent4 2 2 2" xfId="246" xr:uid="{00000000-0005-0000-0000-00009B000000}"/>
    <cellStyle name="Accent4 2 3" xfId="247" xr:uid="{00000000-0005-0000-0000-00009C000000}"/>
    <cellStyle name="Accent4 3" xfId="248" xr:uid="{00000000-0005-0000-0000-00009D000000}"/>
    <cellStyle name="Accent5 2" xfId="83" xr:uid="{00000000-0005-0000-0000-00009E000000}"/>
    <cellStyle name="Accent5 2 2" xfId="84" xr:uid="{00000000-0005-0000-0000-00009F000000}"/>
    <cellStyle name="Accent5 2 2 2" xfId="249" xr:uid="{00000000-0005-0000-0000-0000A0000000}"/>
    <cellStyle name="Accent5 2 3" xfId="250" xr:uid="{00000000-0005-0000-0000-0000A1000000}"/>
    <cellStyle name="Accent5 3" xfId="251" xr:uid="{00000000-0005-0000-0000-0000A2000000}"/>
    <cellStyle name="Accent6 2" xfId="85" xr:uid="{00000000-0005-0000-0000-0000A3000000}"/>
    <cellStyle name="Accent6 2 2" xfId="86" xr:uid="{00000000-0005-0000-0000-0000A4000000}"/>
    <cellStyle name="Accent6 2 2 2" xfId="252" xr:uid="{00000000-0005-0000-0000-0000A5000000}"/>
    <cellStyle name="Accent6 2 3" xfId="253" xr:uid="{00000000-0005-0000-0000-0000A6000000}"/>
    <cellStyle name="Accent6 3" xfId="254" xr:uid="{00000000-0005-0000-0000-0000A7000000}"/>
    <cellStyle name="Açıklama Metni 2" xfId="87" xr:uid="{00000000-0005-0000-0000-0000A8000000}"/>
    <cellStyle name="Ana Başlık 2" xfId="88" xr:uid="{00000000-0005-0000-0000-0000A9000000}"/>
    <cellStyle name="Bad 2" xfId="89" xr:uid="{00000000-0005-0000-0000-0000AA000000}"/>
    <cellStyle name="Bad 2 2" xfId="90" xr:uid="{00000000-0005-0000-0000-0000AB000000}"/>
    <cellStyle name="Bad 2 2 2" xfId="255" xr:uid="{00000000-0005-0000-0000-0000AC000000}"/>
    <cellStyle name="Bad 2 3" xfId="256" xr:uid="{00000000-0005-0000-0000-0000AD000000}"/>
    <cellStyle name="Bad 3" xfId="257" xr:uid="{00000000-0005-0000-0000-0000AE000000}"/>
    <cellStyle name="Bağlı Hücre 2" xfId="91" xr:uid="{00000000-0005-0000-0000-0000AF000000}"/>
    <cellStyle name="Başlık 1 2" xfId="92" xr:uid="{00000000-0005-0000-0000-0000B0000000}"/>
    <cellStyle name="Başlık 2 2" xfId="93" xr:uid="{00000000-0005-0000-0000-0000B1000000}"/>
    <cellStyle name="Başlık 3 2" xfId="94" xr:uid="{00000000-0005-0000-0000-0000B2000000}"/>
    <cellStyle name="Başlık 4 2" xfId="95" xr:uid="{00000000-0005-0000-0000-0000B3000000}"/>
    <cellStyle name="Calculation 2" xfId="96" xr:uid="{00000000-0005-0000-0000-0000B4000000}"/>
    <cellStyle name="Calculation 2 2" xfId="97" xr:uid="{00000000-0005-0000-0000-0000B5000000}"/>
    <cellStyle name="Calculation 2 2 2" xfId="258" xr:uid="{00000000-0005-0000-0000-0000B6000000}"/>
    <cellStyle name="Calculation 2 3" xfId="259" xr:uid="{00000000-0005-0000-0000-0000B7000000}"/>
    <cellStyle name="Calculation 3" xfId="260" xr:uid="{00000000-0005-0000-0000-0000B8000000}"/>
    <cellStyle name="Check Cell 2" xfId="98" xr:uid="{00000000-0005-0000-0000-0000B9000000}"/>
    <cellStyle name="Check Cell 2 2" xfId="99" xr:uid="{00000000-0005-0000-0000-0000BA000000}"/>
    <cellStyle name="Check Cell 2 2 2" xfId="261" xr:uid="{00000000-0005-0000-0000-0000BB000000}"/>
    <cellStyle name="Check Cell 2 3" xfId="262" xr:uid="{00000000-0005-0000-0000-0000BC000000}"/>
    <cellStyle name="Check Cell 3" xfId="263" xr:uid="{00000000-0005-0000-0000-0000BD000000}"/>
    <cellStyle name="Comma" xfId="1" builtinId="3"/>
    <cellStyle name="Comma 2" xfId="100" xr:uid="{00000000-0005-0000-0000-0000BE000000}"/>
    <cellStyle name="Comma 2 2" xfId="101" xr:uid="{00000000-0005-0000-0000-0000BF000000}"/>
    <cellStyle name="Comma 2 3" xfId="264" xr:uid="{00000000-0005-0000-0000-0000C0000000}"/>
    <cellStyle name="Çıkış 2" xfId="102" xr:uid="{00000000-0005-0000-0000-0000C1000000}"/>
    <cellStyle name="Explanatory Text" xfId="103" xr:uid="{00000000-0005-0000-0000-0000C2000000}"/>
    <cellStyle name="Explanatory Text 2" xfId="104" xr:uid="{00000000-0005-0000-0000-0000C3000000}"/>
    <cellStyle name="Explanatory Text 2 2" xfId="105" xr:uid="{00000000-0005-0000-0000-0000C4000000}"/>
    <cellStyle name="Explanatory Text 2 2 2" xfId="265" xr:uid="{00000000-0005-0000-0000-0000C5000000}"/>
    <cellStyle name="Explanatory Text 2 3" xfId="266" xr:uid="{00000000-0005-0000-0000-0000C6000000}"/>
    <cellStyle name="Explanatory Text 3" xfId="267" xr:uid="{00000000-0005-0000-0000-0000C7000000}"/>
    <cellStyle name="Giriş 2" xfId="106" xr:uid="{00000000-0005-0000-0000-0000C8000000}"/>
    <cellStyle name="Good 2" xfId="107" xr:uid="{00000000-0005-0000-0000-0000C9000000}"/>
    <cellStyle name="Good 2 2" xfId="108" xr:uid="{00000000-0005-0000-0000-0000CA000000}"/>
    <cellStyle name="Good 2 2 2" xfId="268" xr:uid="{00000000-0005-0000-0000-0000CB000000}"/>
    <cellStyle name="Good 2 3" xfId="269" xr:uid="{00000000-0005-0000-0000-0000CC000000}"/>
    <cellStyle name="Good 3" xfId="270" xr:uid="{00000000-0005-0000-0000-0000CD000000}"/>
    <cellStyle name="Heading 1" xfId="109" xr:uid="{00000000-0005-0000-0000-0000CE000000}"/>
    <cellStyle name="Heading 1 2" xfId="110" xr:uid="{00000000-0005-0000-0000-0000CF000000}"/>
    <cellStyle name="Heading 2" xfId="111" xr:uid="{00000000-0005-0000-0000-0000D0000000}"/>
    <cellStyle name="Heading 2 2" xfId="112" xr:uid="{00000000-0005-0000-0000-0000D1000000}"/>
    <cellStyle name="Heading 3" xfId="113" xr:uid="{00000000-0005-0000-0000-0000D2000000}"/>
    <cellStyle name="Heading 3 2" xfId="114" xr:uid="{00000000-0005-0000-0000-0000D3000000}"/>
    <cellStyle name="Heading 4" xfId="115" xr:uid="{00000000-0005-0000-0000-0000D4000000}"/>
    <cellStyle name="Heading 4 2" xfId="116" xr:uid="{00000000-0005-0000-0000-0000D5000000}"/>
    <cellStyle name="Hesaplama 2" xfId="271" xr:uid="{00000000-0005-0000-0000-0000D6000000}"/>
    <cellStyle name="Input" xfId="117" xr:uid="{00000000-0005-0000-0000-0000D7000000}"/>
    <cellStyle name="Input 2" xfId="118" xr:uid="{00000000-0005-0000-0000-0000D8000000}"/>
    <cellStyle name="Input 2 2" xfId="119" xr:uid="{00000000-0005-0000-0000-0000D9000000}"/>
    <cellStyle name="Input 2 2 2" xfId="272" xr:uid="{00000000-0005-0000-0000-0000DA000000}"/>
    <cellStyle name="Input 2 3" xfId="273" xr:uid="{00000000-0005-0000-0000-0000DB000000}"/>
    <cellStyle name="Input 3" xfId="274" xr:uid="{00000000-0005-0000-0000-0000DC000000}"/>
    <cellStyle name="İşaretli Hücre 2" xfId="275" xr:uid="{00000000-0005-0000-0000-0000DD000000}"/>
    <cellStyle name="İyi 2" xfId="276" xr:uid="{00000000-0005-0000-0000-0000DE000000}"/>
    <cellStyle name="Kötü 2" xfId="277" xr:uid="{00000000-0005-0000-0000-0000DF000000}"/>
    <cellStyle name="Linked Cell" xfId="120" xr:uid="{00000000-0005-0000-0000-0000E0000000}"/>
    <cellStyle name="Linked Cell 2" xfId="121" xr:uid="{00000000-0005-0000-0000-0000E1000000}"/>
    <cellStyle name="Linked Cell 2 2" xfId="122" xr:uid="{00000000-0005-0000-0000-0000E2000000}"/>
    <cellStyle name="Linked Cell 2 2 2" xfId="278" xr:uid="{00000000-0005-0000-0000-0000E3000000}"/>
    <cellStyle name="Linked Cell 2 3" xfId="279" xr:uid="{00000000-0005-0000-0000-0000E4000000}"/>
    <cellStyle name="Linked Cell 3" xfId="280" xr:uid="{00000000-0005-0000-0000-0000E5000000}"/>
    <cellStyle name="Neutral 2" xfId="123" xr:uid="{00000000-0005-0000-0000-0000E6000000}"/>
    <cellStyle name="Neutral 2 2" xfId="124" xr:uid="{00000000-0005-0000-0000-0000E7000000}"/>
    <cellStyle name="Neutral 2 2 2" xfId="281" xr:uid="{00000000-0005-0000-0000-0000E8000000}"/>
    <cellStyle name="Neutral 2 3" xfId="282" xr:uid="{00000000-0005-0000-0000-0000E9000000}"/>
    <cellStyle name="Neutral 3" xfId="283" xr:uid="{00000000-0005-0000-0000-0000EA000000}"/>
    <cellStyle name="Normal" xfId="0" builtinId="0"/>
    <cellStyle name="Normal 2" xfId="336" xr:uid="{00000000-0005-0000-0000-0000EC000000}"/>
    <cellStyle name="Normal 2 2" xfId="125" xr:uid="{00000000-0005-0000-0000-0000ED000000}"/>
    <cellStyle name="Normal 2 2 2" xfId="284" xr:uid="{00000000-0005-0000-0000-0000EE000000}"/>
    <cellStyle name="Normal 2 3" xfId="126" xr:uid="{00000000-0005-0000-0000-0000EF000000}"/>
    <cellStyle name="Normal 2 3 2" xfId="127" xr:uid="{00000000-0005-0000-0000-0000F0000000}"/>
    <cellStyle name="Normal 2 3 2 2" xfId="285" xr:uid="{00000000-0005-0000-0000-0000F1000000}"/>
    <cellStyle name="Normal 2 3 3" xfId="286" xr:uid="{00000000-0005-0000-0000-0000F2000000}"/>
    <cellStyle name="Normal 3" xfId="128" xr:uid="{00000000-0005-0000-0000-0000F3000000}"/>
    <cellStyle name="Normal 3 2" xfId="287" xr:uid="{00000000-0005-0000-0000-0000F4000000}"/>
    <cellStyle name="Normal 4" xfId="129" xr:uid="{00000000-0005-0000-0000-0000F5000000}"/>
    <cellStyle name="Normal 4 2" xfId="130" xr:uid="{00000000-0005-0000-0000-0000F6000000}"/>
    <cellStyle name="Normal 4 2 2" xfId="131" xr:uid="{00000000-0005-0000-0000-0000F7000000}"/>
    <cellStyle name="Normal 4 2 2 2" xfId="288" xr:uid="{00000000-0005-0000-0000-0000F8000000}"/>
    <cellStyle name="Normal 4 2 3" xfId="289" xr:uid="{00000000-0005-0000-0000-0000F9000000}"/>
    <cellStyle name="Normal 4 3" xfId="290" xr:uid="{00000000-0005-0000-0000-0000FA000000}"/>
    <cellStyle name="Normal 4 4" xfId="291" xr:uid="{00000000-0005-0000-0000-0000FB000000}"/>
    <cellStyle name="Normal 5" xfId="292" xr:uid="{00000000-0005-0000-0000-0000FC000000}"/>
    <cellStyle name="Normal 5 2" xfId="293" xr:uid="{00000000-0005-0000-0000-0000FD000000}"/>
    <cellStyle name="Normal 5 3" xfId="294" xr:uid="{00000000-0005-0000-0000-0000FE000000}"/>
    <cellStyle name="Normal 6" xfId="337" xr:uid="{00000000-0005-0000-0000-0000FF000000}"/>
    <cellStyle name="Normal_MAYIS_2009_İHRACAT_RAKAMLARI" xfId="2" xr:uid="{00000000-0005-0000-0000-000000010000}"/>
    <cellStyle name="Not 2" xfId="132" xr:uid="{00000000-0005-0000-0000-000001010000}"/>
    <cellStyle name="Not 3" xfId="295" xr:uid="{00000000-0005-0000-0000-000002010000}"/>
    <cellStyle name="Note 2" xfId="133" xr:uid="{00000000-0005-0000-0000-000003010000}"/>
    <cellStyle name="Note 2 2" xfId="134" xr:uid="{00000000-0005-0000-0000-000004010000}"/>
    <cellStyle name="Note 2 2 2" xfId="135" xr:uid="{00000000-0005-0000-0000-000005010000}"/>
    <cellStyle name="Note 2 2 2 2" xfId="136" xr:uid="{00000000-0005-0000-0000-000006010000}"/>
    <cellStyle name="Note 2 2 2 2 2" xfId="296" xr:uid="{00000000-0005-0000-0000-000007010000}"/>
    <cellStyle name="Note 2 2 2 3" xfId="297" xr:uid="{00000000-0005-0000-0000-000008010000}"/>
    <cellStyle name="Note 2 2 3" xfId="137" xr:uid="{00000000-0005-0000-0000-000009010000}"/>
    <cellStyle name="Note 2 2 3 2" xfId="138" xr:uid="{00000000-0005-0000-0000-00000A010000}"/>
    <cellStyle name="Note 2 2 3 2 2" xfId="139" xr:uid="{00000000-0005-0000-0000-00000B010000}"/>
    <cellStyle name="Note 2 2 3 2 2 2" xfId="298" xr:uid="{00000000-0005-0000-0000-00000C010000}"/>
    <cellStyle name="Note 2 2 3 2 3" xfId="299" xr:uid="{00000000-0005-0000-0000-00000D010000}"/>
    <cellStyle name="Note 2 2 3 3" xfId="140" xr:uid="{00000000-0005-0000-0000-00000E010000}"/>
    <cellStyle name="Note 2 2 3 3 2" xfId="141" xr:uid="{00000000-0005-0000-0000-00000F010000}"/>
    <cellStyle name="Note 2 2 3 3 2 2" xfId="300" xr:uid="{00000000-0005-0000-0000-000010010000}"/>
    <cellStyle name="Note 2 2 3 3 3" xfId="301" xr:uid="{00000000-0005-0000-0000-000011010000}"/>
    <cellStyle name="Note 2 2 3 4" xfId="302" xr:uid="{00000000-0005-0000-0000-000012010000}"/>
    <cellStyle name="Note 2 2 4" xfId="142" xr:uid="{00000000-0005-0000-0000-000013010000}"/>
    <cellStyle name="Note 2 2 4 2" xfId="143" xr:uid="{00000000-0005-0000-0000-000014010000}"/>
    <cellStyle name="Note 2 2 4 2 2" xfId="303" xr:uid="{00000000-0005-0000-0000-000015010000}"/>
    <cellStyle name="Note 2 2 4 3" xfId="304" xr:uid="{00000000-0005-0000-0000-000016010000}"/>
    <cellStyle name="Note 2 2 5" xfId="305" xr:uid="{00000000-0005-0000-0000-000017010000}"/>
    <cellStyle name="Note 2 2 6" xfId="306" xr:uid="{00000000-0005-0000-0000-000018010000}"/>
    <cellStyle name="Note 2 3" xfId="144" xr:uid="{00000000-0005-0000-0000-000019010000}"/>
    <cellStyle name="Note 2 3 2" xfId="145" xr:uid="{00000000-0005-0000-0000-00001A010000}"/>
    <cellStyle name="Note 2 3 2 2" xfId="146" xr:uid="{00000000-0005-0000-0000-00001B010000}"/>
    <cellStyle name="Note 2 3 2 2 2" xfId="307" xr:uid="{00000000-0005-0000-0000-00001C010000}"/>
    <cellStyle name="Note 2 3 2 3" xfId="308" xr:uid="{00000000-0005-0000-0000-00001D010000}"/>
    <cellStyle name="Note 2 3 3" xfId="147" xr:uid="{00000000-0005-0000-0000-00001E010000}"/>
    <cellStyle name="Note 2 3 3 2" xfId="148" xr:uid="{00000000-0005-0000-0000-00001F010000}"/>
    <cellStyle name="Note 2 3 3 2 2" xfId="309" xr:uid="{00000000-0005-0000-0000-000020010000}"/>
    <cellStyle name="Note 2 3 3 3" xfId="310" xr:uid="{00000000-0005-0000-0000-000021010000}"/>
    <cellStyle name="Note 2 3 4" xfId="311" xr:uid="{00000000-0005-0000-0000-000022010000}"/>
    <cellStyle name="Note 2 4" xfId="149" xr:uid="{00000000-0005-0000-0000-000023010000}"/>
    <cellStyle name="Note 2 4 2" xfId="150" xr:uid="{00000000-0005-0000-0000-000024010000}"/>
    <cellStyle name="Note 2 4 2 2" xfId="312" xr:uid="{00000000-0005-0000-0000-000025010000}"/>
    <cellStyle name="Note 2 4 3" xfId="313" xr:uid="{00000000-0005-0000-0000-000026010000}"/>
    <cellStyle name="Note 2 5" xfId="314" xr:uid="{00000000-0005-0000-0000-000027010000}"/>
    <cellStyle name="Note 3" xfId="151" xr:uid="{00000000-0005-0000-0000-000028010000}"/>
    <cellStyle name="Note 3 2" xfId="315" xr:uid="{00000000-0005-0000-0000-000029010000}"/>
    <cellStyle name="Nötr 2" xfId="316" xr:uid="{00000000-0005-0000-0000-00002A010000}"/>
    <cellStyle name="Output" xfId="152" xr:uid="{00000000-0005-0000-0000-00002B010000}"/>
    <cellStyle name="Output 2" xfId="153" xr:uid="{00000000-0005-0000-0000-00002C010000}"/>
    <cellStyle name="Output 2 2" xfId="154" xr:uid="{00000000-0005-0000-0000-00002D010000}"/>
    <cellStyle name="Output 2 2 2" xfId="317" xr:uid="{00000000-0005-0000-0000-00002E010000}"/>
    <cellStyle name="Output 2 3" xfId="318" xr:uid="{00000000-0005-0000-0000-00002F010000}"/>
    <cellStyle name="Output 3" xfId="319" xr:uid="{00000000-0005-0000-0000-000030010000}"/>
    <cellStyle name="Percent 2" xfId="155" xr:uid="{00000000-0005-0000-0000-000031010000}"/>
    <cellStyle name="Percent 2 2" xfId="156" xr:uid="{00000000-0005-0000-0000-000032010000}"/>
    <cellStyle name="Percent 2 2 2" xfId="320" xr:uid="{00000000-0005-0000-0000-000033010000}"/>
    <cellStyle name="Percent 2 3" xfId="321" xr:uid="{00000000-0005-0000-0000-000034010000}"/>
    <cellStyle name="Percent 3" xfId="157" xr:uid="{00000000-0005-0000-0000-000035010000}"/>
    <cellStyle name="Percent 3 2" xfId="322" xr:uid="{00000000-0005-0000-0000-000036010000}"/>
    <cellStyle name="Title" xfId="158" xr:uid="{00000000-0005-0000-0000-000037010000}"/>
    <cellStyle name="Title 2" xfId="159" xr:uid="{00000000-0005-0000-0000-000038010000}"/>
    <cellStyle name="Toplam 2" xfId="160" xr:uid="{00000000-0005-0000-0000-000039010000}"/>
    <cellStyle name="Total" xfId="161" xr:uid="{00000000-0005-0000-0000-00003A010000}"/>
    <cellStyle name="Total 2" xfId="162" xr:uid="{00000000-0005-0000-0000-00003B010000}"/>
    <cellStyle name="Total 2 2" xfId="163" xr:uid="{00000000-0005-0000-0000-00003C010000}"/>
    <cellStyle name="Total 2 2 2" xfId="323" xr:uid="{00000000-0005-0000-0000-00003D010000}"/>
    <cellStyle name="Total 2 3" xfId="324" xr:uid="{00000000-0005-0000-0000-00003E010000}"/>
    <cellStyle name="Total 3" xfId="325" xr:uid="{00000000-0005-0000-0000-00003F010000}"/>
    <cellStyle name="Uyarı Metni 2" xfId="164" xr:uid="{00000000-0005-0000-0000-000040010000}"/>
    <cellStyle name="Virgül 2" xfId="165" xr:uid="{00000000-0005-0000-0000-000042010000}"/>
    <cellStyle name="Virgül 3" xfId="326" xr:uid="{00000000-0005-0000-0000-000043010000}"/>
    <cellStyle name="Vurgu1 2" xfId="327" xr:uid="{00000000-0005-0000-0000-000044010000}"/>
    <cellStyle name="Vurgu2 2" xfId="328" xr:uid="{00000000-0005-0000-0000-000045010000}"/>
    <cellStyle name="Vurgu3 2" xfId="329" xr:uid="{00000000-0005-0000-0000-000046010000}"/>
    <cellStyle name="Vurgu4 2" xfId="330" xr:uid="{00000000-0005-0000-0000-000047010000}"/>
    <cellStyle name="Vurgu5 2" xfId="331" xr:uid="{00000000-0005-0000-0000-000048010000}"/>
    <cellStyle name="Vurgu6 2" xfId="332" xr:uid="{00000000-0005-0000-0000-000049010000}"/>
    <cellStyle name="Warning Text" xfId="166" xr:uid="{00000000-0005-0000-0000-00004A010000}"/>
    <cellStyle name="Warning Text 2" xfId="167" xr:uid="{00000000-0005-0000-0000-00004B010000}"/>
    <cellStyle name="Warning Text 2 2" xfId="168" xr:uid="{00000000-0005-0000-0000-00004C010000}"/>
    <cellStyle name="Warning Text 2 2 2" xfId="333" xr:uid="{00000000-0005-0000-0000-00004D010000}"/>
    <cellStyle name="Warning Text 2 3" xfId="334" xr:uid="{00000000-0005-0000-0000-00004E010000}"/>
    <cellStyle name="Warning Text 3" xfId="335" xr:uid="{00000000-0005-0000-0000-00004F010000}"/>
    <cellStyle name="Yüzde 2" xfId="169" xr:uid="{00000000-0005-0000-0000-000050010000}"/>
    <cellStyle name="Yüzde 3" xfId="170" xr:uid="{00000000-0005-0000-0000-000051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 sz="1000"/>
              <a:t>AYLAR BAZINDA SANAYİ SEKTÖRÜ İHRACATI</a:t>
            </a:r>
          </a:p>
        </c:rich>
      </c:tx>
      <c:layout>
        <c:manualLayout>
          <c:xMode val="edge"/>
          <c:yMode val="edge"/>
          <c:x val="0.16361646768123617"/>
          <c:y val="3.04287690179806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33638443935944"/>
          <c:y val="0.18672237001258191"/>
          <c:w val="0.7757437070938249"/>
          <c:h val="0.5518683380371866"/>
        </c:manualLayout>
      </c:layout>
      <c:lineChart>
        <c:grouping val="standard"/>
        <c:varyColors val="0"/>
        <c:ser>
          <c:idx val="0"/>
          <c:order val="0"/>
          <c:tx>
            <c:strRef>
              <c:f>'2002_2020_AYLIK_IHR'!$A$25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'2002_2020_AYLIK_IHR'!$C$25:$N$25</c:f>
              <c:numCache>
                <c:formatCode>#,##0</c:formatCode>
                <c:ptCount val="12"/>
                <c:pt idx="0">
                  <c:v>13626944.336000001</c:v>
                </c:pt>
                <c:pt idx="1">
                  <c:v>14881250.077339999</c:v>
                </c:pt>
                <c:pt idx="2">
                  <c:v>16221591.359359998</c:v>
                </c:pt>
                <c:pt idx="3">
                  <c:v>13216717.437260002</c:v>
                </c:pt>
                <c:pt idx="4">
                  <c:v>17150537.160570003</c:v>
                </c:pt>
                <c:pt idx="5">
                  <c:v>13243590.348930001</c:v>
                </c:pt>
                <c:pt idx="6">
                  <c:v>15903950.295690004</c:v>
                </c:pt>
                <c:pt idx="7">
                  <c:v>15475211.265570002</c:v>
                </c:pt>
                <c:pt idx="8">
                  <c:v>15722422.422250001</c:v>
                </c:pt>
                <c:pt idx="9">
                  <c:v>16495293.153550003</c:v>
                </c:pt>
                <c:pt idx="10">
                  <c:v>15586638.06587</c:v>
                </c:pt>
                <c:pt idx="11">
                  <c:v>16179590.337740004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2-4B9F-9A49-10A1DF1633CC}"/>
            </c:ext>
          </c:extLst>
        </c:ser>
        <c:ser>
          <c:idx val="1"/>
          <c:order val="1"/>
          <c:tx>
            <c:strRef>
              <c:f>'2002_2020_AYLIK_IHR'!$A$24</c:f>
              <c:strCache>
                <c:ptCount val="1"/>
                <c:pt idx="0">
                  <c:v>2025</c:v>
                </c:pt>
              </c:strCache>
            </c:strRef>
          </c:tx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'2002_2020_AYLIK_IHR'!$C$24:$N$24</c:f>
              <c:numCache>
                <c:formatCode>#,##0</c:formatCode>
                <c:ptCount val="12"/>
                <c:pt idx="0">
                  <c:v>14942086.13582</c:v>
                </c:pt>
                <c:pt idx="1">
                  <c:v>14668831.117289999</c:v>
                </c:pt>
                <c:pt idx="2">
                  <c:v>16482168.451270001</c:v>
                </c:pt>
                <c:pt idx="3">
                  <c:v>14828284.645489998</c:v>
                </c:pt>
                <c:pt idx="4">
                  <c:v>17896632.070970003</c:v>
                </c:pt>
                <c:pt idx="5">
                  <c:v>14590521.651239999</c:v>
                </c:pt>
                <c:pt idx="6">
                  <c:v>18154716.978520002</c:v>
                </c:pt>
                <c:pt idx="7">
                  <c:v>15343721.598509997</c:v>
                </c:pt>
                <c:pt idx="8">
                  <c:v>16164605.352320001</c:v>
                </c:pt>
                <c:pt idx="9">
                  <c:v>17077188.964789998</c:v>
                </c:pt>
                <c:pt idx="10">
                  <c:v>15789904.499220002</c:v>
                </c:pt>
                <c:pt idx="11">
                  <c:v>18812025.009349998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2-4B9F-9A49-10A1DF163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44401456"/>
        <c:axId val="-1944412880"/>
      </c:lineChart>
      <c:catAx>
        <c:axId val="-194440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44412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4441288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4440145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702962292403256"/>
          <c:y val="0.11065006915629322"/>
          <c:w val="0.28015600002277374"/>
          <c:h val="7.8189520915694671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KURU MEYVE VE MAMULLERİ İHRACATI (Bin $)</a:t>
            </a:r>
          </a:p>
        </c:rich>
      </c:tx>
      <c:layout>
        <c:manualLayout>
          <c:xMode val="edge"/>
          <c:yMode val="edge"/>
          <c:x val="0.18514705169040729"/>
          <c:y val="6.280193236714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41569521468954"/>
          <c:y val="0.17625584845372591"/>
          <c:w val="0.81747891369841597"/>
          <c:h val="0.60168739777093083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'2002_2020_AYLIK_IHR'!$A$10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'2002_2020_AYLIK_IHR'!$C$10:$N$10</c:f>
              <c:numCache>
                <c:formatCode>#,##0</c:formatCode>
                <c:ptCount val="12"/>
                <c:pt idx="0">
                  <c:v>163235.98642999999</c:v>
                </c:pt>
                <c:pt idx="1">
                  <c:v>145101.55833</c:v>
                </c:pt>
                <c:pt idx="2">
                  <c:v>160861.51233999999</c:v>
                </c:pt>
                <c:pt idx="3">
                  <c:v>133114.41750000001</c:v>
                </c:pt>
                <c:pt idx="4">
                  <c:v>140946.98962000001</c:v>
                </c:pt>
                <c:pt idx="5">
                  <c:v>105029.2913</c:v>
                </c:pt>
                <c:pt idx="6">
                  <c:v>135493.28863</c:v>
                </c:pt>
                <c:pt idx="7">
                  <c:v>111514.33843</c:v>
                </c:pt>
                <c:pt idx="8">
                  <c:v>124906.76317999999</c:v>
                </c:pt>
                <c:pt idx="9">
                  <c:v>190801.30236</c:v>
                </c:pt>
                <c:pt idx="10">
                  <c:v>162636.62521</c:v>
                </c:pt>
                <c:pt idx="11">
                  <c:v>168887.81346999999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D-48F5-878E-A41158EFE783}"/>
            </c:ext>
          </c:extLst>
        </c:ser>
        <c:ser>
          <c:idx val="0"/>
          <c:order val="1"/>
          <c:tx>
            <c:strRef>
              <c:f>'2002_2020_AYLIK_IHR'!$A$11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'2002_2020_AYLIK_IHR'!$C$11:$N$11</c:f>
              <c:numCache>
                <c:formatCode>#,##0</c:formatCode>
                <c:ptCount val="12"/>
                <c:pt idx="0">
                  <c:v>160117.73514</c:v>
                </c:pt>
                <c:pt idx="1">
                  <c:v>169767.76697</c:v>
                </c:pt>
                <c:pt idx="2">
                  <c:v>157703.31912</c:v>
                </c:pt>
                <c:pt idx="3">
                  <c:v>114223.16907</c:v>
                </c:pt>
                <c:pt idx="4">
                  <c:v>135467.10829</c:v>
                </c:pt>
                <c:pt idx="5">
                  <c:v>88287.88708</c:v>
                </c:pt>
                <c:pt idx="6">
                  <c:v>103475.37012000001</c:v>
                </c:pt>
                <c:pt idx="7">
                  <c:v>118687.20621</c:v>
                </c:pt>
                <c:pt idx="8">
                  <c:v>196023.79501</c:v>
                </c:pt>
                <c:pt idx="9">
                  <c:v>234394.64804</c:v>
                </c:pt>
                <c:pt idx="10">
                  <c:v>191935.72966000001</c:v>
                </c:pt>
                <c:pt idx="11">
                  <c:v>177793.44428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D-48F5-878E-A41158EFE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7351936"/>
        <c:axId val="-1909005984"/>
      </c:lineChart>
      <c:catAx>
        <c:axId val="-190735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9005984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193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7178095037914921"/>
          <c:y val="0.14251207729468598"/>
          <c:w val="0.27466119096509239"/>
          <c:h val="7.171782874966715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FINDIK VE MAMULLERİ İHRACATI (Bin $)</a:t>
            </a:r>
          </a:p>
        </c:rich>
      </c:tx>
      <c:layout>
        <c:manualLayout>
          <c:xMode val="edge"/>
          <c:yMode val="edge"/>
          <c:x val="0.17943569553805774"/>
          <c:y val="2.7363184079601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19369525904036"/>
          <c:y val="0.18283615401293282"/>
          <c:w val="0.79032335866951164"/>
          <c:h val="0.55597116220259135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'2002_2020_AYLIK_IHR'!$A$12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'2002_2020_AYLIK_IHR'!$C$12:$N$12</c:f>
              <c:numCache>
                <c:formatCode>#,##0</c:formatCode>
                <c:ptCount val="12"/>
                <c:pt idx="0">
                  <c:v>207207.54506</c:v>
                </c:pt>
                <c:pt idx="1">
                  <c:v>216040.48964000001</c:v>
                </c:pt>
                <c:pt idx="2">
                  <c:v>217163.29198000001</c:v>
                </c:pt>
                <c:pt idx="3">
                  <c:v>208737.65053000001</c:v>
                </c:pt>
                <c:pt idx="4">
                  <c:v>184277.36551999999</c:v>
                </c:pt>
                <c:pt idx="5">
                  <c:v>139784.82969000001</c:v>
                </c:pt>
                <c:pt idx="6">
                  <c:v>164453.27069</c:v>
                </c:pt>
                <c:pt idx="7">
                  <c:v>123257.21988</c:v>
                </c:pt>
                <c:pt idx="8">
                  <c:v>144859.74131000001</c:v>
                </c:pt>
                <c:pt idx="9">
                  <c:v>204441.49797999999</c:v>
                </c:pt>
                <c:pt idx="10">
                  <c:v>197056.56684000001</c:v>
                </c:pt>
                <c:pt idx="11">
                  <c:v>249027.94071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F-4A26-A3FF-206D5E2D033E}"/>
            </c:ext>
          </c:extLst>
        </c:ser>
        <c:ser>
          <c:idx val="0"/>
          <c:order val="1"/>
          <c:tx>
            <c:strRef>
              <c:f>'2002_2020_AYLIK_IHR'!$A$13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'2002_2020_AYLIK_IHR'!$C$13:$N$13</c:f>
              <c:numCache>
                <c:formatCode>#,##0</c:formatCode>
                <c:ptCount val="12"/>
                <c:pt idx="0">
                  <c:v>206128.32986999999</c:v>
                </c:pt>
                <c:pt idx="1">
                  <c:v>196631.18028</c:v>
                </c:pt>
                <c:pt idx="2">
                  <c:v>200759.99325</c:v>
                </c:pt>
                <c:pt idx="3">
                  <c:v>176404.54832999999</c:v>
                </c:pt>
                <c:pt idx="4">
                  <c:v>234691.50318999999</c:v>
                </c:pt>
                <c:pt idx="5">
                  <c:v>151405.27651</c:v>
                </c:pt>
                <c:pt idx="6">
                  <c:v>214541.37030000001</c:v>
                </c:pt>
                <c:pt idx="7">
                  <c:v>161651.82639</c:v>
                </c:pt>
                <c:pt idx="8">
                  <c:v>193830.50719999999</c:v>
                </c:pt>
                <c:pt idx="9">
                  <c:v>320181.67483999999</c:v>
                </c:pt>
                <c:pt idx="10">
                  <c:v>291183.42791999999</c:v>
                </c:pt>
                <c:pt idx="11">
                  <c:v>285244.70903999999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F-4A26-A3FF-206D5E2D0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1840"/>
        <c:axId val="-1908996192"/>
      </c:lineChart>
      <c:catAx>
        <c:axId val="-190899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6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99619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184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658009482685632"/>
          <c:y val="0.13184079601990051"/>
          <c:w val="0.26967741935483869"/>
          <c:h val="7.385865945861244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ZEYTİN VE ZEYTİNYAĞI (Bin $)</a:t>
            </a:r>
          </a:p>
        </c:rich>
      </c:tx>
      <c:layout>
        <c:manualLayout>
          <c:xMode val="edge"/>
          <c:yMode val="edge"/>
          <c:x val="0.26156941649899396"/>
          <c:y val="4.137700178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40710932260228"/>
          <c:y val="0.17843866171003717"/>
          <c:w val="0.81891348088531157"/>
          <c:h val="0.56753407682775714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'2002_2020_AYLIK_IHR'!$A$14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'2002_2020_AYLIK_IHR'!$C$14:$N$14</c:f>
              <c:numCache>
                <c:formatCode>#,##0</c:formatCode>
                <c:ptCount val="12"/>
                <c:pt idx="0">
                  <c:v>51206.495269999999</c:v>
                </c:pt>
                <c:pt idx="1">
                  <c:v>41063.262609999998</c:v>
                </c:pt>
                <c:pt idx="2">
                  <c:v>52678.842499999999</c:v>
                </c:pt>
                <c:pt idx="3">
                  <c:v>36815.667350000003</c:v>
                </c:pt>
                <c:pt idx="4">
                  <c:v>46381.982320000003</c:v>
                </c:pt>
                <c:pt idx="5">
                  <c:v>38066.880599999997</c:v>
                </c:pt>
                <c:pt idx="6">
                  <c:v>46771.556989999997</c:v>
                </c:pt>
                <c:pt idx="7">
                  <c:v>32493.5124</c:v>
                </c:pt>
                <c:pt idx="8">
                  <c:v>36007.09057</c:v>
                </c:pt>
                <c:pt idx="9">
                  <c:v>35494.446109999997</c:v>
                </c:pt>
                <c:pt idx="10">
                  <c:v>35969.177909999999</c:v>
                </c:pt>
                <c:pt idx="11">
                  <c:v>43077.125829999997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A-47E7-AB5D-746DEA847B06}"/>
            </c:ext>
          </c:extLst>
        </c:ser>
        <c:ser>
          <c:idx val="0"/>
          <c:order val="1"/>
          <c:tx>
            <c:strRef>
              <c:f>'2002_2020_AYLIK_IHR'!$A$15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'2002_2020_AYLIK_IHR'!$C$15:$N$15</c:f>
              <c:numCache>
                <c:formatCode>#,##0</c:formatCode>
                <c:ptCount val="12"/>
                <c:pt idx="0">
                  <c:v>83436.900699999998</c:v>
                </c:pt>
                <c:pt idx="1">
                  <c:v>82610.768530000001</c:v>
                </c:pt>
                <c:pt idx="2">
                  <c:v>78426.065130000003</c:v>
                </c:pt>
                <c:pt idx="3">
                  <c:v>49172.407709999999</c:v>
                </c:pt>
                <c:pt idx="4">
                  <c:v>69796.724189999994</c:v>
                </c:pt>
                <c:pt idx="5">
                  <c:v>70268.485010000004</c:v>
                </c:pt>
                <c:pt idx="6">
                  <c:v>61429.349410000003</c:v>
                </c:pt>
                <c:pt idx="7">
                  <c:v>55487.356070000002</c:v>
                </c:pt>
                <c:pt idx="8">
                  <c:v>56089.077680000002</c:v>
                </c:pt>
                <c:pt idx="9">
                  <c:v>60639.181680000002</c:v>
                </c:pt>
                <c:pt idx="10">
                  <c:v>74694.796040000001</c:v>
                </c:pt>
                <c:pt idx="11">
                  <c:v>70996.07243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A-47E7-AB5D-746DEA847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0752"/>
        <c:axId val="-1908995648"/>
      </c:lineChart>
      <c:catAx>
        <c:axId val="-190899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5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99564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07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1662732299307655"/>
          <c:y val="0.13517592909581955"/>
          <c:w val="0.26913480885311869"/>
          <c:h val="7.171782874966715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TÜTÜN İHRACATI (Bin $)</a:t>
            </a:r>
          </a:p>
        </c:rich>
      </c:tx>
      <c:layout>
        <c:manualLayout>
          <c:xMode val="edge"/>
          <c:yMode val="edge"/>
          <c:x val="0.29508199475065616"/>
          <c:y val="3.48058902275769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87978142076504"/>
          <c:y val="0.18206242292002656"/>
          <c:w val="0.82513661202185795"/>
          <c:h val="0.56358979223982542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'2002_2020_AYLIK_IHR'!$A$16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'2002_2020_AYLIK_IHR'!$C$16:$N$16</c:f>
              <c:numCache>
                <c:formatCode>#,##0</c:formatCode>
                <c:ptCount val="12"/>
                <c:pt idx="0">
                  <c:v>85913.865420000002</c:v>
                </c:pt>
                <c:pt idx="1">
                  <c:v>65991.330170000001</c:v>
                </c:pt>
                <c:pt idx="2">
                  <c:v>62660.676659999997</c:v>
                </c:pt>
                <c:pt idx="3">
                  <c:v>77198.856039999999</c:v>
                </c:pt>
                <c:pt idx="4">
                  <c:v>99877.326749999993</c:v>
                </c:pt>
                <c:pt idx="5">
                  <c:v>99311.338570000007</c:v>
                </c:pt>
                <c:pt idx="6">
                  <c:v>109376.6136</c:v>
                </c:pt>
                <c:pt idx="7">
                  <c:v>92607.31035</c:v>
                </c:pt>
                <c:pt idx="8">
                  <c:v>112328.21546000001</c:v>
                </c:pt>
                <c:pt idx="9">
                  <c:v>82093.361940000003</c:v>
                </c:pt>
                <c:pt idx="10">
                  <c:v>72729.191959999996</c:v>
                </c:pt>
                <c:pt idx="11">
                  <c:v>100850.4501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97-4742-B8FF-FE0DC8C44DA4}"/>
            </c:ext>
          </c:extLst>
        </c:ser>
        <c:ser>
          <c:idx val="0"/>
          <c:order val="1"/>
          <c:tx>
            <c:strRef>
              <c:f>'2002_2020_AYLIK_IHR'!$A$17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'2002_2020_AYLIK_IHR'!$C$17:$N$17</c:f>
              <c:numCache>
                <c:formatCode>#,##0</c:formatCode>
                <c:ptCount val="12"/>
                <c:pt idx="0">
                  <c:v>64406.00015</c:v>
                </c:pt>
                <c:pt idx="1">
                  <c:v>76260.280750000005</c:v>
                </c:pt>
                <c:pt idx="2">
                  <c:v>83673.392269999997</c:v>
                </c:pt>
                <c:pt idx="3">
                  <c:v>67010.118220000004</c:v>
                </c:pt>
                <c:pt idx="4">
                  <c:v>76952.423450000002</c:v>
                </c:pt>
                <c:pt idx="5">
                  <c:v>80441.30154</c:v>
                </c:pt>
                <c:pt idx="6">
                  <c:v>93527.62242</c:v>
                </c:pt>
                <c:pt idx="7">
                  <c:v>98098.891300000003</c:v>
                </c:pt>
                <c:pt idx="8">
                  <c:v>77068.329750000004</c:v>
                </c:pt>
                <c:pt idx="9">
                  <c:v>91097.039120000001</c:v>
                </c:pt>
                <c:pt idx="10">
                  <c:v>79503.759460000001</c:v>
                </c:pt>
                <c:pt idx="11">
                  <c:v>90528.891539999997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7-4742-B8FF-FE0DC8C44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9004352"/>
        <c:axId val="-1909002720"/>
      </c:lineChart>
      <c:catAx>
        <c:axId val="-190900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2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900272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43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3475359580052494"/>
          <c:y val="0.13654618473895583"/>
          <c:w val="0.26751999999999998"/>
          <c:h val="7.949446078276360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SÜS BİTKİLERİ İHRACATI (Bin $)</a:t>
            </a:r>
          </a:p>
        </c:rich>
      </c:tx>
      <c:layout>
        <c:manualLayout>
          <c:xMode val="edge"/>
          <c:yMode val="edge"/>
          <c:x val="0.24180327868852458"/>
          <c:y val="3.7453183520599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61510456354246"/>
          <c:y val="0.18701970352297509"/>
          <c:w val="0.86230822961645937"/>
          <c:h val="0.57888913533695618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'2002_2020_AYLIK_IHR'!$A$18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'2002_2020_AYLIK_IHR'!$C$18:$N$18</c:f>
              <c:numCache>
                <c:formatCode>#,##0</c:formatCode>
                <c:ptCount val="12"/>
                <c:pt idx="0">
                  <c:v>18347.959439999999</c:v>
                </c:pt>
                <c:pt idx="1">
                  <c:v>19395.497370000001</c:v>
                </c:pt>
                <c:pt idx="2">
                  <c:v>18493.122530000001</c:v>
                </c:pt>
                <c:pt idx="3">
                  <c:v>14944.745709999999</c:v>
                </c:pt>
                <c:pt idx="4">
                  <c:v>13651.14256</c:v>
                </c:pt>
                <c:pt idx="5">
                  <c:v>8090.8728199999996</c:v>
                </c:pt>
                <c:pt idx="6">
                  <c:v>8822.1544799999992</c:v>
                </c:pt>
                <c:pt idx="7">
                  <c:v>9401.9723099999992</c:v>
                </c:pt>
                <c:pt idx="8">
                  <c:v>10155.35814</c:v>
                </c:pt>
                <c:pt idx="9">
                  <c:v>12525.304270000001</c:v>
                </c:pt>
                <c:pt idx="10">
                  <c:v>11742.03889</c:v>
                </c:pt>
                <c:pt idx="11">
                  <c:v>14355.80508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0-47F0-912F-9DF6D206047E}"/>
            </c:ext>
          </c:extLst>
        </c:ser>
        <c:ser>
          <c:idx val="0"/>
          <c:order val="1"/>
          <c:tx>
            <c:strRef>
              <c:f>'2002_2020_AYLIK_IHR'!$A$19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'2002_2020_AYLIK_IHR'!$C$19:$N$19</c:f>
              <c:numCache>
                <c:formatCode>#,##0</c:formatCode>
                <c:ptCount val="12"/>
                <c:pt idx="0">
                  <c:v>13984.519</c:v>
                </c:pt>
                <c:pt idx="1">
                  <c:v>17475.448970000001</c:v>
                </c:pt>
                <c:pt idx="2">
                  <c:v>17466.657169999999</c:v>
                </c:pt>
                <c:pt idx="3">
                  <c:v>14415.68665</c:v>
                </c:pt>
                <c:pt idx="4">
                  <c:v>14678.64143</c:v>
                </c:pt>
                <c:pt idx="5">
                  <c:v>7954.6204200000002</c:v>
                </c:pt>
                <c:pt idx="6">
                  <c:v>6293.0091000000002</c:v>
                </c:pt>
                <c:pt idx="7">
                  <c:v>5688.9342999999999</c:v>
                </c:pt>
                <c:pt idx="8">
                  <c:v>7601.4904299999998</c:v>
                </c:pt>
                <c:pt idx="9">
                  <c:v>10952.754269999999</c:v>
                </c:pt>
                <c:pt idx="10">
                  <c:v>10347.75664</c:v>
                </c:pt>
                <c:pt idx="11">
                  <c:v>13807.07789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0-47F0-912F-9DF6D2060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6736"/>
        <c:axId val="-1908999456"/>
      </c:lineChart>
      <c:catAx>
        <c:axId val="-190899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9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999456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673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4603222752893587"/>
          <c:y val="0.13523492662008801"/>
          <c:w val="0.26967741935483869"/>
          <c:h val="6.969760822150752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 b="1" i="0" u="none" strike="noStrike" baseline="0">
                <a:solidFill>
                  <a:srgbClr val="000000"/>
                </a:solidFill>
                <a:latin typeface="Arial Tur"/>
                <a:cs typeface="Arial Tur"/>
              </a:rPr>
              <a:t>SU ÜRÜNLERİ VE HAY. MAM. İHRACATI (Bin $)</a:t>
            </a:r>
            <a:endParaRPr lang="tr-TR" sz="700"/>
          </a:p>
        </c:rich>
      </c:tx>
      <c:layout>
        <c:manualLayout>
          <c:xMode val="edge"/>
          <c:yMode val="edge"/>
          <c:x val="0.15214236824093086"/>
          <c:y val="2.2471910112359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30548594156736"/>
          <c:y val="0.21348393248596756"/>
          <c:w val="0.84257444205511267"/>
          <c:h val="0.54931532434850139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'2002_2020_AYLIK_IHR'!$A$20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'2002_2020_AYLIK_IHR'!$C$20:$N$20</c:f>
              <c:numCache>
                <c:formatCode>#,##0</c:formatCode>
                <c:ptCount val="12"/>
                <c:pt idx="0">
                  <c:v>284326.54002000001</c:v>
                </c:pt>
                <c:pt idx="1">
                  <c:v>275420.88746</c:v>
                </c:pt>
                <c:pt idx="2">
                  <c:v>304836.20633000002</c:v>
                </c:pt>
                <c:pt idx="3">
                  <c:v>287905.59061000001</c:v>
                </c:pt>
                <c:pt idx="4">
                  <c:v>335130.38740000001</c:v>
                </c:pt>
                <c:pt idx="5">
                  <c:v>313835.33280999999</c:v>
                </c:pt>
                <c:pt idx="6">
                  <c:v>370487.99933000002</c:v>
                </c:pt>
                <c:pt idx="7">
                  <c:v>337981.13987999997</c:v>
                </c:pt>
                <c:pt idx="8">
                  <c:v>346479.46185000002</c:v>
                </c:pt>
                <c:pt idx="9">
                  <c:v>381451.29904999997</c:v>
                </c:pt>
                <c:pt idx="10">
                  <c:v>361354.79615000001</c:v>
                </c:pt>
                <c:pt idx="11">
                  <c:v>446904.15331999998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8-4EDE-9F2C-F10EC02D2265}"/>
            </c:ext>
          </c:extLst>
        </c:ser>
        <c:ser>
          <c:idx val="0"/>
          <c:order val="1"/>
          <c:tx>
            <c:strRef>
              <c:f>'2002_2020_AYLIK_IHR'!$A$21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'2002_2020_AYLIK_IHR'!$C$21:$N$21</c:f>
              <c:numCache>
                <c:formatCode>#,##0</c:formatCode>
                <c:ptCount val="12"/>
                <c:pt idx="0">
                  <c:v>355960.40323</c:v>
                </c:pt>
                <c:pt idx="1">
                  <c:v>311356.38655</c:v>
                </c:pt>
                <c:pt idx="2">
                  <c:v>301716.02964999998</c:v>
                </c:pt>
                <c:pt idx="3">
                  <c:v>302178.77643000003</c:v>
                </c:pt>
                <c:pt idx="4">
                  <c:v>317479.84360000002</c:v>
                </c:pt>
                <c:pt idx="5">
                  <c:v>257665.70292000001</c:v>
                </c:pt>
                <c:pt idx="6">
                  <c:v>286268.30627</c:v>
                </c:pt>
                <c:pt idx="7">
                  <c:v>337285.63448000001</c:v>
                </c:pt>
                <c:pt idx="8">
                  <c:v>330368.84255</c:v>
                </c:pt>
                <c:pt idx="9">
                  <c:v>366778.44579000003</c:v>
                </c:pt>
                <c:pt idx="10">
                  <c:v>346917.12206000002</c:v>
                </c:pt>
                <c:pt idx="11">
                  <c:v>348906.67934999999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8-4EDE-9F2C-F10EC02D2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3472"/>
        <c:axId val="-1909000000"/>
      </c:lineChart>
      <c:catAx>
        <c:axId val="-190899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900000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347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445574436665639"/>
          <c:y val="0.10888908549352679"/>
          <c:w val="0.27466119096509239"/>
          <c:h val="7.4135283651341338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orientation="landscape" horizontalDpi="1200" verticalDpi="12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AĞAÇ MAM. VE ORMAN ÜRÜNLERİ İHRACATI (Bin $)</a:t>
            </a:r>
          </a:p>
        </c:rich>
      </c:tx>
      <c:layout>
        <c:manualLayout>
          <c:xMode val="edge"/>
          <c:yMode val="edge"/>
          <c:x val="0.15020576131687244"/>
          <c:y val="1.96078431372549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71900888932093"/>
          <c:y val="0.19730392156862744"/>
          <c:w val="0.7942402790643468"/>
          <c:h val="0.56985294117647067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'2002_2020_AYLIK_IHR'!$A$22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'2002_2020_AYLIK_IHR'!$C$22:$N$22</c:f>
              <c:numCache>
                <c:formatCode>#,##0</c:formatCode>
                <c:ptCount val="12"/>
                <c:pt idx="0">
                  <c:v>608372.88402999996</c:v>
                </c:pt>
                <c:pt idx="1">
                  <c:v>605517.54478999996</c:v>
                </c:pt>
                <c:pt idx="2">
                  <c:v>671773.25500999996</c:v>
                </c:pt>
                <c:pt idx="3">
                  <c:v>620960.61910000001</c:v>
                </c:pt>
                <c:pt idx="4">
                  <c:v>722044.35748999997</c:v>
                </c:pt>
                <c:pt idx="5">
                  <c:v>587498.49901999999</c:v>
                </c:pt>
                <c:pt idx="6">
                  <c:v>689829.99416999996</c:v>
                </c:pt>
                <c:pt idx="7">
                  <c:v>655881.64734000002</c:v>
                </c:pt>
                <c:pt idx="8">
                  <c:v>686208.78061999998</c:v>
                </c:pt>
                <c:pt idx="9">
                  <c:v>731544.28908999998</c:v>
                </c:pt>
                <c:pt idx="10">
                  <c:v>670276.19874999998</c:v>
                </c:pt>
                <c:pt idx="11">
                  <c:v>737174.23861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32-40AE-9AEC-7C29F32654DF}"/>
            </c:ext>
          </c:extLst>
        </c:ser>
        <c:ser>
          <c:idx val="0"/>
          <c:order val="1"/>
          <c:tx>
            <c:strRef>
              <c:f>'2002_2020_AYLIK_IHR'!$A$23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'2002_2020_AYLIK_IHR'!$C$23:$N$23</c:f>
              <c:numCache>
                <c:formatCode>#,##0</c:formatCode>
                <c:ptCount val="12"/>
                <c:pt idx="0">
                  <c:v>601521.96655999997</c:v>
                </c:pt>
                <c:pt idx="1">
                  <c:v>652177.15725000005</c:v>
                </c:pt>
                <c:pt idx="2">
                  <c:v>675008.32695999998</c:v>
                </c:pt>
                <c:pt idx="3">
                  <c:v>582861.07472000003</c:v>
                </c:pt>
                <c:pt idx="4">
                  <c:v>736554.68019999994</c:v>
                </c:pt>
                <c:pt idx="5">
                  <c:v>544602.85172000004</c:v>
                </c:pt>
                <c:pt idx="6">
                  <c:v>706263.82525999995</c:v>
                </c:pt>
                <c:pt idx="7">
                  <c:v>664863.41949999996</c:v>
                </c:pt>
                <c:pt idx="8">
                  <c:v>660416.23974999995</c:v>
                </c:pt>
                <c:pt idx="9">
                  <c:v>688996.26254999998</c:v>
                </c:pt>
                <c:pt idx="10">
                  <c:v>669815.91260000004</c:v>
                </c:pt>
                <c:pt idx="11">
                  <c:v>708362.86534999998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32-40AE-9AEC-7C29F3265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2928"/>
        <c:axId val="-1909001088"/>
      </c:lineChart>
      <c:catAx>
        <c:axId val="-190899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1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9001088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292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415637860082305"/>
          <c:y val="9.612745098039216E-2"/>
          <c:w val="0.27522633744855968"/>
          <c:h val="7.277250270186815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50"/>
              <a:t>TEKSTİL VE HAMMADDELERİ İHRACATI (Bin $)</a:t>
            </a:r>
          </a:p>
        </c:rich>
      </c:tx>
      <c:layout>
        <c:manualLayout>
          <c:xMode val="edge"/>
          <c:yMode val="edge"/>
          <c:x val="0.17687096255825163"/>
          <c:y val="3.70370370370370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734710553562077"/>
          <c:y val="0.20740815758158895"/>
          <c:w val="0.79387834211410224"/>
          <c:h val="0.52592782815331363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'2002_2020_AYLIK_IHR'!$A$26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'2002_2020_AYLIK_IHR'!$C$26:$N$26</c:f>
              <c:numCache>
                <c:formatCode>#,##0</c:formatCode>
                <c:ptCount val="12"/>
                <c:pt idx="0">
                  <c:v>825242.08946000005</c:v>
                </c:pt>
                <c:pt idx="1">
                  <c:v>755839.52934999997</c:v>
                </c:pt>
                <c:pt idx="2">
                  <c:v>838145.08548999997</c:v>
                </c:pt>
                <c:pt idx="3">
                  <c:v>769991.50927000004</c:v>
                </c:pt>
                <c:pt idx="4">
                  <c:v>852174.95013000001</c:v>
                </c:pt>
                <c:pt idx="5">
                  <c:v>691692.43753999996</c:v>
                </c:pt>
                <c:pt idx="6">
                  <c:v>776292.88295</c:v>
                </c:pt>
                <c:pt idx="7">
                  <c:v>749252.62939000002</c:v>
                </c:pt>
                <c:pt idx="8">
                  <c:v>786103.5148</c:v>
                </c:pt>
                <c:pt idx="9">
                  <c:v>840050.90477999998</c:v>
                </c:pt>
                <c:pt idx="10">
                  <c:v>741657.28483000002</c:v>
                </c:pt>
                <c:pt idx="11">
                  <c:v>782187.26471999998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C-48DC-A0F5-85AD48B1BE12}"/>
            </c:ext>
          </c:extLst>
        </c:ser>
        <c:ser>
          <c:idx val="0"/>
          <c:order val="1"/>
          <c:tx>
            <c:strRef>
              <c:f>'2002_2020_AYLIK_IHR'!$A$27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'2002_2020_AYLIK_IHR'!$C$27:$N$27</c:f>
              <c:numCache>
                <c:formatCode>#,##0</c:formatCode>
                <c:ptCount val="12"/>
                <c:pt idx="0">
                  <c:v>784249.66018000001</c:v>
                </c:pt>
                <c:pt idx="1">
                  <c:v>809950.48343000002</c:v>
                </c:pt>
                <c:pt idx="2">
                  <c:v>815958.24349999998</c:v>
                </c:pt>
                <c:pt idx="3">
                  <c:v>697559.16061999998</c:v>
                </c:pt>
                <c:pt idx="4">
                  <c:v>862639.14127000002</c:v>
                </c:pt>
                <c:pt idx="5">
                  <c:v>644658.49788000004</c:v>
                </c:pt>
                <c:pt idx="6">
                  <c:v>797367.62563000002</c:v>
                </c:pt>
                <c:pt idx="7">
                  <c:v>797953.36580999999</c:v>
                </c:pt>
                <c:pt idx="8">
                  <c:v>805205.66206</c:v>
                </c:pt>
                <c:pt idx="9">
                  <c:v>839923.57261999999</c:v>
                </c:pt>
                <c:pt idx="10">
                  <c:v>853307.90173000004</c:v>
                </c:pt>
                <c:pt idx="11">
                  <c:v>780506.48904999997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1C-48DC-A0F5-85AD48B1B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8368"/>
        <c:axId val="-1908997824"/>
      </c:lineChart>
      <c:catAx>
        <c:axId val="-190899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7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99782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83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482393272269536"/>
          <c:y val="0.12249402158063576"/>
          <c:w val="0.2903519202956773"/>
          <c:h val="7.988723631768252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DERİ VE MAMULLERİ İHRACATI (Bin $)</a:t>
            </a:r>
          </a:p>
        </c:rich>
      </c:tx>
      <c:layout>
        <c:manualLayout>
          <c:xMode val="edge"/>
          <c:yMode val="edge"/>
          <c:x val="0.1897961326262797"/>
          <c:y val="3.7037037037037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346960201403397"/>
          <c:y val="0.25555633323612326"/>
          <c:w val="0.77142934015200504"/>
          <c:h val="0.4888906571566024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'2002_2020_AYLIK_IHR'!$A$28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'2002_2020_AYLIK_IHR'!$C$28:$N$28</c:f>
              <c:numCache>
                <c:formatCode>#,##0</c:formatCode>
                <c:ptCount val="12"/>
                <c:pt idx="0">
                  <c:v>126180.88076</c:v>
                </c:pt>
                <c:pt idx="1">
                  <c:v>132254.35380000001</c:v>
                </c:pt>
                <c:pt idx="2">
                  <c:v>140706.40946</c:v>
                </c:pt>
                <c:pt idx="3">
                  <c:v>102634.77334</c:v>
                </c:pt>
                <c:pt idx="4">
                  <c:v>124005.22214</c:v>
                </c:pt>
                <c:pt idx="5">
                  <c:v>90353.700200000007</c:v>
                </c:pt>
                <c:pt idx="6">
                  <c:v>132180.53263999999</c:v>
                </c:pt>
                <c:pt idx="7">
                  <c:v>137233.22751999999</c:v>
                </c:pt>
                <c:pt idx="8">
                  <c:v>128770.29255</c:v>
                </c:pt>
                <c:pt idx="9">
                  <c:v>129788.78238999999</c:v>
                </c:pt>
                <c:pt idx="10">
                  <c:v>100509.34179000001</c:v>
                </c:pt>
                <c:pt idx="11">
                  <c:v>100440.32610000001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9-400C-85FF-AFB9441E77F2}"/>
            </c:ext>
          </c:extLst>
        </c:ser>
        <c:ser>
          <c:idx val="0"/>
          <c:order val="1"/>
          <c:tx>
            <c:strRef>
              <c:f>'2002_2020_AYLIK_IHR'!$A$29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'2002_2020_AYLIK_IHR'!$C$29:$N$29</c:f>
              <c:numCache>
                <c:formatCode>#,##0</c:formatCode>
                <c:ptCount val="12"/>
                <c:pt idx="0">
                  <c:v>120173.02723000001</c:v>
                </c:pt>
                <c:pt idx="1">
                  <c:v>142892.26903</c:v>
                </c:pt>
                <c:pt idx="2">
                  <c:v>145709.82208000001</c:v>
                </c:pt>
                <c:pt idx="3">
                  <c:v>105388.00289</c:v>
                </c:pt>
                <c:pt idx="4">
                  <c:v>135760.12830000001</c:v>
                </c:pt>
                <c:pt idx="5">
                  <c:v>98663.976160000006</c:v>
                </c:pt>
                <c:pt idx="6">
                  <c:v>138542.98937</c:v>
                </c:pt>
                <c:pt idx="7">
                  <c:v>147824.10935000001</c:v>
                </c:pt>
                <c:pt idx="8">
                  <c:v>131926.64137</c:v>
                </c:pt>
                <c:pt idx="9">
                  <c:v>132600.64619999999</c:v>
                </c:pt>
                <c:pt idx="10">
                  <c:v>116470.71193</c:v>
                </c:pt>
                <c:pt idx="11">
                  <c:v>109988.15637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9-400C-85FF-AFB9441E7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24032"/>
        <c:axId val="-1912214240"/>
      </c:lineChart>
      <c:catAx>
        <c:axId val="-191222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424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40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HALI İHRACATI (Bin $)</a:t>
            </a:r>
          </a:p>
        </c:rich>
      </c:tx>
      <c:layout>
        <c:manualLayout>
          <c:xMode val="edge"/>
          <c:yMode val="edge"/>
          <c:x val="0.32040837752423973"/>
          <c:y val="3.7313432835820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346960201403397"/>
          <c:y val="0.24875661064754964"/>
          <c:w val="0.77142934015200504"/>
          <c:h val="0.50746361113793192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'2002_2020_AYLIK_IHR'!$A$30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'2002_2020_AYLIK_IHR'!$C$30:$N$30</c:f>
              <c:numCache>
                <c:formatCode>#,##0</c:formatCode>
                <c:ptCount val="12"/>
                <c:pt idx="0">
                  <c:v>229213.02712000001</c:v>
                </c:pt>
                <c:pt idx="1">
                  <c:v>227658.70558000001</c:v>
                </c:pt>
                <c:pt idx="2">
                  <c:v>234219.72373</c:v>
                </c:pt>
                <c:pt idx="3">
                  <c:v>199117.03920999999</c:v>
                </c:pt>
                <c:pt idx="4">
                  <c:v>233974.76056</c:v>
                </c:pt>
                <c:pt idx="5">
                  <c:v>165547.28813999999</c:v>
                </c:pt>
                <c:pt idx="6">
                  <c:v>231047.43127</c:v>
                </c:pt>
                <c:pt idx="7">
                  <c:v>231947.51097999999</c:v>
                </c:pt>
                <c:pt idx="8">
                  <c:v>263513.12542</c:v>
                </c:pt>
                <c:pt idx="9">
                  <c:v>286379.85957999999</c:v>
                </c:pt>
                <c:pt idx="10">
                  <c:v>250795.34742000001</c:v>
                </c:pt>
                <c:pt idx="11">
                  <c:v>285110.03367999999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D-4B39-AE7C-1EB53902C708}"/>
            </c:ext>
          </c:extLst>
        </c:ser>
        <c:ser>
          <c:idx val="0"/>
          <c:order val="1"/>
          <c:tx>
            <c:strRef>
              <c:f>'2002_2020_AYLIK_IHR'!$A$31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'2002_2020_AYLIK_IHR'!$C$31:$N$31</c:f>
              <c:numCache>
                <c:formatCode>#,##0</c:formatCode>
                <c:ptCount val="12"/>
                <c:pt idx="0">
                  <c:v>238938.0986</c:v>
                </c:pt>
                <c:pt idx="1">
                  <c:v>260240.04456000001</c:v>
                </c:pt>
                <c:pt idx="2">
                  <c:v>246980.57407</c:v>
                </c:pt>
                <c:pt idx="3">
                  <c:v>190090.99137999999</c:v>
                </c:pt>
                <c:pt idx="4">
                  <c:v>260314.83186000001</c:v>
                </c:pt>
                <c:pt idx="5">
                  <c:v>177515.19346000001</c:v>
                </c:pt>
                <c:pt idx="6">
                  <c:v>230127.81724999999</c:v>
                </c:pt>
                <c:pt idx="7">
                  <c:v>231281.49836</c:v>
                </c:pt>
                <c:pt idx="8">
                  <c:v>250239.19938999999</c:v>
                </c:pt>
                <c:pt idx="9">
                  <c:v>274182.01439000003</c:v>
                </c:pt>
                <c:pt idx="10">
                  <c:v>259893.22266999999</c:v>
                </c:pt>
                <c:pt idx="11">
                  <c:v>247137.72871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D-4B39-AE7C-1EB53902C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13696"/>
        <c:axId val="-1912213152"/>
      </c:lineChart>
      <c:catAx>
        <c:axId val="-191221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3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315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369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/>
              <a:t>AYLAR BAZINDA MADENCİLİK İHRACAT</a:t>
            </a:r>
            <a:r>
              <a:rPr lang="tr-TR"/>
              <a:t>I</a:t>
            </a:r>
            <a:endParaRPr lang="en-US"/>
          </a:p>
        </c:rich>
      </c:tx>
      <c:layout>
        <c:manualLayout>
          <c:xMode val="edge"/>
          <c:yMode val="edge"/>
          <c:x val="0.20134597305776514"/>
          <c:y val="3.74531835205992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55063851804235"/>
          <c:y val="0.21722925894362621"/>
          <c:w val="0.77064306488660361"/>
          <c:h val="0.50936515890229372"/>
        </c:manualLayout>
      </c:layout>
      <c:lineChart>
        <c:grouping val="standard"/>
        <c:varyColors val="0"/>
        <c:ser>
          <c:idx val="0"/>
          <c:order val="0"/>
          <c:tx>
            <c:strRef>
              <c:f>'2002_2020_AYLIK_IHR'!$A$57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'2002_2020_AYLIK_IHR'!$C$57:$N$57</c:f>
              <c:numCache>
                <c:formatCode>#,##0</c:formatCode>
                <c:ptCount val="12"/>
                <c:pt idx="0">
                  <c:v>445585.55433999997</c:v>
                </c:pt>
                <c:pt idx="1">
                  <c:v>452004.67859000002</c:v>
                </c:pt>
                <c:pt idx="2">
                  <c:v>499133.05374</c:v>
                </c:pt>
                <c:pt idx="3">
                  <c:v>465815.15151</c:v>
                </c:pt>
                <c:pt idx="4">
                  <c:v>545499.02194000001</c:v>
                </c:pt>
                <c:pt idx="5">
                  <c:v>432180.37313000002</c:v>
                </c:pt>
                <c:pt idx="6">
                  <c:v>569304.48942</c:v>
                </c:pt>
                <c:pt idx="7">
                  <c:v>521637.65886999998</c:v>
                </c:pt>
                <c:pt idx="8">
                  <c:v>490429.39669000002</c:v>
                </c:pt>
                <c:pt idx="9">
                  <c:v>566555.50026999996</c:v>
                </c:pt>
                <c:pt idx="10">
                  <c:v>485346.90466</c:v>
                </c:pt>
                <c:pt idx="11">
                  <c:v>534487.07449000003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9-4425-869C-DE79CB9FF844}"/>
            </c:ext>
          </c:extLst>
        </c:ser>
        <c:ser>
          <c:idx val="1"/>
          <c:order val="1"/>
          <c:tx>
            <c:strRef>
              <c:f>'2002_2020_AYLIK_IHR'!$A$56</c:f>
              <c:strCache>
                <c:ptCount val="1"/>
                <c:pt idx="0">
                  <c:v>2025</c:v>
                </c:pt>
              </c:strCache>
            </c:strRef>
          </c:tx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'2002_2020_AYLIK_IHR'!$C$56:$N$56</c:f>
              <c:numCache>
                <c:formatCode>#,##0</c:formatCode>
                <c:ptCount val="12"/>
                <c:pt idx="0">
                  <c:v>456640.6508</c:v>
                </c:pt>
                <c:pt idx="1">
                  <c:v>417965.83091999998</c:v>
                </c:pt>
                <c:pt idx="2">
                  <c:v>492801.63483</c:v>
                </c:pt>
                <c:pt idx="3">
                  <c:v>474411.65805000003</c:v>
                </c:pt>
                <c:pt idx="4">
                  <c:v>531058.36436000001</c:v>
                </c:pt>
                <c:pt idx="5">
                  <c:v>490381.88598000002</c:v>
                </c:pt>
                <c:pt idx="6">
                  <c:v>571317.50346000004</c:v>
                </c:pt>
                <c:pt idx="7">
                  <c:v>522783.5036</c:v>
                </c:pt>
                <c:pt idx="8">
                  <c:v>550518.36944000004</c:v>
                </c:pt>
                <c:pt idx="9">
                  <c:v>583421.71307000006</c:v>
                </c:pt>
                <c:pt idx="10">
                  <c:v>532695.04119999998</c:v>
                </c:pt>
                <c:pt idx="11">
                  <c:v>589113.35875000001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9-4425-869C-DE79CB9FF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80075904"/>
        <c:axId val="-2080074272"/>
      </c:lineChart>
      <c:catAx>
        <c:axId val="-208007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2080074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0800742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208007590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KİMYEVİ MADDELER VE MAMULLERİ İHRACATI (Bin $)</a:t>
            </a:r>
          </a:p>
        </c:rich>
      </c:tx>
      <c:layout>
        <c:manualLayout>
          <c:xMode val="edge"/>
          <c:yMode val="edge"/>
          <c:x val="0.14814836417052862"/>
          <c:y val="3.8759689922480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83993821759935"/>
          <c:y val="0.25064680868379824"/>
          <c:w val="0.7736641060315943"/>
          <c:h val="0.51162984356015384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'2002_2020_AYLIK_IHR'!$A$32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'2002_2020_AYLIK_IHR'!$C$32:$N$32</c:f>
              <c:numCache>
                <c:formatCode>#,##0</c:formatCode>
                <c:ptCount val="12"/>
                <c:pt idx="0">
                  <c:v>2551153.8044099999</c:v>
                </c:pt>
                <c:pt idx="1">
                  <c:v>2485655.6478499998</c:v>
                </c:pt>
                <c:pt idx="2">
                  <c:v>2724808.00012</c:v>
                </c:pt>
                <c:pt idx="3">
                  <c:v>2611663.3774999999</c:v>
                </c:pt>
                <c:pt idx="4">
                  <c:v>2787169.7642999999</c:v>
                </c:pt>
                <c:pt idx="5">
                  <c:v>2594569.4560199999</c:v>
                </c:pt>
                <c:pt idx="6">
                  <c:v>3427518.9748</c:v>
                </c:pt>
                <c:pt idx="7">
                  <c:v>2609954.32675</c:v>
                </c:pt>
                <c:pt idx="8">
                  <c:v>2491144.58653</c:v>
                </c:pt>
                <c:pt idx="9">
                  <c:v>2651798.7213699999</c:v>
                </c:pt>
                <c:pt idx="10">
                  <c:v>2352699.3643299998</c:v>
                </c:pt>
                <c:pt idx="11">
                  <c:v>2643741.9250400001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2D-4CC2-A4D7-87A5CF538DB8}"/>
            </c:ext>
          </c:extLst>
        </c:ser>
        <c:ser>
          <c:idx val="0"/>
          <c:order val="1"/>
          <c:tx>
            <c:strRef>
              <c:f>'2002_2020_AYLIK_IHR'!$A$33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'2002_2020_AYLIK_IHR'!$C$33:$N$33</c:f>
              <c:numCache>
                <c:formatCode>#,##0</c:formatCode>
                <c:ptCount val="12"/>
                <c:pt idx="0">
                  <c:v>2368033.6139400001</c:v>
                </c:pt>
                <c:pt idx="1">
                  <c:v>2618328.4084899998</c:v>
                </c:pt>
                <c:pt idx="2">
                  <c:v>3078026.7479900001</c:v>
                </c:pt>
                <c:pt idx="3">
                  <c:v>2491564.2784299999</c:v>
                </c:pt>
                <c:pt idx="4">
                  <c:v>3020299.3041500002</c:v>
                </c:pt>
                <c:pt idx="5">
                  <c:v>2216892.0019100001</c:v>
                </c:pt>
                <c:pt idx="6">
                  <c:v>2583158.9060499999</c:v>
                </c:pt>
                <c:pt idx="7">
                  <c:v>2555312.6559899999</c:v>
                </c:pt>
                <c:pt idx="8">
                  <c:v>2181876.3366800002</c:v>
                </c:pt>
                <c:pt idx="9">
                  <c:v>2450308.6974999998</c:v>
                </c:pt>
                <c:pt idx="10">
                  <c:v>2518243.2586400001</c:v>
                </c:pt>
                <c:pt idx="11">
                  <c:v>2656428.6096399999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2D-4CC2-A4D7-87A5CF538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17504"/>
        <c:axId val="-1912210976"/>
      </c:lineChart>
      <c:catAx>
        <c:axId val="-191221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0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097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750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50"/>
              <a:t>MAKİNE VE AKSAMLARI İHRACATI (Bin $)</a:t>
            </a:r>
          </a:p>
        </c:rich>
      </c:tx>
      <c:layout>
        <c:manualLayout>
          <c:xMode val="edge"/>
          <c:yMode val="edge"/>
          <c:x val="0.16734715303444253"/>
          <c:y val="3.7313432835820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29909162156335"/>
          <c:y val="0.17537345384913924"/>
          <c:w val="0.80976314834393193"/>
          <c:h val="0.61318525482822106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'2002_2020_AYLIK_IHR'!$A$42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'2002_2020_AYLIK_IHR'!$C$42:$N$42</c:f>
              <c:numCache>
                <c:formatCode>#,##0</c:formatCode>
                <c:ptCount val="12"/>
                <c:pt idx="0">
                  <c:v>790375.16105</c:v>
                </c:pt>
                <c:pt idx="1">
                  <c:v>807934.95201999997</c:v>
                </c:pt>
                <c:pt idx="2">
                  <c:v>915306.63589999999</c:v>
                </c:pt>
                <c:pt idx="3">
                  <c:v>853194.53561000002</c:v>
                </c:pt>
                <c:pt idx="4">
                  <c:v>1006694.69912</c:v>
                </c:pt>
                <c:pt idx="5">
                  <c:v>797601.44704</c:v>
                </c:pt>
                <c:pt idx="6">
                  <c:v>985366.89228999999</c:v>
                </c:pt>
                <c:pt idx="7">
                  <c:v>962536.93116000004</c:v>
                </c:pt>
                <c:pt idx="8">
                  <c:v>940938.10178999999</c:v>
                </c:pt>
                <c:pt idx="9">
                  <c:v>1067753.0722699999</c:v>
                </c:pt>
                <c:pt idx="10">
                  <c:v>980590.60123999999</c:v>
                </c:pt>
                <c:pt idx="11">
                  <c:v>1153265.5915999999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6-4262-BD13-C4893219C019}"/>
            </c:ext>
          </c:extLst>
        </c:ser>
        <c:ser>
          <c:idx val="0"/>
          <c:order val="1"/>
          <c:tx>
            <c:strRef>
              <c:f>'2002_2020_AYLIK_IHR'!$A$43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'2002_2020_AYLIK_IHR'!$C$43:$N$43</c:f>
              <c:numCache>
                <c:formatCode>#,##0</c:formatCode>
                <c:ptCount val="12"/>
                <c:pt idx="0">
                  <c:v>823083.55226000003</c:v>
                </c:pt>
                <c:pt idx="1">
                  <c:v>910188.39447000006</c:v>
                </c:pt>
                <c:pt idx="2">
                  <c:v>1026214.61283</c:v>
                </c:pt>
                <c:pt idx="3">
                  <c:v>844582.79347000003</c:v>
                </c:pt>
                <c:pt idx="4">
                  <c:v>1064727.35669</c:v>
                </c:pt>
                <c:pt idx="5">
                  <c:v>763648.60150999995</c:v>
                </c:pt>
                <c:pt idx="6">
                  <c:v>945812.82868999999</c:v>
                </c:pt>
                <c:pt idx="7">
                  <c:v>974549.20247000002</c:v>
                </c:pt>
                <c:pt idx="8">
                  <c:v>925463.10340000002</c:v>
                </c:pt>
                <c:pt idx="9">
                  <c:v>995004.01511000004</c:v>
                </c:pt>
                <c:pt idx="10">
                  <c:v>944021.89495999995</c:v>
                </c:pt>
                <c:pt idx="11">
                  <c:v>963185.96527000004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6-4262-BD13-C4893219C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12064"/>
        <c:axId val="-1912221312"/>
      </c:lineChart>
      <c:catAx>
        <c:axId val="-191221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1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2131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206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 b="1" i="0" u="none" strike="noStrike" baseline="0">
                <a:solidFill>
                  <a:srgbClr val="000000"/>
                </a:solidFill>
                <a:latin typeface="Arial Tur"/>
                <a:cs typeface="Arial Tur"/>
              </a:rPr>
              <a:t>OTOMOTİV ENDÜSTRİSİ İHRACATI (Bin $)</a:t>
            </a:r>
            <a:endParaRPr lang="tr-TR" sz="700"/>
          </a:p>
        </c:rich>
      </c:tx>
      <c:layout>
        <c:manualLayout>
          <c:xMode val="edge"/>
          <c:yMode val="edge"/>
          <c:x val="0.25253530555644105"/>
          <c:y val="4.24469413233458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49681289838767"/>
          <c:y val="0.1610494755571284"/>
          <c:w val="0.78367425031315086"/>
          <c:h val="0.57303567391154753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'2002_2020_AYLIK_IHR'!$A$36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'2002_2020_AYLIK_IHR'!$C$36:$N$36</c:f>
              <c:numCache>
                <c:formatCode>#,##0</c:formatCode>
                <c:ptCount val="12"/>
                <c:pt idx="0">
                  <c:v>2996377.7736300002</c:v>
                </c:pt>
                <c:pt idx="1">
                  <c:v>2976616.03577</c:v>
                </c:pt>
                <c:pt idx="2">
                  <c:v>3514222.0374199999</c:v>
                </c:pt>
                <c:pt idx="3">
                  <c:v>3141678.3505000002</c:v>
                </c:pt>
                <c:pt idx="4">
                  <c:v>3942425.6894899998</c:v>
                </c:pt>
                <c:pt idx="5">
                  <c:v>3405123.04336</c:v>
                </c:pt>
                <c:pt idx="6">
                  <c:v>3835151.3161300002</c:v>
                </c:pt>
                <c:pt idx="7">
                  <c:v>2730551.2362199998</c:v>
                </c:pt>
                <c:pt idx="8">
                  <c:v>3658237.0024100002</c:v>
                </c:pt>
                <c:pt idx="9">
                  <c:v>3809893.3722999999</c:v>
                </c:pt>
                <c:pt idx="10">
                  <c:v>3750154.0101399999</c:v>
                </c:pt>
                <c:pt idx="11">
                  <c:v>3760665.6924800002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F-44C0-9690-A70C16799082}"/>
            </c:ext>
          </c:extLst>
        </c:ser>
        <c:ser>
          <c:idx val="0"/>
          <c:order val="1"/>
          <c:tx>
            <c:strRef>
              <c:f>'2002_2020_AYLIK_IHR'!$A$37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'2002_2020_AYLIK_IHR'!$C$37:$N$37</c:f>
              <c:numCache>
                <c:formatCode>#,##0</c:formatCode>
                <c:ptCount val="12"/>
                <c:pt idx="0">
                  <c:v>2776665.59663</c:v>
                </c:pt>
                <c:pt idx="1">
                  <c:v>3127361.6659300001</c:v>
                </c:pt>
                <c:pt idx="2">
                  <c:v>3221020.51407</c:v>
                </c:pt>
                <c:pt idx="3">
                  <c:v>2739689.4615000002</c:v>
                </c:pt>
                <c:pt idx="4">
                  <c:v>3211065.4572600001</c:v>
                </c:pt>
                <c:pt idx="5">
                  <c:v>2613742.4381599999</c:v>
                </c:pt>
                <c:pt idx="6">
                  <c:v>3119634.6640499998</c:v>
                </c:pt>
                <c:pt idx="7">
                  <c:v>2696959.9712299998</c:v>
                </c:pt>
                <c:pt idx="8">
                  <c:v>3399932.5199699998</c:v>
                </c:pt>
                <c:pt idx="9">
                  <c:v>3570407.1017399998</c:v>
                </c:pt>
                <c:pt idx="10">
                  <c:v>3237147.7769300002</c:v>
                </c:pt>
                <c:pt idx="11">
                  <c:v>3483704.4030300002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F-44C0-9690-A70C16799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23488"/>
        <c:axId val="-1912212608"/>
      </c:lineChart>
      <c:catAx>
        <c:axId val="-191222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2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260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34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 sz="1000"/>
              <a:t>ELEKTRİK ELEKTRONİK </a:t>
            </a:r>
            <a:r>
              <a:rPr lang="tr-TR" sz="1000" baseline="0"/>
              <a:t>VE HİZMET </a:t>
            </a:r>
            <a:r>
              <a:rPr lang="en-US" sz="1000"/>
              <a:t>İHRACATI </a:t>
            </a:r>
            <a:r>
              <a:rPr lang="tr-TR" sz="1000"/>
              <a:t> </a:t>
            </a:r>
            <a:r>
              <a:rPr lang="en-US" sz="1000"/>
              <a:t>(Bin $)</a:t>
            </a:r>
          </a:p>
        </c:rich>
      </c:tx>
      <c:layout>
        <c:manualLayout>
          <c:xMode val="edge"/>
          <c:yMode val="edge"/>
          <c:x val="0.17293786129494548"/>
          <c:y val="3.6363636363636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97804147720971"/>
          <c:y val="0.18909090909090953"/>
          <c:w val="0.8067191601049869"/>
          <c:h val="0.57212121212121214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'2002_2020_AYLIK_IHR'!$A$40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'2002_2020_AYLIK_IHR'!$C$40:$N$40</c:f>
              <c:numCache>
                <c:formatCode>#,##0</c:formatCode>
                <c:ptCount val="12"/>
                <c:pt idx="0">
                  <c:v>1223530.0778099999</c:v>
                </c:pt>
                <c:pt idx="1">
                  <c:v>1292820.5811399999</c:v>
                </c:pt>
                <c:pt idx="2">
                  <c:v>1477665.7793099999</c:v>
                </c:pt>
                <c:pt idx="3">
                  <c:v>1378967.9945400001</c:v>
                </c:pt>
                <c:pt idx="4">
                  <c:v>1672993.8617100001</c:v>
                </c:pt>
                <c:pt idx="5">
                  <c:v>1274552.9818899999</c:v>
                </c:pt>
                <c:pt idx="6">
                  <c:v>1563506.9171500001</c:v>
                </c:pt>
                <c:pt idx="7">
                  <c:v>1488720.4180300001</c:v>
                </c:pt>
                <c:pt idx="8">
                  <c:v>1507716.5418499999</c:v>
                </c:pt>
                <c:pt idx="9">
                  <c:v>1641990.55743</c:v>
                </c:pt>
                <c:pt idx="10">
                  <c:v>1478416.2360100001</c:v>
                </c:pt>
                <c:pt idx="11">
                  <c:v>1730868.0889300001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5-4170-952C-28B5E0B441D8}"/>
            </c:ext>
          </c:extLst>
        </c:ser>
        <c:ser>
          <c:idx val="0"/>
          <c:order val="1"/>
          <c:tx>
            <c:strRef>
              <c:f>'2002_2020_AYLIK_IHR'!$A$41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'2002_2020_AYLIK_IHR'!$C$41:$N$41</c:f>
              <c:numCache>
                <c:formatCode>#,##0</c:formatCode>
                <c:ptCount val="12"/>
                <c:pt idx="0">
                  <c:v>1207598.6345800001</c:v>
                </c:pt>
                <c:pt idx="1">
                  <c:v>1286133.04899</c:v>
                </c:pt>
                <c:pt idx="2">
                  <c:v>1459791.75495</c:v>
                </c:pt>
                <c:pt idx="3">
                  <c:v>1195087.08708</c:v>
                </c:pt>
                <c:pt idx="4">
                  <c:v>1494936.00303</c:v>
                </c:pt>
                <c:pt idx="5">
                  <c:v>1188414.4867</c:v>
                </c:pt>
                <c:pt idx="6">
                  <c:v>1407410.1000600001</c:v>
                </c:pt>
                <c:pt idx="7">
                  <c:v>1476063.32718</c:v>
                </c:pt>
                <c:pt idx="8">
                  <c:v>1477101.48502</c:v>
                </c:pt>
                <c:pt idx="9">
                  <c:v>1549423.0721100001</c:v>
                </c:pt>
                <c:pt idx="10">
                  <c:v>1447942.4067200001</c:v>
                </c:pt>
                <c:pt idx="11">
                  <c:v>1476886.28137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5-4170-952C-28B5E0B44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24576"/>
        <c:axId val="-1912218048"/>
      </c:lineChart>
      <c:catAx>
        <c:axId val="-191222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8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804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457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HAZIR GİYİM VE KONFEKSİYON İHRACATI (Bin $)</a:t>
            </a:r>
          </a:p>
        </c:rich>
      </c:tx>
      <c:layout>
        <c:manualLayout>
          <c:xMode val="edge"/>
          <c:yMode val="edge"/>
          <c:x val="0.16530637895615161"/>
          <c:y val="4.91367861885790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85735711607478"/>
          <c:y val="0.22576361221779548"/>
          <c:w val="0.79387834211410224"/>
          <c:h val="0.50199203187250996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'2002_2020_AYLIK_IHR'!$A$34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'2002_2020_AYLIK_IHR'!$C$34:$N$34</c:f>
              <c:numCache>
                <c:formatCode>#,##0</c:formatCode>
                <c:ptCount val="12"/>
                <c:pt idx="0">
                  <c:v>1409246.32583</c:v>
                </c:pt>
                <c:pt idx="1">
                  <c:v>1354883.68019</c:v>
                </c:pt>
                <c:pt idx="2">
                  <c:v>1414026.3491499999</c:v>
                </c:pt>
                <c:pt idx="3">
                  <c:v>1225587.2437499999</c:v>
                </c:pt>
                <c:pt idx="4">
                  <c:v>1514431.8115600001</c:v>
                </c:pt>
                <c:pt idx="5">
                  <c:v>1195623.1784600001</c:v>
                </c:pt>
                <c:pt idx="6">
                  <c:v>1581382.4524999999</c:v>
                </c:pt>
                <c:pt idx="7">
                  <c:v>1520690.0368600001</c:v>
                </c:pt>
                <c:pt idx="8">
                  <c:v>1487499.2025299999</c:v>
                </c:pt>
                <c:pt idx="9">
                  <c:v>1510289.7795500001</c:v>
                </c:pt>
                <c:pt idx="10">
                  <c:v>1287790.9040900001</c:v>
                </c:pt>
                <c:pt idx="11">
                  <c:v>1271980.5467900001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94-4C45-85C7-81E1087A311C}"/>
            </c:ext>
          </c:extLst>
        </c:ser>
        <c:ser>
          <c:idx val="0"/>
          <c:order val="1"/>
          <c:tx>
            <c:strRef>
              <c:f>'2002_2020_AYLIK_IHR'!$A$35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'2002_2020_AYLIK_IHR'!$C$35:$N$35</c:f>
              <c:numCache>
                <c:formatCode>#,##0</c:formatCode>
                <c:ptCount val="12"/>
                <c:pt idx="0">
                  <c:v>1417883.9688500001</c:v>
                </c:pt>
                <c:pt idx="1">
                  <c:v>1497905.3272899999</c:v>
                </c:pt>
                <c:pt idx="2">
                  <c:v>1611577.3623899999</c:v>
                </c:pt>
                <c:pt idx="3">
                  <c:v>1225747.8668899999</c:v>
                </c:pt>
                <c:pt idx="4">
                  <c:v>1640597.97753</c:v>
                </c:pt>
                <c:pt idx="5">
                  <c:v>1294055.4597499999</c:v>
                </c:pt>
                <c:pt idx="6">
                  <c:v>1657548.45887</c:v>
                </c:pt>
                <c:pt idx="7">
                  <c:v>1667669.3289399999</c:v>
                </c:pt>
                <c:pt idx="8">
                  <c:v>1580541.4455299999</c:v>
                </c:pt>
                <c:pt idx="9">
                  <c:v>1571524.8729999999</c:v>
                </c:pt>
                <c:pt idx="10">
                  <c:v>1484621.8410799999</c:v>
                </c:pt>
                <c:pt idx="11">
                  <c:v>1259901.16653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4-4C45-85C7-81E1087A3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20768"/>
        <c:axId val="-1912219680"/>
      </c:lineChart>
      <c:catAx>
        <c:axId val="-191222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9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96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07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6549124216615775"/>
          <c:y val="0.13248339973439574"/>
          <c:w val="0.26913480885311869"/>
          <c:h val="7.8861038784494561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DEMİR VE DEMİRDIŞI METALLER İHRACATI (Bin $)</a:t>
            </a:r>
          </a:p>
        </c:rich>
      </c:tx>
      <c:layout>
        <c:manualLayout>
          <c:xMode val="edge"/>
          <c:yMode val="edge"/>
          <c:x val="0.2034015748031496"/>
          <c:y val="4.72636815920398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714307140178907"/>
          <c:y val="0.250000391742077"/>
          <c:w val="0.80612325227524362"/>
          <c:h val="0.4850755106465548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'2002_2020_AYLIK_IHR'!$A$44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'2002_2020_AYLIK_IHR'!$C$44:$N$44</c:f>
              <c:numCache>
                <c:formatCode>#,##0</c:formatCode>
                <c:ptCount val="12"/>
                <c:pt idx="0">
                  <c:v>1010429.12448</c:v>
                </c:pt>
                <c:pt idx="1">
                  <c:v>1020288.20206</c:v>
                </c:pt>
                <c:pt idx="2">
                  <c:v>1135255.77281</c:v>
                </c:pt>
                <c:pt idx="3">
                  <c:v>1080127.74783</c:v>
                </c:pt>
                <c:pt idx="4">
                  <c:v>1234381.5393300001</c:v>
                </c:pt>
                <c:pt idx="5">
                  <c:v>967666.70444</c:v>
                </c:pt>
                <c:pt idx="6">
                  <c:v>1186723.77685</c:v>
                </c:pt>
                <c:pt idx="7">
                  <c:v>1098520.5473499999</c:v>
                </c:pt>
                <c:pt idx="8">
                  <c:v>1130979.1085399999</c:v>
                </c:pt>
                <c:pt idx="9">
                  <c:v>1219689.04574</c:v>
                </c:pt>
                <c:pt idx="10">
                  <c:v>1048651.86164</c:v>
                </c:pt>
                <c:pt idx="11">
                  <c:v>1109431.0840799999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3-4F87-BB4D-7D8AA3CFD930}"/>
            </c:ext>
          </c:extLst>
        </c:ser>
        <c:ser>
          <c:idx val="0"/>
          <c:order val="1"/>
          <c:tx>
            <c:strRef>
              <c:f>'2002_2020_AYLIK_IHR'!$A$45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'2002_2020_AYLIK_IHR'!$C$45:$N$45</c:f>
              <c:numCache>
                <c:formatCode>#,##0</c:formatCode>
                <c:ptCount val="12"/>
                <c:pt idx="0">
                  <c:v>938374.95611999999</c:v>
                </c:pt>
                <c:pt idx="1">
                  <c:v>982551.14778999996</c:v>
                </c:pt>
                <c:pt idx="2">
                  <c:v>1078723.4567400001</c:v>
                </c:pt>
                <c:pt idx="3">
                  <c:v>916493.38855000003</c:v>
                </c:pt>
                <c:pt idx="4">
                  <c:v>1205376.19903</c:v>
                </c:pt>
                <c:pt idx="5">
                  <c:v>935317.17888999998</c:v>
                </c:pt>
                <c:pt idx="6">
                  <c:v>1101777.7112199999</c:v>
                </c:pt>
                <c:pt idx="7">
                  <c:v>1077792.4059900001</c:v>
                </c:pt>
                <c:pt idx="8">
                  <c:v>1042515.9127400001</c:v>
                </c:pt>
                <c:pt idx="9">
                  <c:v>1118071.5070100001</c:v>
                </c:pt>
                <c:pt idx="10">
                  <c:v>1058713.41408</c:v>
                </c:pt>
                <c:pt idx="11">
                  <c:v>972272.09291999997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3-4F87-BB4D-7D8AA3CFD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2512"/>
        <c:axId val="-1951184688"/>
      </c:lineChart>
      <c:catAx>
        <c:axId val="-195118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4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4688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251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7115046333494023"/>
          <c:y val="0.15920398009950248"/>
          <c:w val="0.2903519202956773"/>
          <c:h val="8.048340972303835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 b="1" i="0" u="none" strike="noStrike" baseline="0">
                <a:solidFill>
                  <a:srgbClr val="000000"/>
                </a:solidFill>
                <a:latin typeface="Arial Tur"/>
                <a:cs typeface="Arial Tur"/>
              </a:rPr>
              <a:t>ÇİMENTO CAM SERAMİK VE TOPRAK ÜRÜNLERİ İHRACATI (Bin $)</a:t>
            </a:r>
            <a:endParaRPr lang="tr-TR" sz="700" b="1"/>
          </a:p>
        </c:rich>
      </c:tx>
      <c:layout>
        <c:manualLayout>
          <c:xMode val="edge"/>
          <c:yMode val="edge"/>
          <c:x val="0.14693898976913675"/>
          <c:y val="1.74129353233830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2"/>
          <c:y val="0.23880640524138091"/>
          <c:w val="0.81020488899562437"/>
          <c:h val="0.47388146040086643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'2002_2020_AYLIK_IHR'!$A$48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'2002_2020_AYLIK_IHR'!$C$48:$N$48</c:f>
              <c:numCache>
                <c:formatCode>#,##0</c:formatCode>
                <c:ptCount val="12"/>
                <c:pt idx="0">
                  <c:v>317186.10092</c:v>
                </c:pt>
                <c:pt idx="1">
                  <c:v>320215.90902999998</c:v>
                </c:pt>
                <c:pt idx="2">
                  <c:v>375147.76923999999</c:v>
                </c:pt>
                <c:pt idx="3">
                  <c:v>387281.80984</c:v>
                </c:pt>
                <c:pt idx="4">
                  <c:v>413268.57205000002</c:v>
                </c:pt>
                <c:pt idx="5">
                  <c:v>365435.61456999998</c:v>
                </c:pt>
                <c:pt idx="6">
                  <c:v>427252.61884000001</c:v>
                </c:pt>
                <c:pt idx="7">
                  <c:v>363881.94955000002</c:v>
                </c:pt>
                <c:pt idx="8">
                  <c:v>381571.61796</c:v>
                </c:pt>
                <c:pt idx="9">
                  <c:v>403174.3959</c:v>
                </c:pt>
                <c:pt idx="10">
                  <c:v>360025.04943000001</c:v>
                </c:pt>
                <c:pt idx="11">
                  <c:v>385459.7819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8-4D92-8BCF-89562101FD9D}"/>
            </c:ext>
          </c:extLst>
        </c:ser>
        <c:ser>
          <c:idx val="0"/>
          <c:order val="1"/>
          <c:tx>
            <c:strRef>
              <c:f>'2002_2020_AYLIK_IHR'!$A$49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'2002_2020_AYLIK_IHR'!$C$49:$N$49</c:f>
              <c:numCache>
                <c:formatCode>#,##0</c:formatCode>
                <c:ptCount val="12"/>
                <c:pt idx="0">
                  <c:v>322327.83571999997</c:v>
                </c:pt>
                <c:pt idx="1">
                  <c:v>348209.80783000001</c:v>
                </c:pt>
                <c:pt idx="2">
                  <c:v>385061.33549000003</c:v>
                </c:pt>
                <c:pt idx="3">
                  <c:v>334330.47073</c:v>
                </c:pt>
                <c:pt idx="4">
                  <c:v>419447.12485000002</c:v>
                </c:pt>
                <c:pt idx="5">
                  <c:v>332515.08912000002</c:v>
                </c:pt>
                <c:pt idx="6">
                  <c:v>381421.19212000002</c:v>
                </c:pt>
                <c:pt idx="7">
                  <c:v>362541.25273000001</c:v>
                </c:pt>
                <c:pt idx="8">
                  <c:v>375761.42826000002</c:v>
                </c:pt>
                <c:pt idx="9">
                  <c:v>364343.08331000002</c:v>
                </c:pt>
                <c:pt idx="10">
                  <c:v>345263.40818000003</c:v>
                </c:pt>
                <c:pt idx="11">
                  <c:v>339573.18560999999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8-4D92-8BCF-89562101F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92848"/>
        <c:axId val="-1951187408"/>
      </c:lineChart>
      <c:catAx>
        <c:axId val="-195119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7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7408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928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MÜCEVHER İHRACATI (Bin $)</a:t>
            </a:r>
          </a:p>
        </c:rich>
      </c:tx>
      <c:layout>
        <c:manualLayout>
          <c:xMode val="edge"/>
          <c:yMode val="edge"/>
          <c:x val="0.31793884198210159"/>
          <c:y val="4.56790123456790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65895742924319"/>
          <c:y val="0.18518585498356113"/>
          <c:w val="0.79116621008685151"/>
          <c:h val="0.5185203939539712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'2002_2020_AYLIK_IHR'!$A$50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'2002_2020_AYLIK_IHR'!$C$50:$N$50</c:f>
              <c:numCache>
                <c:formatCode>#,##0</c:formatCode>
                <c:ptCount val="12"/>
                <c:pt idx="0">
                  <c:v>1162563.4042</c:v>
                </c:pt>
                <c:pt idx="1">
                  <c:v>877802.57299000002</c:v>
                </c:pt>
                <c:pt idx="2">
                  <c:v>565638.54428999999</c:v>
                </c:pt>
                <c:pt idx="3">
                  <c:v>503160.41038999998</c:v>
                </c:pt>
                <c:pt idx="4">
                  <c:v>853872.1899</c:v>
                </c:pt>
                <c:pt idx="5">
                  <c:v>379774.49958</c:v>
                </c:pt>
                <c:pt idx="6">
                  <c:v>756792.34623000002</c:v>
                </c:pt>
                <c:pt idx="7">
                  <c:v>601735.92983000004</c:v>
                </c:pt>
                <c:pt idx="8">
                  <c:v>498544.04327000002</c:v>
                </c:pt>
                <c:pt idx="9">
                  <c:v>552419.15514000005</c:v>
                </c:pt>
                <c:pt idx="10">
                  <c:v>600008.15419999999</c:v>
                </c:pt>
                <c:pt idx="11">
                  <c:v>553630.15913000004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F-4EFA-8A15-3AD98E2FF4AD}"/>
            </c:ext>
          </c:extLst>
        </c:ser>
        <c:ser>
          <c:idx val="0"/>
          <c:order val="1"/>
          <c:tx>
            <c:strRef>
              <c:f>'2002_2020_AYLIK_IHR'!$A$51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'2002_2020_AYLIK_IHR'!$C$51:$N$51</c:f>
              <c:numCache>
                <c:formatCode>#,##0</c:formatCode>
                <c:ptCount val="12"/>
                <c:pt idx="0">
                  <c:v>467741.89817</c:v>
                </c:pt>
                <c:pt idx="1">
                  <c:v>481096.82188</c:v>
                </c:pt>
                <c:pt idx="2">
                  <c:v>544457.50179000001</c:v>
                </c:pt>
                <c:pt idx="3">
                  <c:v>341806.25014000002</c:v>
                </c:pt>
                <c:pt idx="4">
                  <c:v>581582.99901999999</c:v>
                </c:pt>
                <c:pt idx="5">
                  <c:v>402423.97295000002</c:v>
                </c:pt>
                <c:pt idx="6">
                  <c:v>953690.73649000004</c:v>
                </c:pt>
                <c:pt idx="7">
                  <c:v>962209.15985000005</c:v>
                </c:pt>
                <c:pt idx="8">
                  <c:v>669029.85039000004</c:v>
                </c:pt>
                <c:pt idx="9">
                  <c:v>754775.83406999998</c:v>
                </c:pt>
                <c:pt idx="10">
                  <c:v>684145.67813000001</c:v>
                </c:pt>
                <c:pt idx="11">
                  <c:v>630922.95608000003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F-4EFA-8A15-3AD98E2FF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4144"/>
        <c:axId val="-1951183600"/>
      </c:lineChart>
      <c:catAx>
        <c:axId val="-195118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3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360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414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ÇELİK İHRACATI</a:t>
            </a:r>
            <a:r>
              <a:rPr lang="tr-TR" baseline="0"/>
              <a:t> </a:t>
            </a:r>
            <a:r>
              <a:rPr lang="tr-TR"/>
              <a:t>(Bin $)</a:t>
            </a:r>
          </a:p>
        </c:rich>
      </c:tx>
      <c:layout>
        <c:manualLayout>
          <c:xMode val="edge"/>
          <c:yMode val="edge"/>
          <c:x val="0.34691106585200271"/>
          <c:y val="3.6900369003690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82281059063141"/>
          <c:y val="0.19926238002537525"/>
          <c:w val="0.80651731160896056"/>
          <c:h val="0.5387463581540417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'2002_2020_AYLIK_IHR'!#REF!</c:f>
              <c:strCache>
                <c:ptCount val="1"/>
                <c:pt idx="0">
                  <c:v>#REF!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'2002_2020_AYLIK_IHR'!$C$46:$N$46</c:f>
              <c:numCache>
                <c:formatCode>#,##0</c:formatCode>
                <c:ptCount val="12"/>
                <c:pt idx="0">
                  <c:v>1244222.2019700001</c:v>
                </c:pt>
                <c:pt idx="1">
                  <c:v>1232211.62479</c:v>
                </c:pt>
                <c:pt idx="2">
                  <c:v>1539134.52092</c:v>
                </c:pt>
                <c:pt idx="3">
                  <c:v>1297937.1561100001</c:v>
                </c:pt>
                <c:pt idx="4">
                  <c:v>1496087.7146000001</c:v>
                </c:pt>
                <c:pt idx="5">
                  <c:v>1427125.97541</c:v>
                </c:pt>
                <c:pt idx="6">
                  <c:v>1350848.3551099999</c:v>
                </c:pt>
                <c:pt idx="7">
                  <c:v>1363721.9087799999</c:v>
                </c:pt>
                <c:pt idx="8">
                  <c:v>1480492.13503</c:v>
                </c:pt>
                <c:pt idx="9">
                  <c:v>1285363.17888</c:v>
                </c:pt>
                <c:pt idx="10">
                  <c:v>1314766.2846299999</c:v>
                </c:pt>
                <c:pt idx="11">
                  <c:v>1509662.1347099999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E-42B5-9807-8FD69DC2BC16}"/>
            </c:ext>
          </c:extLst>
        </c:ser>
        <c:ser>
          <c:idx val="0"/>
          <c:order val="1"/>
          <c:tx>
            <c:strRef>
              <c:f>'2002_2020_AYLIK_IHR'!$A$47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'2002_2020_AYLIK_IHR'!$C$47:$N$47</c:f>
              <c:numCache>
                <c:formatCode>#,##0</c:formatCode>
                <c:ptCount val="12"/>
                <c:pt idx="0">
                  <c:v>1113592.35036</c:v>
                </c:pt>
                <c:pt idx="1">
                  <c:v>1375354.0140800001</c:v>
                </c:pt>
                <c:pt idx="2">
                  <c:v>1467693.41328</c:v>
                </c:pt>
                <c:pt idx="3">
                  <c:v>1192080.6555399999</c:v>
                </c:pt>
                <c:pt idx="4">
                  <c:v>1452071.49911</c:v>
                </c:pt>
                <c:pt idx="5">
                  <c:v>1312279.8658100001</c:v>
                </c:pt>
                <c:pt idx="6">
                  <c:v>1415847.8846100001</c:v>
                </c:pt>
                <c:pt idx="7">
                  <c:v>1404781.4569300001</c:v>
                </c:pt>
                <c:pt idx="8">
                  <c:v>1466592.42056</c:v>
                </c:pt>
                <c:pt idx="9">
                  <c:v>1253369.1180199999</c:v>
                </c:pt>
                <c:pt idx="10">
                  <c:v>1246104.00814</c:v>
                </c:pt>
                <c:pt idx="11">
                  <c:v>1433514.0757200001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E-42B5-9807-8FD69DC2B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1424"/>
        <c:axId val="-1951195024"/>
      </c:lineChart>
      <c:catAx>
        <c:axId val="-195118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95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9502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142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MADENCİLİK ÜRÜNLERİ İHRACATI (Bin $)</a:t>
            </a:r>
          </a:p>
        </c:rich>
      </c:tx>
      <c:layout>
        <c:manualLayout>
          <c:xMode val="edge"/>
          <c:yMode val="edge"/>
          <c:x val="0.23400000000000001"/>
          <c:y val="4.74406733641053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"/>
          <c:y val="0.17603060638535223"/>
          <c:w val="0.86000000000000065"/>
          <c:h val="0.57303580376508445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'2002_2020_AYLIK_IHR'!$A$58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'2002_2020_AYLIK_IHR'!$C$58:$N$58</c:f>
              <c:numCache>
                <c:formatCode>#,##0</c:formatCode>
                <c:ptCount val="12"/>
                <c:pt idx="0">
                  <c:v>456640.6508</c:v>
                </c:pt>
                <c:pt idx="1">
                  <c:v>417965.83091999998</c:v>
                </c:pt>
                <c:pt idx="2">
                  <c:v>492801.63483</c:v>
                </c:pt>
                <c:pt idx="3">
                  <c:v>474411.65805000003</c:v>
                </c:pt>
                <c:pt idx="4">
                  <c:v>531058.36436000001</c:v>
                </c:pt>
                <c:pt idx="5">
                  <c:v>490381.88598000002</c:v>
                </c:pt>
                <c:pt idx="6">
                  <c:v>571317.50346000004</c:v>
                </c:pt>
                <c:pt idx="7">
                  <c:v>522783.5036</c:v>
                </c:pt>
                <c:pt idx="8">
                  <c:v>550518.36944000004</c:v>
                </c:pt>
                <c:pt idx="9">
                  <c:v>583421.71307000006</c:v>
                </c:pt>
                <c:pt idx="10">
                  <c:v>532695.04119999998</c:v>
                </c:pt>
                <c:pt idx="11">
                  <c:v>589113.35875000001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C2-47A4-9D91-862489D728A2}"/>
            </c:ext>
          </c:extLst>
        </c:ser>
        <c:ser>
          <c:idx val="0"/>
          <c:order val="1"/>
          <c:tx>
            <c:strRef>
              <c:f>'2002_2020_AYLIK_IHR'!$A$59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'2002_2020_AYLIK_IHR'!$C$59:$N$59</c:f>
              <c:numCache>
                <c:formatCode>#,##0</c:formatCode>
                <c:ptCount val="12"/>
                <c:pt idx="0">
                  <c:v>445585.55433999997</c:v>
                </c:pt>
                <c:pt idx="1">
                  <c:v>452004.67859000002</c:v>
                </c:pt>
                <c:pt idx="2">
                  <c:v>499133.05374</c:v>
                </c:pt>
                <c:pt idx="3">
                  <c:v>465815.15151</c:v>
                </c:pt>
                <c:pt idx="4">
                  <c:v>545499.02194000001</c:v>
                </c:pt>
                <c:pt idx="5">
                  <c:v>432180.37313000002</c:v>
                </c:pt>
                <c:pt idx="6">
                  <c:v>569304.48942</c:v>
                </c:pt>
                <c:pt idx="7">
                  <c:v>521637.65886999998</c:v>
                </c:pt>
                <c:pt idx="8">
                  <c:v>490429.39669000002</c:v>
                </c:pt>
                <c:pt idx="9">
                  <c:v>566555.50026999996</c:v>
                </c:pt>
                <c:pt idx="10">
                  <c:v>485346.90466</c:v>
                </c:pt>
                <c:pt idx="11">
                  <c:v>534487.07449000003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2-47A4-9D91-862489D72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9040"/>
        <c:axId val="-1951189584"/>
      </c:lineChart>
      <c:catAx>
        <c:axId val="-195118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9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958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904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AYLAR BAZINDA TOPLAM İHRACAT
</a:t>
            </a:r>
          </a:p>
        </c:rich>
      </c:tx>
      <c:layout>
        <c:manualLayout>
          <c:xMode val="edge"/>
          <c:yMode val="edge"/>
          <c:x val="0.27731374487279997"/>
          <c:y val="3.6630036630036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21967963386727"/>
          <c:y val="0.21611798920411671"/>
          <c:w val="0.75972540045766757"/>
          <c:h val="0.51648536403017697"/>
        </c:manualLayout>
      </c:layout>
      <c:lineChart>
        <c:grouping val="standard"/>
        <c:varyColors val="0"/>
        <c:ser>
          <c:idx val="0"/>
          <c:order val="0"/>
          <c:tx>
            <c:strRef>
              <c:f>'2002_2020_AYLIK_IHR'!$A$82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'2002_2020_AYLIK_IHR'!$C$82:$N$82</c:f>
              <c:numCache>
                <c:formatCode>#,##0</c:formatCode>
                <c:ptCount val="12"/>
                <c:pt idx="0">
                  <c:v>20000625</c:v>
                </c:pt>
                <c:pt idx="1">
                  <c:v>21091519</c:v>
                </c:pt>
                <c:pt idx="2">
                  <c:v>22648722</c:v>
                </c:pt>
                <c:pt idx="3">
                  <c:v>19292521</c:v>
                </c:pt>
                <c:pt idx="4">
                  <c:v>24180070</c:v>
                </c:pt>
                <c:pt idx="5">
                  <c:v>19015329</c:v>
                </c:pt>
                <c:pt idx="6">
                  <c:v>22475505</c:v>
                </c:pt>
                <c:pt idx="7">
                  <c:v>22000689</c:v>
                </c:pt>
                <c:pt idx="8">
                  <c:v>21956026</c:v>
                </c:pt>
                <c:pt idx="9">
                  <c:v>23473313</c:v>
                </c:pt>
                <c:pt idx="10">
                  <c:v>22236792</c:v>
                </c:pt>
                <c:pt idx="11">
                  <c:v>23407021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9-4A68-A978-839CDC97D32B}"/>
            </c:ext>
          </c:extLst>
        </c:ser>
        <c:ser>
          <c:idx val="1"/>
          <c:order val="1"/>
          <c:tx>
            <c:strRef>
              <c:f>'2002_2020_AYLIK_IHR'!$A$83</c:f>
              <c:strCache>
                <c:ptCount val="1"/>
                <c:pt idx="0">
                  <c:v>2025</c:v>
                </c:pt>
              </c:strCache>
            </c:strRef>
          </c:tx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'2002_2020_AYLIK_IHR'!$C$83:$N$83</c:f>
              <c:numCache>
                <c:formatCode>#,##0</c:formatCode>
                <c:ptCount val="12"/>
                <c:pt idx="0">
                  <c:v>21160700</c:v>
                </c:pt>
                <c:pt idx="1">
                  <c:v>20728949</c:v>
                </c:pt>
                <c:pt idx="2">
                  <c:v>23406286</c:v>
                </c:pt>
                <c:pt idx="3">
                  <c:v>20779959</c:v>
                </c:pt>
                <c:pt idx="4">
                  <c:v>24816765</c:v>
                </c:pt>
                <c:pt idx="5">
                  <c:v>20468949</c:v>
                </c:pt>
                <c:pt idx="6">
                  <c:v>24911133</c:v>
                </c:pt>
                <c:pt idx="7">
                  <c:v>21703144</c:v>
                </c:pt>
                <c:pt idx="8">
                  <c:v>22553041</c:v>
                </c:pt>
                <c:pt idx="9">
                  <c:v>23958161</c:v>
                </c:pt>
                <c:pt idx="10">
                  <c:v>22536212</c:v>
                </c:pt>
                <c:pt idx="11">
                  <c:v>26410720.184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19-4A68-A978-839CDC97D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07349760"/>
        <c:axId val="-1907357376"/>
      </c:lineChart>
      <c:catAx>
        <c:axId val="-190734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7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5737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4976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GEMİ</a:t>
            </a:r>
            <a:r>
              <a:rPr lang="tr-TR" sz="1000" baseline="0"/>
              <a:t> VE YAT</a:t>
            </a:r>
            <a:r>
              <a:rPr lang="en-US" sz="1000"/>
              <a:t> İHRACATI (Bin $)</a:t>
            </a:r>
          </a:p>
        </c:rich>
      </c:tx>
      <c:layout>
        <c:manualLayout>
          <c:xMode val="edge"/>
          <c:yMode val="edge"/>
          <c:x val="0.31400000000000078"/>
          <c:y val="4.24469413233459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99999999999999"/>
          <c:y val="0.14606820214888874"/>
          <c:w val="0.86000000000000065"/>
          <c:h val="0.57303580376508478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'2002_2020_AYLIK_IHR'!$A$38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'2002_2020_AYLIK_IHR'!$C$38:$N$38</c:f>
              <c:numCache>
                <c:formatCode>#,##0</c:formatCode>
                <c:ptCount val="12"/>
                <c:pt idx="0">
                  <c:v>82415.475059999997</c:v>
                </c:pt>
                <c:pt idx="1">
                  <c:v>158782.83376000001</c:v>
                </c:pt>
                <c:pt idx="2">
                  <c:v>86356.291979999995</c:v>
                </c:pt>
                <c:pt idx="3">
                  <c:v>129783.30017</c:v>
                </c:pt>
                <c:pt idx="4">
                  <c:v>367051.56397000002</c:v>
                </c:pt>
                <c:pt idx="5">
                  <c:v>84044.054889999999</c:v>
                </c:pt>
                <c:pt idx="6">
                  <c:v>262653.21983000002</c:v>
                </c:pt>
                <c:pt idx="7">
                  <c:v>81744.173809999993</c:v>
                </c:pt>
                <c:pt idx="8">
                  <c:v>230420.35769</c:v>
                </c:pt>
                <c:pt idx="9">
                  <c:v>304895.01439999999</c:v>
                </c:pt>
                <c:pt idx="10">
                  <c:v>164254.4933</c:v>
                </c:pt>
                <c:pt idx="11">
                  <c:v>291551.20499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C-47A6-A84C-773D7A30B069}"/>
            </c:ext>
          </c:extLst>
        </c:ser>
        <c:ser>
          <c:idx val="0"/>
          <c:order val="1"/>
          <c:tx>
            <c:strRef>
              <c:f>'2002_2020_AYLIK_IHR'!$A$39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'2002_2020_AYLIK_IHR'!$C$39:$N$39</c:f>
              <c:numCache>
                <c:formatCode>#,##0</c:formatCode>
                <c:ptCount val="12"/>
                <c:pt idx="0">
                  <c:v>167284.17989999999</c:v>
                </c:pt>
                <c:pt idx="1">
                  <c:v>141237.81938999999</c:v>
                </c:pt>
                <c:pt idx="2">
                  <c:v>142964.37304999999</c:v>
                </c:pt>
                <c:pt idx="3">
                  <c:v>80867.331659999996</c:v>
                </c:pt>
                <c:pt idx="4">
                  <c:v>168148.12448999999</c:v>
                </c:pt>
                <c:pt idx="5">
                  <c:v>220068.33278999999</c:v>
                </c:pt>
                <c:pt idx="6">
                  <c:v>118286.72552000001</c:v>
                </c:pt>
                <c:pt idx="7">
                  <c:v>91670.812439999994</c:v>
                </c:pt>
                <c:pt idx="8">
                  <c:v>234435.90804000001</c:v>
                </c:pt>
                <c:pt idx="9">
                  <c:v>172867.80115000001</c:v>
                </c:pt>
                <c:pt idx="10">
                  <c:v>152747.57754</c:v>
                </c:pt>
                <c:pt idx="11">
                  <c:v>221165.67335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C-47A6-A84C-773D7A30B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93936"/>
        <c:axId val="-1951194480"/>
      </c:lineChart>
      <c:catAx>
        <c:axId val="-195119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94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94480"/>
        <c:scaling>
          <c:orientation val="minMax"/>
          <c:max val="40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93936"/>
        <c:crosses val="autoZero"/>
        <c:crossBetween val="between"/>
        <c:majorUnit val="50000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SAVUNMA</a:t>
            </a:r>
            <a:r>
              <a:rPr lang="tr-TR" sz="1000" baseline="0"/>
              <a:t> VE HAVACILIK SANAYİİ</a:t>
            </a:r>
            <a:r>
              <a:rPr lang="en-US" sz="1000"/>
              <a:t> İHRACATI (Bin $)</a:t>
            </a:r>
          </a:p>
        </c:rich>
      </c:tx>
      <c:layout>
        <c:manualLayout>
          <c:xMode val="edge"/>
          <c:yMode val="edge"/>
          <c:x val="0.22066666666666668"/>
          <c:y val="2.74656679151061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99999999999999"/>
          <c:y val="0.15106195995163529"/>
          <c:w val="0.86000000000000065"/>
          <c:h val="0.57303580376508445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'2002_2020_AYLIK_IHR'!$A$52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'2002_2020_AYLIK_IHR'!$C$52:$N$52</c:f>
              <c:numCache>
                <c:formatCode>#,##0</c:formatCode>
                <c:ptCount val="12"/>
                <c:pt idx="0">
                  <c:v>385096.25397999998</c:v>
                </c:pt>
                <c:pt idx="1">
                  <c:v>435240.33497999999</c:v>
                </c:pt>
                <c:pt idx="2">
                  <c:v>883950.99878999998</c:v>
                </c:pt>
                <c:pt idx="3">
                  <c:v>538174.56984000001</c:v>
                </c:pt>
                <c:pt idx="4">
                  <c:v>741066.14824000001</c:v>
                </c:pt>
                <c:pt idx="5">
                  <c:v>619562.31385000004</c:v>
                </c:pt>
                <c:pt idx="6">
                  <c:v>981433.44851000002</c:v>
                </c:pt>
                <c:pt idx="7">
                  <c:v>833909.42724999995</c:v>
                </c:pt>
                <c:pt idx="8">
                  <c:v>572822.89578000002</c:v>
                </c:pt>
                <c:pt idx="9">
                  <c:v>707565.57050999999</c:v>
                </c:pt>
                <c:pt idx="10">
                  <c:v>746447.53101999999</c:v>
                </c:pt>
                <c:pt idx="11">
                  <c:v>2571032.9853699999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D6-452E-B66D-1EF371E00EB6}"/>
            </c:ext>
          </c:extLst>
        </c:ser>
        <c:ser>
          <c:idx val="0"/>
          <c:order val="1"/>
          <c:tx>
            <c:strRef>
              <c:f>'2002_2020_AYLIK_IHR'!$A$53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</c:spPr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'2002_2020_AYLIK_IHR'!$C$53:$N$53</c:f>
              <c:numCache>
                <c:formatCode>#,##0</c:formatCode>
                <c:ptCount val="12"/>
                <c:pt idx="0">
                  <c:v>329894.10360999999</c:v>
                </c:pt>
                <c:pt idx="1">
                  <c:v>299818.73664999998</c:v>
                </c:pt>
                <c:pt idx="2">
                  <c:v>358110.05569000001</c:v>
                </c:pt>
                <c:pt idx="3">
                  <c:v>349697.69761999999</c:v>
                </c:pt>
                <c:pt idx="4">
                  <c:v>980386.42267999996</c:v>
                </c:pt>
                <c:pt idx="5">
                  <c:v>564215.51665000001</c:v>
                </c:pt>
                <c:pt idx="6">
                  <c:v>431114.92654999997</c:v>
                </c:pt>
                <c:pt idx="7">
                  <c:v>422556.94748999999</c:v>
                </c:pt>
                <c:pt idx="8">
                  <c:v>566546.13355000003</c:v>
                </c:pt>
                <c:pt idx="9">
                  <c:v>820107.25635000004</c:v>
                </c:pt>
                <c:pt idx="10">
                  <c:v>613668.40832000005</c:v>
                </c:pt>
                <c:pt idx="11">
                  <c:v>997520.48196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D6-452E-B66D-1EF371E00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6864"/>
        <c:axId val="-1951186320"/>
      </c:lineChart>
      <c:catAx>
        <c:axId val="-195118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632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686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892262467191599"/>
          <c:y val="0.11235955056179775"/>
          <c:w val="0.26751999999999998"/>
          <c:h val="7.4135283651341338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İKLİMLENDİRME</a:t>
            </a:r>
            <a:r>
              <a:rPr lang="tr-TR" sz="1000" baseline="0"/>
              <a:t> SANAYİ </a:t>
            </a:r>
            <a:r>
              <a:rPr lang="en-US" sz="1000"/>
              <a:t>İHRACATI (Bin $)</a:t>
            </a:r>
          </a:p>
        </c:rich>
      </c:tx>
      <c:layout>
        <c:manualLayout>
          <c:xMode val="edge"/>
          <c:yMode val="edge"/>
          <c:x val="0.25800000000000001"/>
          <c:y val="3.24594257178526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"/>
          <c:y val="0.17603060638535223"/>
          <c:w val="0.86000000000000065"/>
          <c:h val="0.55306064270056132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'2002_2020_AYLIK_IHR'!$A$54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'2002_2020_AYLIK_IHR'!$C$54:$N$54</c:f>
              <c:numCache>
                <c:formatCode>#,##0</c:formatCode>
                <c:ptCount val="12"/>
                <c:pt idx="0">
                  <c:v>588854.43513999996</c:v>
                </c:pt>
                <c:pt idx="1">
                  <c:v>590626.15397999994</c:v>
                </c:pt>
                <c:pt idx="2">
                  <c:v>637584.53266000003</c:v>
                </c:pt>
                <c:pt idx="3">
                  <c:v>608984.82759</c:v>
                </c:pt>
                <c:pt idx="4">
                  <c:v>657033.58386999997</c:v>
                </c:pt>
                <c:pt idx="5">
                  <c:v>531848.95585000003</c:v>
                </c:pt>
                <c:pt idx="6">
                  <c:v>656565.81342000002</c:v>
                </c:pt>
                <c:pt idx="7">
                  <c:v>569321.34502999997</c:v>
                </c:pt>
                <c:pt idx="8">
                  <c:v>605852.82617000001</c:v>
                </c:pt>
                <c:pt idx="9">
                  <c:v>666137.55455</c:v>
                </c:pt>
                <c:pt idx="10">
                  <c:v>613138.03515000001</c:v>
                </c:pt>
                <c:pt idx="11">
                  <c:v>662998.18983000005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33-42DA-9FF3-1F19EFE6F72D}"/>
            </c:ext>
          </c:extLst>
        </c:ser>
        <c:ser>
          <c:idx val="0"/>
          <c:order val="1"/>
          <c:tx>
            <c:strRef>
              <c:f>'2002_2020_AYLIK_IHR'!$A$55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</c:spPr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'2002_2020_AYLIK_IHR'!$C$55:$N$55</c:f>
              <c:numCache>
                <c:formatCode>#,##0</c:formatCode>
                <c:ptCount val="12"/>
                <c:pt idx="0">
                  <c:v>551102.85985000001</c:v>
                </c:pt>
                <c:pt idx="1">
                  <c:v>599982.08753000002</c:v>
                </c:pt>
                <c:pt idx="2">
                  <c:v>639301.59143999999</c:v>
                </c:pt>
                <c:pt idx="3">
                  <c:v>511732.00076000002</c:v>
                </c:pt>
                <c:pt idx="4">
                  <c:v>653184.59129999997</c:v>
                </c:pt>
                <c:pt idx="5">
                  <c:v>479179.73719000001</c:v>
                </c:pt>
                <c:pt idx="6">
                  <c:v>622207.72921000002</c:v>
                </c:pt>
                <c:pt idx="7">
                  <c:v>606045.77081000002</c:v>
                </c:pt>
                <c:pt idx="8">
                  <c:v>615254.37529</c:v>
                </c:pt>
                <c:pt idx="9">
                  <c:v>628384.56096999999</c:v>
                </c:pt>
                <c:pt idx="10">
                  <c:v>624346.55682000006</c:v>
                </c:pt>
                <c:pt idx="11">
                  <c:v>606883.07212999999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33-42DA-9FF3-1F19EFE6F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366768"/>
        <c:axId val="-1908358064"/>
      </c:lineChart>
      <c:catAx>
        <c:axId val="-190836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35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35806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3667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 sz="1000"/>
              <a:t>AYLAR BAZINDA TARIM İHRACATI</a:t>
            </a:r>
            <a:endParaRPr lang="tr-TR" sz="1000" b="1" i="0" u="none" strike="noStrike" baseline="0"/>
          </a:p>
        </c:rich>
      </c:tx>
      <c:layout>
        <c:manualLayout>
          <c:xMode val="edge"/>
          <c:yMode val="edge"/>
          <c:x val="0.27169617989891004"/>
          <c:y val="5.533596837944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0845884621779"/>
          <c:y val="0.18972368631825576"/>
          <c:w val="0.75402468126949163"/>
          <c:h val="0.54940817496328231"/>
        </c:manualLayout>
      </c:layout>
      <c:lineChart>
        <c:grouping val="standard"/>
        <c:varyColors val="0"/>
        <c:ser>
          <c:idx val="0"/>
          <c:order val="0"/>
          <c:tx>
            <c:strRef>
              <c:f>'2002_2020_AYLIK_IHR'!$A$3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'2002_2020_AYLIK_IHR'!$C$3:$N$3</c:f>
              <c:numCache>
                <c:formatCode>#,##0</c:formatCode>
                <c:ptCount val="12"/>
                <c:pt idx="0">
                  <c:v>3093405.1364099998</c:v>
                </c:pt>
                <c:pt idx="1">
                  <c:v>3106252.4303299999</c:v>
                </c:pt>
                <c:pt idx="2">
                  <c:v>3068445.6654099999</c:v>
                </c:pt>
                <c:pt idx="3">
                  <c:v>2582472.6749700001</c:v>
                </c:pt>
                <c:pt idx="4">
                  <c:v>3145597.5171699999</c:v>
                </c:pt>
                <c:pt idx="5">
                  <c:v>2433758.4232999999</c:v>
                </c:pt>
                <c:pt idx="6">
                  <c:v>2844326.5614899998</c:v>
                </c:pt>
                <c:pt idx="7">
                  <c:v>2838860.7946600001</c:v>
                </c:pt>
                <c:pt idx="8">
                  <c:v>2959231.2511200001</c:v>
                </c:pt>
                <c:pt idx="9">
                  <c:v>3373405.6339499997</c:v>
                </c:pt>
                <c:pt idx="10">
                  <c:v>3324068.5855499995</c:v>
                </c:pt>
                <c:pt idx="11">
                  <c:v>3417830.4008500003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E0-435C-89ED-3527757BB3FD}"/>
            </c:ext>
          </c:extLst>
        </c:ser>
        <c:ser>
          <c:idx val="1"/>
          <c:order val="1"/>
          <c:tx>
            <c:strRef>
              <c:f>'2002_2020_AYLIK_IHR'!$A$2</c:f>
              <c:strCache>
                <c:ptCount val="1"/>
                <c:pt idx="0">
                  <c:v>2025</c:v>
                </c:pt>
              </c:strCache>
            </c:strRef>
          </c:tx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'2002_2020_AYLIK_IHR'!$C$2:$N$2</c:f>
              <c:numCache>
                <c:formatCode>#,##0</c:formatCode>
                <c:ptCount val="12"/>
                <c:pt idx="0">
                  <c:v>3006252.7847000002</c:v>
                </c:pt>
                <c:pt idx="1">
                  <c:v>2949782.2998899994</c:v>
                </c:pt>
                <c:pt idx="2">
                  <c:v>3117733.2089199997</c:v>
                </c:pt>
                <c:pt idx="3">
                  <c:v>2768739.0382399997</c:v>
                </c:pt>
                <c:pt idx="4">
                  <c:v>3100993.91536</c:v>
                </c:pt>
                <c:pt idx="5">
                  <c:v>2543661.2908100002</c:v>
                </c:pt>
                <c:pt idx="6">
                  <c:v>2894069.5290399999</c:v>
                </c:pt>
                <c:pt idx="7">
                  <c:v>2705856.9497400001</c:v>
                </c:pt>
                <c:pt idx="8">
                  <c:v>2919357.0561599997</c:v>
                </c:pt>
                <c:pt idx="9">
                  <c:v>3295473.6672500004</c:v>
                </c:pt>
                <c:pt idx="10">
                  <c:v>3275065.86632</c:v>
                </c:pt>
                <c:pt idx="11">
                  <c:v>3830195.6888600001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0-435C-89ED-3527757BB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07362272"/>
        <c:axId val="-1907349216"/>
      </c:lineChart>
      <c:catAx>
        <c:axId val="-190736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49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49216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6227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AYLIK İHRACAT RAKAMLARINDAKİ DEĞİŞİM, 2009-2025</a:t>
            </a:r>
          </a:p>
        </c:rich>
      </c:tx>
      <c:layout>
        <c:manualLayout>
          <c:xMode val="edge"/>
          <c:yMode val="edge"/>
          <c:x val="0.21774221770665791"/>
          <c:y val="3.4090909090909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053783200215318"/>
          <c:y val="0.16477295583961588"/>
          <c:w val="0.73656010658196058"/>
          <c:h val="0.60795538878754851"/>
        </c:manualLayout>
      </c:layout>
      <c:lineChart>
        <c:grouping val="standard"/>
        <c:varyColors val="0"/>
        <c:ser>
          <c:idx val="5"/>
          <c:order val="0"/>
          <c:tx>
            <c:v>2009</c:v>
          </c:tx>
          <c:spPr>
            <a:ln w="38100">
              <a:solidFill>
                <a:srgbClr val="800000"/>
              </a:solidFill>
              <a:prstDash val="solid"/>
            </a:ln>
          </c:spPr>
          <c:marker>
            <c:symbol val="none"/>
          </c:marker>
          <c:val>
            <c:numRef>
              <c:f>'2002_2020_AYLIK_IHR'!$C$67:$N$67</c:f>
              <c:numCache>
                <c:formatCode>#,##0</c:formatCode>
                <c:ptCount val="12"/>
                <c:pt idx="0">
                  <c:v>7884493.5240000002</c:v>
                </c:pt>
                <c:pt idx="1">
                  <c:v>8435115.8340000007</c:v>
                </c:pt>
                <c:pt idx="2">
                  <c:v>8155485.0810000002</c:v>
                </c:pt>
                <c:pt idx="3">
                  <c:v>7561696.2829999998</c:v>
                </c:pt>
                <c:pt idx="4">
                  <c:v>7346407.5279999999</c:v>
                </c:pt>
                <c:pt idx="5">
                  <c:v>8329692.7829999998</c:v>
                </c:pt>
                <c:pt idx="6">
                  <c:v>9055733.6710000001</c:v>
                </c:pt>
                <c:pt idx="7">
                  <c:v>7839908.8420000002</c:v>
                </c:pt>
                <c:pt idx="8">
                  <c:v>8480708.3870000001</c:v>
                </c:pt>
                <c:pt idx="9">
                  <c:v>10095768.029999999</c:v>
                </c:pt>
                <c:pt idx="10">
                  <c:v>8903010.773</c:v>
                </c:pt>
                <c:pt idx="11">
                  <c:v>10054591.867000001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5-4CDB-95E4-8E6D668BA313}"/>
            </c:ext>
          </c:extLst>
        </c:ser>
        <c:ser>
          <c:idx val="6"/>
          <c:order val="1"/>
          <c:tx>
            <c:strRef>
              <c:f>'2002_2020_AYLIK_IHR'!$A$68</c:f>
              <c:strCache>
                <c:ptCount val="1"/>
                <c:pt idx="0">
                  <c:v>2010</c:v>
                </c:pt>
              </c:strCache>
            </c:strRef>
          </c:tx>
          <c:marker>
            <c:symbol val="none"/>
          </c:marker>
          <c:val>
            <c:numRef>
              <c:f>'2002_2020_AYLIK_IHR'!$C$68:$N$68</c:f>
              <c:numCache>
                <c:formatCode>#,##0</c:formatCode>
                <c:ptCount val="12"/>
                <c:pt idx="0">
                  <c:v>7828748.0580000002</c:v>
                </c:pt>
                <c:pt idx="1">
                  <c:v>8263237.8140000002</c:v>
                </c:pt>
                <c:pt idx="2">
                  <c:v>9886488.1710000001</c:v>
                </c:pt>
                <c:pt idx="3">
                  <c:v>9396006.6539999992</c:v>
                </c:pt>
                <c:pt idx="4">
                  <c:v>9799958.1170000006</c:v>
                </c:pt>
                <c:pt idx="5">
                  <c:v>9542907.6439999994</c:v>
                </c:pt>
                <c:pt idx="6">
                  <c:v>9564682.5449999999</c:v>
                </c:pt>
                <c:pt idx="7">
                  <c:v>8523451.9729999993</c:v>
                </c:pt>
                <c:pt idx="8">
                  <c:v>8909230.5209999997</c:v>
                </c:pt>
                <c:pt idx="9">
                  <c:v>10963586.27</c:v>
                </c:pt>
                <c:pt idx="10">
                  <c:v>9382369.7180000003</c:v>
                </c:pt>
                <c:pt idx="11">
                  <c:v>11822551.698999999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5-4CDB-95E4-8E6D668BA313}"/>
            </c:ext>
          </c:extLst>
        </c:ser>
        <c:ser>
          <c:idx val="7"/>
          <c:order val="2"/>
          <c:tx>
            <c:strRef>
              <c:f>'2002_2020_AYLIK_IHR'!$A$69</c:f>
              <c:strCache>
                <c:ptCount val="1"/>
                <c:pt idx="0">
                  <c:v>2011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'2002_2020_AYLIK_IHR'!$C$69:$N$69</c:f>
              <c:numCache>
                <c:formatCode>#,##0</c:formatCode>
                <c:ptCount val="12"/>
                <c:pt idx="0">
                  <c:v>9551084.6390000004</c:v>
                </c:pt>
                <c:pt idx="1">
                  <c:v>10059126.307</c:v>
                </c:pt>
                <c:pt idx="2">
                  <c:v>11811085.16</c:v>
                </c:pt>
                <c:pt idx="3">
                  <c:v>11873269.447000001</c:v>
                </c:pt>
                <c:pt idx="4">
                  <c:v>10943364.372</c:v>
                </c:pt>
                <c:pt idx="5">
                  <c:v>11349953.558</c:v>
                </c:pt>
                <c:pt idx="6">
                  <c:v>11860004.271</c:v>
                </c:pt>
                <c:pt idx="7">
                  <c:v>11245124.657</c:v>
                </c:pt>
                <c:pt idx="8">
                  <c:v>10750626.098999999</c:v>
                </c:pt>
                <c:pt idx="9">
                  <c:v>11907219.297</c:v>
                </c:pt>
                <c:pt idx="10">
                  <c:v>11078524.743000001</c:v>
                </c:pt>
                <c:pt idx="11">
                  <c:v>12477486.279999999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E5-4CDB-95E4-8E6D668BA313}"/>
            </c:ext>
          </c:extLst>
        </c:ser>
        <c:ser>
          <c:idx val="0"/>
          <c:order val="3"/>
          <c:tx>
            <c:strRef>
              <c:f>'2002_2020_AYLIK_IHR'!$A$70</c:f>
              <c:strCache>
                <c:ptCount val="1"/>
                <c:pt idx="0">
                  <c:v>2012</c:v>
                </c:pt>
              </c:strCache>
            </c:strRef>
          </c:tx>
          <c:marker>
            <c:symbol val="none"/>
          </c:marker>
          <c:val>
            <c:numRef>
              <c:f>'2002_2020_AYLIK_IHR'!$C$70:$N$70</c:f>
              <c:numCache>
                <c:formatCode>#,##0</c:formatCode>
                <c:ptCount val="12"/>
                <c:pt idx="0">
                  <c:v>10348187.165999999</c:v>
                </c:pt>
                <c:pt idx="1">
                  <c:v>11748000.124</c:v>
                </c:pt>
                <c:pt idx="2">
                  <c:v>13208572.977</c:v>
                </c:pt>
                <c:pt idx="3">
                  <c:v>12630226.718</c:v>
                </c:pt>
                <c:pt idx="4">
                  <c:v>13131530.960999999</c:v>
                </c:pt>
                <c:pt idx="5">
                  <c:v>13231198.687999999</c:v>
                </c:pt>
                <c:pt idx="6">
                  <c:v>12830675.307</c:v>
                </c:pt>
                <c:pt idx="7">
                  <c:v>12831394.572000001</c:v>
                </c:pt>
                <c:pt idx="8">
                  <c:v>12952651.721999999</c:v>
                </c:pt>
                <c:pt idx="9">
                  <c:v>13190769.654999999</c:v>
                </c:pt>
                <c:pt idx="10">
                  <c:v>13753052.493000001</c:v>
                </c:pt>
                <c:pt idx="11">
                  <c:v>12605476.173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E5-4CDB-95E4-8E6D668BA313}"/>
            </c:ext>
          </c:extLst>
        </c:ser>
        <c:ser>
          <c:idx val="3"/>
          <c:order val="4"/>
          <c:tx>
            <c:strRef>
              <c:f>'2002_2020_AYLIK_IHR'!$A$71</c:f>
              <c:strCache>
                <c:ptCount val="1"/>
                <c:pt idx="0">
                  <c:v>2013</c:v>
                </c:pt>
              </c:strCache>
            </c:strRef>
          </c:tx>
          <c:marker>
            <c:symbol val="none"/>
          </c:marker>
          <c:val>
            <c:numRef>
              <c:f>'2002_2020_AYLIK_IHR'!$C$71:$N$71</c:f>
              <c:numCache>
                <c:formatCode>#,##0</c:formatCode>
                <c:ptCount val="12"/>
                <c:pt idx="0">
                  <c:v>11481521.079</c:v>
                </c:pt>
                <c:pt idx="1">
                  <c:v>12385690.909</c:v>
                </c:pt>
                <c:pt idx="2">
                  <c:v>13122058.141000001</c:v>
                </c:pt>
                <c:pt idx="3">
                  <c:v>12468202.903000001</c:v>
                </c:pt>
                <c:pt idx="4">
                  <c:v>13277209.017000001</c:v>
                </c:pt>
                <c:pt idx="5">
                  <c:v>12399973.961999999</c:v>
                </c:pt>
                <c:pt idx="6">
                  <c:v>13059519.685000001</c:v>
                </c:pt>
                <c:pt idx="7">
                  <c:v>11118300.903000001</c:v>
                </c:pt>
                <c:pt idx="8">
                  <c:v>13060371.039000001</c:v>
                </c:pt>
                <c:pt idx="9">
                  <c:v>12053704.638</c:v>
                </c:pt>
                <c:pt idx="10">
                  <c:v>14201227.351</c:v>
                </c:pt>
                <c:pt idx="11">
                  <c:v>13174857.460000001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1E5-4CDB-95E4-8E6D668BA313}"/>
            </c:ext>
          </c:extLst>
        </c:ser>
        <c:ser>
          <c:idx val="4"/>
          <c:order val="5"/>
          <c:tx>
            <c:strRef>
              <c:f>'2002_2020_AYLIK_IHR'!$A$72</c:f>
              <c:strCache>
                <c:ptCount val="1"/>
                <c:pt idx="0">
                  <c:v>2014</c:v>
                </c:pt>
              </c:strCache>
            </c:strRef>
          </c:tx>
          <c:marker>
            <c:symbol val="diamond"/>
            <c:size val="5"/>
          </c:marker>
          <c:val>
            <c:numRef>
              <c:f>'2002_2020_AYLIK_IHR'!$C$72:$N$72</c:f>
              <c:numCache>
                <c:formatCode>#,##0</c:formatCode>
                <c:ptCount val="12"/>
                <c:pt idx="0">
                  <c:v>12399761.948000001</c:v>
                </c:pt>
                <c:pt idx="1">
                  <c:v>13053292.493000001</c:v>
                </c:pt>
                <c:pt idx="2">
                  <c:v>14680110.779999999</c:v>
                </c:pt>
                <c:pt idx="3">
                  <c:v>13371185.664000001</c:v>
                </c:pt>
                <c:pt idx="4">
                  <c:v>13681906.159</c:v>
                </c:pt>
                <c:pt idx="5">
                  <c:v>12880924.245999999</c:v>
                </c:pt>
                <c:pt idx="6">
                  <c:v>13344776.958000001</c:v>
                </c:pt>
                <c:pt idx="7">
                  <c:v>11386828.925000001</c:v>
                </c:pt>
                <c:pt idx="8">
                  <c:v>13583120.905999999</c:v>
                </c:pt>
                <c:pt idx="9">
                  <c:v>12891630.102</c:v>
                </c:pt>
                <c:pt idx="10">
                  <c:v>13067348.107000001</c:v>
                </c:pt>
                <c:pt idx="11">
                  <c:v>13269271.402000001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1E5-4CDB-95E4-8E6D668BA313}"/>
            </c:ext>
          </c:extLst>
        </c:ser>
        <c:ser>
          <c:idx val="1"/>
          <c:order val="6"/>
          <c:tx>
            <c:strRef>
              <c:f>'2002_2020_AYLIK_IHR'!$A$73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'2002_2020_AYLIK_IHR'!$C$73:$N$73</c:f>
              <c:numCache>
                <c:formatCode>#,##0</c:formatCode>
                <c:ptCount val="12"/>
                <c:pt idx="0">
                  <c:v>12301766.75</c:v>
                </c:pt>
                <c:pt idx="1">
                  <c:v>12231860.140000001</c:v>
                </c:pt>
                <c:pt idx="2">
                  <c:v>12519910.437999999</c:v>
                </c:pt>
                <c:pt idx="3">
                  <c:v>13349346.866</c:v>
                </c:pt>
                <c:pt idx="4">
                  <c:v>11080385.127</c:v>
                </c:pt>
                <c:pt idx="5">
                  <c:v>11949647.085999999</c:v>
                </c:pt>
                <c:pt idx="6">
                  <c:v>11129358.973999999</c:v>
                </c:pt>
                <c:pt idx="7">
                  <c:v>11022045.344000001</c:v>
                </c:pt>
                <c:pt idx="8">
                  <c:v>11581703.842</c:v>
                </c:pt>
                <c:pt idx="9">
                  <c:v>13240039.088</c:v>
                </c:pt>
                <c:pt idx="10">
                  <c:v>11681989.013</c:v>
                </c:pt>
                <c:pt idx="11">
                  <c:v>11750818.76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1E5-4CDB-95E4-8E6D668BA313}"/>
            </c:ext>
          </c:extLst>
        </c:ser>
        <c:ser>
          <c:idx val="2"/>
          <c:order val="7"/>
          <c:tx>
            <c:strRef>
              <c:f>'2002_2020_AYLIK_IHR'!$A$74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'2002_2020_AYLIK_IHR'!$C$74:$N$74</c:f>
              <c:numCache>
                <c:formatCode>#,##0</c:formatCode>
                <c:ptCount val="12"/>
                <c:pt idx="0">
                  <c:v>9546115.4000000004</c:v>
                </c:pt>
                <c:pt idx="1">
                  <c:v>12366388.057</c:v>
                </c:pt>
                <c:pt idx="2">
                  <c:v>12757672.093</c:v>
                </c:pt>
                <c:pt idx="3">
                  <c:v>11950497.685000001</c:v>
                </c:pt>
                <c:pt idx="4">
                  <c:v>12098611.067</c:v>
                </c:pt>
                <c:pt idx="5">
                  <c:v>12864154.060000001</c:v>
                </c:pt>
                <c:pt idx="6">
                  <c:v>9850124.8719999995</c:v>
                </c:pt>
                <c:pt idx="7">
                  <c:v>11830762.82</c:v>
                </c:pt>
                <c:pt idx="8">
                  <c:v>10901638.452</c:v>
                </c:pt>
                <c:pt idx="9">
                  <c:v>12796159.91</c:v>
                </c:pt>
                <c:pt idx="10">
                  <c:v>12786936.247</c:v>
                </c:pt>
                <c:pt idx="11">
                  <c:v>12780523.145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1E5-4CDB-95E4-8E6D668BA313}"/>
            </c:ext>
          </c:extLst>
        </c:ser>
        <c:ser>
          <c:idx val="8"/>
          <c:order val="8"/>
          <c:tx>
            <c:strRef>
              <c:f>'2002_2020_AYLIK_IHR'!$A$75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val>
            <c:numRef>
              <c:f>'2002_2020_AYLIK_IHR'!$C$75:$N$75</c:f>
              <c:numCache>
                <c:formatCode>#,##0</c:formatCode>
                <c:ptCount val="12"/>
                <c:pt idx="0">
                  <c:v>11247585.677000133</c:v>
                </c:pt>
                <c:pt idx="1">
                  <c:v>12089908.933999483</c:v>
                </c:pt>
                <c:pt idx="2">
                  <c:v>14470814.05899963</c:v>
                </c:pt>
                <c:pt idx="3">
                  <c:v>12859938.790999187</c:v>
                </c:pt>
                <c:pt idx="4">
                  <c:v>13582079.73099998</c:v>
                </c:pt>
                <c:pt idx="5">
                  <c:v>13125306.943999315</c:v>
                </c:pt>
                <c:pt idx="6">
                  <c:v>12612074.05599888</c:v>
                </c:pt>
                <c:pt idx="7">
                  <c:v>13248462.990000026</c:v>
                </c:pt>
                <c:pt idx="8">
                  <c:v>11810080.804999635</c:v>
                </c:pt>
                <c:pt idx="9">
                  <c:v>13912699.49399944</c:v>
                </c:pt>
                <c:pt idx="10">
                  <c:v>14188323.115998682</c:v>
                </c:pt>
                <c:pt idx="11">
                  <c:v>13845665.816998869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1E5-4CDB-95E4-8E6D668BA313}"/>
            </c:ext>
          </c:extLst>
        </c:ser>
        <c:ser>
          <c:idx val="9"/>
          <c:order val="9"/>
          <c:tx>
            <c:strRef>
              <c:f>'2002_2020_AYLIK_IHR'!$A$76</c:f>
              <c:strCache>
                <c:ptCount val="1"/>
                <c:pt idx="0">
                  <c:v>2018</c:v>
                </c:pt>
              </c:strCache>
            </c:strRef>
          </c:tx>
          <c:marker>
            <c:symbol val="none"/>
          </c:marker>
          <c:val>
            <c:numRef>
              <c:f>'2002_2020_AYLIK_IHR'!$C$76:$N$76</c:f>
              <c:numCache>
                <c:formatCode>#,##0</c:formatCode>
                <c:ptCount val="12"/>
                <c:pt idx="0">
                  <c:v>13080096.762</c:v>
                </c:pt>
                <c:pt idx="1">
                  <c:v>13827132.654999999</c:v>
                </c:pt>
                <c:pt idx="2">
                  <c:v>16338253.918</c:v>
                </c:pt>
                <c:pt idx="3">
                  <c:v>14530822.873</c:v>
                </c:pt>
                <c:pt idx="4">
                  <c:v>15166648.044</c:v>
                </c:pt>
                <c:pt idx="5">
                  <c:v>13657091.159</c:v>
                </c:pt>
                <c:pt idx="6">
                  <c:v>14771360.698000001</c:v>
                </c:pt>
                <c:pt idx="7">
                  <c:v>12926754.198999999</c:v>
                </c:pt>
                <c:pt idx="8">
                  <c:v>15247368.846000001</c:v>
                </c:pt>
                <c:pt idx="9">
                  <c:v>16590652.49</c:v>
                </c:pt>
                <c:pt idx="10">
                  <c:v>16386878.392999999</c:v>
                </c:pt>
                <c:pt idx="11">
                  <c:v>14645696.251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1E5-4CDB-95E4-8E6D668BA313}"/>
            </c:ext>
          </c:extLst>
        </c:ser>
        <c:ser>
          <c:idx val="10"/>
          <c:order val="10"/>
          <c:tx>
            <c:strRef>
              <c:f>'2002_2020_AYLIK_IHR'!$A$77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val>
            <c:numRef>
              <c:f>'2002_2020_AYLIK_IHR'!$C$77:$N$77</c:f>
              <c:numCache>
                <c:formatCode>#,##0</c:formatCode>
                <c:ptCount val="12"/>
                <c:pt idx="0">
                  <c:v>13874826.012</c:v>
                </c:pt>
                <c:pt idx="1">
                  <c:v>14323043.041999999</c:v>
                </c:pt>
                <c:pt idx="2">
                  <c:v>16335862.397</c:v>
                </c:pt>
                <c:pt idx="3">
                  <c:v>15340619.824999999</c:v>
                </c:pt>
                <c:pt idx="4">
                  <c:v>16855105.096999999</c:v>
                </c:pt>
                <c:pt idx="5">
                  <c:v>11634653.880999999</c:v>
                </c:pt>
                <c:pt idx="6">
                  <c:v>15932004.723999999</c:v>
                </c:pt>
                <c:pt idx="7">
                  <c:v>13222876.222999999</c:v>
                </c:pt>
                <c:pt idx="8">
                  <c:v>15273579.960999999</c:v>
                </c:pt>
                <c:pt idx="9">
                  <c:v>16410781.68</c:v>
                </c:pt>
                <c:pt idx="10">
                  <c:v>16242650.391000001</c:v>
                </c:pt>
                <c:pt idx="11">
                  <c:v>15386718.469000001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1E5-4CDB-95E4-8E6D668BA313}"/>
            </c:ext>
          </c:extLst>
        </c:ser>
        <c:ser>
          <c:idx val="11"/>
          <c:order val="11"/>
          <c:tx>
            <c:strRef>
              <c:f>'2002_2020_AYLIK_IHR'!$A$79</c:f>
              <c:strCache>
                <c:ptCount val="1"/>
                <c:pt idx="0">
                  <c:v>2021</c:v>
                </c:pt>
              </c:strCache>
            </c:strRef>
          </c:tx>
          <c:marker>
            <c:symbol val="none"/>
          </c:marker>
          <c:val>
            <c:numRef>
              <c:f>'2002_2020_AYLIK_IHR'!$C$79:$N$79</c:f>
              <c:numCache>
                <c:formatCode>#,##0</c:formatCode>
                <c:ptCount val="12"/>
                <c:pt idx="0">
                  <c:v>15306487.643915899</c:v>
                </c:pt>
                <c:pt idx="1">
                  <c:v>15777151.373676499</c:v>
                </c:pt>
                <c:pt idx="2">
                  <c:v>18125533.345878098</c:v>
                </c:pt>
                <c:pt idx="3">
                  <c:v>18106582.520971801</c:v>
                </c:pt>
                <c:pt idx="4">
                  <c:v>18587253.5966384</c:v>
                </c:pt>
                <c:pt idx="5">
                  <c:v>19036800.670268498</c:v>
                </c:pt>
                <c:pt idx="6">
                  <c:v>19020902.292177301</c:v>
                </c:pt>
                <c:pt idx="7">
                  <c:v>18681996.8976386</c:v>
                </c:pt>
                <c:pt idx="8">
                  <c:v>19984264.497713201</c:v>
                </c:pt>
                <c:pt idx="9">
                  <c:v>21100833.1277362</c:v>
                </c:pt>
                <c:pt idx="10">
                  <c:v>20749365.9948617</c:v>
                </c:pt>
                <c:pt idx="11">
                  <c:v>21316881.481321499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1E5-4CDB-95E4-8E6D668BA313}"/>
            </c:ext>
          </c:extLst>
        </c:ser>
        <c:ser>
          <c:idx val="12"/>
          <c:order val="12"/>
          <c:tx>
            <c:strRef>
              <c:f>'2002_2020_AYLIK_IHR'!$A$80</c:f>
              <c:strCache>
                <c:ptCount val="1"/>
                <c:pt idx="0">
                  <c:v>2022</c:v>
                </c:pt>
              </c:strCache>
            </c:strRef>
          </c:tx>
          <c:marker>
            <c:symbol val="none"/>
          </c:marker>
          <c:val>
            <c:numRef>
              <c:f>'2002_2020_AYLIK_IHR'!$C$80:$N$80</c:f>
              <c:numCache>
                <c:formatCode>#,##0</c:formatCode>
                <c:ptCount val="12"/>
                <c:pt idx="0">
                  <c:v>17553745.067000002</c:v>
                </c:pt>
                <c:pt idx="1">
                  <c:v>19904331.120000001</c:v>
                </c:pt>
                <c:pt idx="2">
                  <c:v>22609642.478</c:v>
                </c:pt>
                <c:pt idx="3">
                  <c:v>23330991.125</c:v>
                </c:pt>
                <c:pt idx="4">
                  <c:v>18931811.633000001</c:v>
                </c:pt>
                <c:pt idx="5">
                  <c:v>23359482.375999998</c:v>
                </c:pt>
                <c:pt idx="6">
                  <c:v>18536547.530999999</c:v>
                </c:pt>
                <c:pt idx="7">
                  <c:v>21275849.662</c:v>
                </c:pt>
                <c:pt idx="8">
                  <c:v>22596774.302000001</c:v>
                </c:pt>
                <c:pt idx="9">
                  <c:v>21300785.131999999</c:v>
                </c:pt>
                <c:pt idx="10">
                  <c:v>21871038.612</c:v>
                </c:pt>
                <c:pt idx="11">
                  <c:v>22898748.625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1E5-4CDB-95E4-8E6D668BA313}"/>
            </c:ext>
          </c:extLst>
        </c:ser>
        <c:ser>
          <c:idx val="13"/>
          <c:order val="13"/>
          <c:tx>
            <c:strRef>
              <c:f>'2002_2020_AYLIK_IHR'!$A$81</c:f>
              <c:strCache>
                <c:ptCount val="1"/>
                <c:pt idx="0">
                  <c:v>2023</c:v>
                </c:pt>
              </c:strCache>
            </c:strRef>
          </c:tx>
          <c:marker>
            <c:symbol val="none"/>
          </c:marker>
          <c:val>
            <c:numRef>
              <c:f>'2002_2020_AYLIK_IHR'!$C$81:$N$81</c:f>
              <c:numCache>
                <c:formatCode>#,##0</c:formatCode>
                <c:ptCount val="12"/>
                <c:pt idx="0">
                  <c:v>19331709</c:v>
                </c:pt>
                <c:pt idx="1">
                  <c:v>18565678</c:v>
                </c:pt>
                <c:pt idx="2">
                  <c:v>23562970</c:v>
                </c:pt>
                <c:pt idx="3">
                  <c:v>19250045</c:v>
                </c:pt>
                <c:pt idx="4">
                  <c:v>21633012</c:v>
                </c:pt>
                <c:pt idx="5">
                  <c:v>20773219</c:v>
                </c:pt>
                <c:pt idx="6">
                  <c:v>19779817</c:v>
                </c:pt>
                <c:pt idx="7">
                  <c:v>21556273</c:v>
                </c:pt>
                <c:pt idx="8">
                  <c:v>22411386</c:v>
                </c:pt>
                <c:pt idx="9">
                  <c:v>22804541</c:v>
                </c:pt>
                <c:pt idx="10">
                  <c:v>23000730</c:v>
                </c:pt>
                <c:pt idx="11">
                  <c:v>22958051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1E5-4CDB-95E4-8E6D668BA313}"/>
            </c:ext>
          </c:extLst>
        </c:ser>
        <c:ser>
          <c:idx val="14"/>
          <c:order val="14"/>
          <c:tx>
            <c:strRef>
              <c:f>'2002_2020_AYLIK_IHR'!$A$82</c:f>
              <c:strCache>
                <c:ptCount val="1"/>
                <c:pt idx="0">
                  <c:v>2024</c:v>
                </c:pt>
              </c:strCache>
            </c:strRef>
          </c:tx>
          <c:marker>
            <c:symbol val="none"/>
          </c:marker>
          <c:val>
            <c:numRef>
              <c:f>'2002_2020_AYLIK_IHR'!$C$82:$N$82</c:f>
              <c:numCache>
                <c:formatCode>#,##0</c:formatCode>
                <c:ptCount val="12"/>
                <c:pt idx="0">
                  <c:v>20000625</c:v>
                </c:pt>
                <c:pt idx="1">
                  <c:v>21091519</c:v>
                </c:pt>
                <c:pt idx="2">
                  <c:v>22648722</c:v>
                </c:pt>
                <c:pt idx="3">
                  <c:v>19292521</c:v>
                </c:pt>
                <c:pt idx="4">
                  <c:v>24180070</c:v>
                </c:pt>
                <c:pt idx="5">
                  <c:v>19015329</c:v>
                </c:pt>
                <c:pt idx="6">
                  <c:v>22475505</c:v>
                </c:pt>
                <c:pt idx="7">
                  <c:v>22000689</c:v>
                </c:pt>
                <c:pt idx="8">
                  <c:v>21956026</c:v>
                </c:pt>
                <c:pt idx="9">
                  <c:v>23473313</c:v>
                </c:pt>
                <c:pt idx="10">
                  <c:v>22236792</c:v>
                </c:pt>
                <c:pt idx="11">
                  <c:v>23407021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9-4024-98C6-37C968540464}"/>
            </c:ext>
          </c:extLst>
        </c:ser>
        <c:ser>
          <c:idx val="15"/>
          <c:order val="15"/>
          <c:tx>
            <c:strRef>
              <c:f>'2002_2020_AYLIK_IHR'!$A$83</c:f>
              <c:strCache>
                <c:ptCount val="1"/>
                <c:pt idx="0">
                  <c:v>2025</c:v>
                </c:pt>
              </c:strCache>
            </c:strRef>
          </c:tx>
          <c:marker>
            <c:symbol val="none"/>
          </c:marker>
          <c:val>
            <c:numRef>
              <c:f>'2002_2020_AYLIK_IHR'!$C$83:$N$83</c:f>
              <c:numCache>
                <c:formatCode>#,##0</c:formatCode>
                <c:ptCount val="12"/>
                <c:pt idx="0">
                  <c:v>21160700</c:v>
                </c:pt>
                <c:pt idx="1">
                  <c:v>20728949</c:v>
                </c:pt>
                <c:pt idx="2">
                  <c:v>23406286</c:v>
                </c:pt>
                <c:pt idx="3">
                  <c:v>20779959</c:v>
                </c:pt>
                <c:pt idx="4">
                  <c:v>24816765</c:v>
                </c:pt>
                <c:pt idx="5">
                  <c:v>20468949</c:v>
                </c:pt>
                <c:pt idx="6">
                  <c:v>24911133</c:v>
                </c:pt>
                <c:pt idx="7">
                  <c:v>21703144</c:v>
                </c:pt>
                <c:pt idx="8">
                  <c:v>22553041</c:v>
                </c:pt>
                <c:pt idx="9">
                  <c:v>23958161</c:v>
                </c:pt>
                <c:pt idx="10">
                  <c:v>22536212</c:v>
                </c:pt>
                <c:pt idx="11">
                  <c:v>26410720.184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77-4325-81E8-91D86E947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07356832"/>
        <c:axId val="-1907355200"/>
      </c:lineChart>
      <c:catAx>
        <c:axId val="-190735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5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55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BİN DOLAR</a:t>
                </a:r>
              </a:p>
            </c:rich>
          </c:tx>
          <c:layout>
            <c:manualLayout>
              <c:xMode val="edge"/>
              <c:yMode val="edge"/>
              <c:x val="2.150537634408603E-2"/>
              <c:y val="0.375000596516344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683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420487158731332"/>
          <c:y val="0.12982311034650079"/>
          <c:w val="9.0619591554171E-2"/>
          <c:h val="0.800148878449017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YILLAR İTİBARİYLE TÜRKİYE İHRACATI 2002-2025 (1.000 $)</a:t>
            </a:r>
          </a:p>
        </c:rich>
      </c:tx>
      <c:layout>
        <c:manualLayout>
          <c:xMode val="edge"/>
          <c:yMode val="edge"/>
          <c:x val="0.19840230689799673"/>
          <c:y val="3.2911392405063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4821140056188"/>
          <c:y val="5.9915611814345994E-2"/>
          <c:w val="0.84702378111826926"/>
          <c:h val="0.826160337552742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'2002_2020_AYLIK_IHR'!$A$60:$A$83</c:f>
              <c:strCach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strCache>
            </c:strRef>
          </c:tx>
          <c:spPr>
            <a:gradFill rotWithShape="0">
              <a:gsLst>
                <a:gs pos="0">
                  <a:srgbClr val="000080">
                    <a:gamma/>
                    <a:shade val="46275"/>
                    <a:invGamma/>
                  </a:srgbClr>
                </a:gs>
                <a:gs pos="100000">
                  <a:srgbClr val="00008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1"/>
              <c:layout>
                <c:manualLayout>
                  <c:x val="-8.8007759257078529E-17"/>
                  <c:y val="-1.93747247908411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E6-4797-88B2-A0F0DBD07AE7}"/>
                </c:ext>
              </c:extLst>
            </c:dLbl>
            <c:dLbl>
              <c:idx val="12"/>
              <c:layout>
                <c:manualLayout>
                  <c:x val="-8.8007759257078529E-17"/>
                  <c:y val="-3.17040951122853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E6-4797-88B2-A0F0DBD07AE7}"/>
                </c:ext>
              </c:extLst>
            </c:dLbl>
            <c:dLbl>
              <c:idx val="14"/>
              <c:layout>
                <c:manualLayout>
                  <c:x val="-3.6003590153273236E-3"/>
                  <c:y val="-2.9942756494936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E6-4797-88B2-A0F0DBD07AE7}"/>
                </c:ext>
              </c:extLst>
            </c:dLbl>
            <c:dLbl>
              <c:idx val="15"/>
              <c:layout>
                <c:manualLayout>
                  <c:x val="-2.4002393435515489E-3"/>
                  <c:y val="-1.76133861734918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E6-4797-88B2-A0F0DBD07AE7}"/>
                </c:ext>
              </c:extLst>
            </c:dLbl>
            <c:dLbl>
              <c:idx val="17"/>
              <c:layout>
                <c:manualLayout>
                  <c:x val="0"/>
                  <c:y val="-1.40907089387934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E6-4797-88B2-A0F0DBD07AE7}"/>
                </c:ext>
              </c:extLst>
            </c:dLbl>
            <c:dLbl>
              <c:idx val="21"/>
              <c:layout>
                <c:manualLayout>
                  <c:x val="1.2001196717755986E-3"/>
                  <c:y val="-2.28974020255394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E6-4797-88B2-A0F0DBD07AE7}"/>
                </c:ext>
              </c:extLst>
            </c:dLbl>
            <c:dLbl>
              <c:idx val="22"/>
              <c:layout>
                <c:manualLayout>
                  <c:x val="0"/>
                  <c:y val="-1.23293703214442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E6-4797-88B2-A0F0DBD07AE7}"/>
                </c:ext>
              </c:extLst>
            </c:dLbl>
            <c:spPr>
              <a:noFill/>
            </c:spPr>
            <c:txPr>
              <a:bodyPr anchor="ctr" anchorCtr="0"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'2002_2020_AYLIK_IHR'!$A$60:$A$83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'2002_2020_AYLIK_IHR'!$O$60:$O$83</c:f>
              <c:numCache>
                <c:formatCode>#,##0</c:formatCode>
                <c:ptCount val="24"/>
                <c:pt idx="0">
                  <c:v>36059089.028999999</c:v>
                </c:pt>
                <c:pt idx="1">
                  <c:v>47252836.302000001</c:v>
                </c:pt>
                <c:pt idx="2">
                  <c:v>63167152.819999993</c:v>
                </c:pt>
                <c:pt idx="3">
                  <c:v>73476408.142999992</c:v>
                </c:pt>
                <c:pt idx="4">
                  <c:v>85534675.517999992</c:v>
                </c:pt>
                <c:pt idx="5">
                  <c:v>107271749.90399998</c:v>
                </c:pt>
                <c:pt idx="6">
                  <c:v>132027195.626</c:v>
                </c:pt>
                <c:pt idx="7">
                  <c:v>102142612.603</c:v>
                </c:pt>
                <c:pt idx="8">
                  <c:v>113883219.18399999</c:v>
                </c:pt>
                <c:pt idx="9">
                  <c:v>134906868.83000001</c:v>
                </c:pt>
                <c:pt idx="10">
                  <c:v>152461736.55599999</c:v>
                </c:pt>
                <c:pt idx="11">
                  <c:v>151802637.08700001</c:v>
                </c:pt>
                <c:pt idx="12">
                  <c:v>157610157.69</c:v>
                </c:pt>
                <c:pt idx="13">
                  <c:v>143838871.428</c:v>
                </c:pt>
                <c:pt idx="14">
                  <c:v>142529583.80799997</c:v>
                </c:pt>
                <c:pt idx="15">
                  <c:v>156992940.41399324</c:v>
                </c:pt>
                <c:pt idx="16">
                  <c:v>177168756.28799999</c:v>
                </c:pt>
                <c:pt idx="17">
                  <c:v>180832721.70199999</c:v>
                </c:pt>
                <c:pt idx="18">
                  <c:v>169637755.31000003</c:v>
                </c:pt>
                <c:pt idx="19">
                  <c:v>225794053.44279772</c:v>
                </c:pt>
                <c:pt idx="20">
                  <c:v>254169747.66300002</c:v>
                </c:pt>
                <c:pt idx="21">
                  <c:v>255627431</c:v>
                </c:pt>
                <c:pt idx="22">
                  <c:v>261778132</c:v>
                </c:pt>
                <c:pt idx="23">
                  <c:v>273434019.18400002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3F-4C54-B889-9BE2071BB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07361184"/>
        <c:axId val="-1907354656"/>
      </c:barChart>
      <c:catAx>
        <c:axId val="-190736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4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5465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6118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99CCFF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HUBUBAT BAKLİYAT VE YAĞLI TOHUMLAR İHRACATI</a:t>
            </a:r>
            <a:r>
              <a:rPr lang="tr-TR" baseline="0"/>
              <a:t> </a:t>
            </a:r>
          </a:p>
          <a:p>
            <a:pPr algn="ctr"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(Bin</a:t>
            </a:r>
            <a:r>
              <a:rPr lang="tr-TR" baseline="0"/>
              <a:t> </a:t>
            </a:r>
            <a:r>
              <a:rPr lang="tr-TR"/>
              <a:t>$)</a:t>
            </a:r>
          </a:p>
        </c:rich>
      </c:tx>
      <c:layout>
        <c:manualLayout>
          <c:xMode val="edge"/>
          <c:yMode val="edge"/>
          <c:x val="0.1179279583917041"/>
          <c:y val="2.33478277901829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01458855482493"/>
          <c:y val="0.2178477690288714"/>
          <c:w val="0.82208753132894641"/>
          <c:h val="0.5031322462644926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'2002_2020_AYLIK_IHR'!$A$4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'2002_2020_AYLIK_IHR'!$C$4:$N$4</c:f>
              <c:numCache>
                <c:formatCode>#,##0</c:formatCode>
                <c:ptCount val="12"/>
                <c:pt idx="0">
                  <c:v>1024896.55026</c:v>
                </c:pt>
                <c:pt idx="1">
                  <c:v>1063435.5238399999</c:v>
                </c:pt>
                <c:pt idx="2">
                  <c:v>1106861.06953</c:v>
                </c:pt>
                <c:pt idx="3">
                  <c:v>955901.88311000005</c:v>
                </c:pt>
                <c:pt idx="4">
                  <c:v>1056186.12888</c:v>
                </c:pt>
                <c:pt idx="5">
                  <c:v>862804.32221000001</c:v>
                </c:pt>
                <c:pt idx="6">
                  <c:v>1018351.32712</c:v>
                </c:pt>
                <c:pt idx="7">
                  <c:v>955852.21490000002</c:v>
                </c:pt>
                <c:pt idx="8">
                  <c:v>992257.82458000001</c:v>
                </c:pt>
                <c:pt idx="9">
                  <c:v>1090299.7923300001</c:v>
                </c:pt>
                <c:pt idx="10">
                  <c:v>1032758.98437</c:v>
                </c:pt>
                <c:pt idx="11">
                  <c:v>1207513.6055300001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4-4AD7-8D6F-3E8D49121D16}"/>
            </c:ext>
          </c:extLst>
        </c:ser>
        <c:ser>
          <c:idx val="0"/>
          <c:order val="1"/>
          <c:tx>
            <c:strRef>
              <c:f>'2002_2020_AYLIK_IHR'!$A$5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  <a:ln w="9525">
                <a:noFill/>
              </a:ln>
            </c:spPr>
          </c:marker>
          <c:val>
            <c:numRef>
              <c:f>'2002_2020_AYLIK_IHR'!$C$5:$N$5</c:f>
              <c:numCache>
                <c:formatCode>#,##0</c:formatCode>
                <c:ptCount val="12"/>
                <c:pt idx="0">
                  <c:v>1010002.65347</c:v>
                </c:pt>
                <c:pt idx="1">
                  <c:v>1046830.2076</c:v>
                </c:pt>
                <c:pt idx="2">
                  <c:v>1037467.4981</c:v>
                </c:pt>
                <c:pt idx="3">
                  <c:v>864922.41662000003</c:v>
                </c:pt>
                <c:pt idx="4">
                  <c:v>1059528.9378800001</c:v>
                </c:pt>
                <c:pt idx="5">
                  <c:v>809147.4656</c:v>
                </c:pt>
                <c:pt idx="6">
                  <c:v>941829.12636999995</c:v>
                </c:pt>
                <c:pt idx="7">
                  <c:v>964862.98733000003</c:v>
                </c:pt>
                <c:pt idx="8">
                  <c:v>943271.60372000001</c:v>
                </c:pt>
                <c:pt idx="9">
                  <c:v>1034015.88699</c:v>
                </c:pt>
                <c:pt idx="10">
                  <c:v>1057347.1473099999</c:v>
                </c:pt>
                <c:pt idx="11">
                  <c:v>1125970.17824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4-4AD7-8D6F-3E8D49121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7351392"/>
        <c:axId val="-1907348672"/>
      </c:lineChart>
      <c:catAx>
        <c:axId val="-1907351392"/>
        <c:scaling>
          <c:orientation val="minMax"/>
        </c:scaling>
        <c:delete val="0"/>
        <c:axPos val="b"/>
        <c:numFmt formatCode="#\ ?/?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48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4867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139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2453397313065929"/>
          <c:y val="0.16911505464801974"/>
          <c:w val="0.27353783231083845"/>
          <c:h val="7.385865945861244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YAŞ MEYVE VE SEBZE İHRACATI (Bin $)</a:t>
            </a:r>
          </a:p>
        </c:rich>
      </c:tx>
      <c:layout>
        <c:manualLayout>
          <c:xMode val="edge"/>
          <c:yMode val="edge"/>
          <c:x val="0.20612266323852377"/>
          <c:y val="1.76100628930817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2"/>
          <c:y val="0.18113240922097806"/>
          <c:w val="0.81836816243638633"/>
          <c:h val="0.55471800323924569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'2002_2020_AYLIK_IHR'!$A$6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'2002_2020_AYLIK_IHR'!$C$6:$N$6</c:f>
              <c:numCache>
                <c:formatCode>#,##0</c:formatCode>
                <c:ptCount val="12"/>
                <c:pt idx="0">
                  <c:v>352916.11739000003</c:v>
                </c:pt>
                <c:pt idx="1">
                  <c:v>318987.63578999997</c:v>
                </c:pt>
                <c:pt idx="2">
                  <c:v>298214.97551000002</c:v>
                </c:pt>
                <c:pt idx="3">
                  <c:v>235497.04078000001</c:v>
                </c:pt>
                <c:pt idx="4">
                  <c:v>282674.93080999999</c:v>
                </c:pt>
                <c:pt idx="5">
                  <c:v>202611.67701000001</c:v>
                </c:pt>
                <c:pt idx="6">
                  <c:v>121352.88015</c:v>
                </c:pt>
                <c:pt idx="7">
                  <c:v>177463.01910999999</c:v>
                </c:pt>
                <c:pt idx="8">
                  <c:v>240293.62356000001</c:v>
                </c:pt>
                <c:pt idx="9">
                  <c:v>334574.99157999997</c:v>
                </c:pt>
                <c:pt idx="10">
                  <c:v>518319.28382000001</c:v>
                </c:pt>
                <c:pt idx="11">
                  <c:v>621507.52850000001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4-4A2A-8F37-E7F2A36BC1BD}"/>
            </c:ext>
          </c:extLst>
        </c:ser>
        <c:ser>
          <c:idx val="0"/>
          <c:order val="1"/>
          <c:tx>
            <c:strRef>
              <c:f>'2002_2020_AYLIK_IHR'!$A$7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'2002_2020_AYLIK_IHR'!$C$7:$N$7</c:f>
              <c:numCache>
                <c:formatCode>#,##0</c:formatCode>
                <c:ptCount val="12"/>
                <c:pt idx="0">
                  <c:v>365786.03013999999</c:v>
                </c:pt>
                <c:pt idx="1">
                  <c:v>318973.59058000002</c:v>
                </c:pt>
                <c:pt idx="2">
                  <c:v>276697.47295999998</c:v>
                </c:pt>
                <c:pt idx="3">
                  <c:v>211802.92189</c:v>
                </c:pt>
                <c:pt idx="4">
                  <c:v>283633.45166999998</c:v>
                </c:pt>
                <c:pt idx="5">
                  <c:v>259744.38430000001</c:v>
                </c:pt>
                <c:pt idx="6">
                  <c:v>205610.7292</c:v>
                </c:pt>
                <c:pt idx="7">
                  <c:v>213027.75344999999</c:v>
                </c:pt>
                <c:pt idx="8">
                  <c:v>267543.92298999999</c:v>
                </c:pt>
                <c:pt idx="9">
                  <c:v>289012.78726999997</c:v>
                </c:pt>
                <c:pt idx="10">
                  <c:v>359837.58195999998</c:v>
                </c:pt>
                <c:pt idx="11">
                  <c:v>349163.93852999998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4-4A2A-8F37-E7F2A36BC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7352480"/>
        <c:axId val="-1907360096"/>
      </c:lineChart>
      <c:catAx>
        <c:axId val="-190735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60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60096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248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3849740211045048"/>
          <c:y val="0.13836477987421383"/>
          <c:w val="0.2729795918367347"/>
          <c:h val="7.4694795226068436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MEYVE SEBZE MAMULLERİ İHRACATI (Bin $)</a:t>
            </a:r>
          </a:p>
        </c:rich>
      </c:tx>
      <c:layout>
        <c:manualLayout>
          <c:xMode val="edge"/>
          <c:yMode val="edge"/>
          <c:x val="0.16973458072342185"/>
          <c:y val="2.33463035019455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05951940056574"/>
          <c:y val="0.18417639429312582"/>
          <c:w val="0.83435749448311181"/>
          <c:h val="0.57587548638132469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'2002_2020_AYLIK_IHR'!$A$8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'2002_2020_AYLIK_IHR'!$C$8:$N$8</c:f>
              <c:numCache>
                <c:formatCode>#,##0</c:formatCode>
                <c:ptCount val="12"/>
                <c:pt idx="0">
                  <c:v>209828.84138</c:v>
                </c:pt>
                <c:pt idx="1">
                  <c:v>198828.56989000001</c:v>
                </c:pt>
                <c:pt idx="2">
                  <c:v>224190.25653000001</c:v>
                </c:pt>
                <c:pt idx="3">
                  <c:v>197662.56750999999</c:v>
                </c:pt>
                <c:pt idx="4">
                  <c:v>219823.30400999999</c:v>
                </c:pt>
                <c:pt idx="5">
                  <c:v>186628.24677999999</c:v>
                </c:pt>
                <c:pt idx="6">
                  <c:v>229130.44388000001</c:v>
                </c:pt>
                <c:pt idx="7">
                  <c:v>209404.57514</c:v>
                </c:pt>
                <c:pt idx="8">
                  <c:v>225860.19688999999</c:v>
                </c:pt>
                <c:pt idx="9">
                  <c:v>232247.38253999999</c:v>
                </c:pt>
                <c:pt idx="10">
                  <c:v>212223.00242</c:v>
                </c:pt>
                <c:pt idx="11">
                  <c:v>240897.02770999999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3-4BDD-ACF4-0487D79D0841}"/>
            </c:ext>
          </c:extLst>
        </c:ser>
        <c:ser>
          <c:idx val="0"/>
          <c:order val="1"/>
          <c:tx>
            <c:strRef>
              <c:f>'2002_2020_AYLIK_IHR'!$A$9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'2002_2020_AYLIK_IHR'!$C$9:$N$9</c:f>
              <c:numCache>
                <c:formatCode>#,##0</c:formatCode>
                <c:ptCount val="12"/>
                <c:pt idx="0">
                  <c:v>232060.59815000001</c:v>
                </c:pt>
                <c:pt idx="1">
                  <c:v>234169.64285</c:v>
                </c:pt>
                <c:pt idx="2">
                  <c:v>239526.91080000001</c:v>
                </c:pt>
                <c:pt idx="3">
                  <c:v>199481.55533</c:v>
                </c:pt>
                <c:pt idx="4">
                  <c:v>216814.20327</c:v>
                </c:pt>
                <c:pt idx="5">
                  <c:v>164240.44820000001</c:v>
                </c:pt>
                <c:pt idx="6">
                  <c:v>225087.85303999999</c:v>
                </c:pt>
                <c:pt idx="7">
                  <c:v>219206.78563</c:v>
                </c:pt>
                <c:pt idx="8">
                  <c:v>227017.44203999999</c:v>
                </c:pt>
                <c:pt idx="9">
                  <c:v>277336.9534</c:v>
                </c:pt>
                <c:pt idx="10">
                  <c:v>242485.35190000001</c:v>
                </c:pt>
                <c:pt idx="11">
                  <c:v>247056.5442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23-4BDD-ACF4-0487D79D0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7363904"/>
        <c:axId val="-1907359552"/>
      </c:lineChart>
      <c:catAx>
        <c:axId val="-190736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9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5955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6390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812676789634418"/>
          <c:y val="0.12710765239948119"/>
          <c:w val="0.27353783231083845"/>
          <c:h val="7.7019925038553066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13" Type="http://schemas.openxmlformats.org/officeDocument/2006/relationships/chart" Target="../charts/chart32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0</xdr:rowOff>
    </xdr:from>
    <xdr:to>
      <xdr:col>0</xdr:col>
      <xdr:colOff>3459162</xdr:colOff>
      <xdr:row>3</xdr:row>
      <xdr:rowOff>125412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0"/>
          <a:ext cx="3381374" cy="78581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19050</xdr:rowOff>
    </xdr:from>
    <xdr:to>
      <xdr:col>6</xdr:col>
      <xdr:colOff>457200</xdr:colOff>
      <xdr:row>19</xdr:row>
      <xdr:rowOff>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20</xdr:row>
      <xdr:rowOff>19050</xdr:rowOff>
    </xdr:from>
    <xdr:to>
      <xdr:col>6</xdr:col>
      <xdr:colOff>476250</xdr:colOff>
      <xdr:row>36</xdr:row>
      <xdr:rowOff>0</xdr:rowOff>
    </xdr:to>
    <xdr:graphicFrame macro="">
      <xdr:nvGraphicFramePr>
        <xdr:cNvPr id="3" name="Chart 1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37</xdr:row>
      <xdr:rowOff>38100</xdr:rowOff>
    </xdr:from>
    <xdr:to>
      <xdr:col>6</xdr:col>
      <xdr:colOff>485775</xdr:colOff>
      <xdr:row>53</xdr:row>
      <xdr:rowOff>0</xdr:rowOff>
    </xdr:to>
    <xdr:graphicFrame macro="">
      <xdr:nvGraphicFramePr>
        <xdr:cNvPr id="4" name="Chart 14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66675</xdr:rowOff>
    </xdr:from>
    <xdr:to>
      <xdr:col>6</xdr:col>
      <xdr:colOff>219074</xdr:colOff>
      <xdr:row>16</xdr:row>
      <xdr:rowOff>95250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47624</xdr:colOff>
      <xdr:row>83</xdr:row>
      <xdr:rowOff>19050</xdr:rowOff>
    </xdr:from>
    <xdr:to>
      <xdr:col>6</xdr:col>
      <xdr:colOff>266699</xdr:colOff>
      <xdr:row>98</xdr:row>
      <xdr:rowOff>142875</xdr:rowOff>
    </xdr:to>
    <xdr:graphicFrame macro="">
      <xdr:nvGraphicFramePr>
        <xdr:cNvPr id="3" name="Chart 18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32</xdr:row>
      <xdr:rowOff>123825</xdr:rowOff>
    </xdr:from>
    <xdr:to>
      <xdr:col>6</xdr:col>
      <xdr:colOff>190500</xdr:colOff>
      <xdr:row>48</xdr:row>
      <xdr:rowOff>76200</xdr:rowOff>
    </xdr:to>
    <xdr:graphicFrame macro="">
      <xdr:nvGraphicFramePr>
        <xdr:cNvPr id="4" name="Chart 19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66</xdr:row>
      <xdr:rowOff>9525</xdr:rowOff>
    </xdr:from>
    <xdr:to>
      <xdr:col>6</xdr:col>
      <xdr:colOff>228600</xdr:colOff>
      <xdr:row>82</xdr:row>
      <xdr:rowOff>38100</xdr:rowOff>
    </xdr:to>
    <xdr:graphicFrame macro="">
      <xdr:nvGraphicFramePr>
        <xdr:cNvPr id="5" name="Chart 20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28574</xdr:colOff>
      <xdr:row>18</xdr:row>
      <xdr:rowOff>19050</xdr:rowOff>
    </xdr:from>
    <xdr:to>
      <xdr:col>6</xdr:col>
      <xdr:colOff>228599</xdr:colOff>
      <xdr:row>32</xdr:row>
      <xdr:rowOff>57150</xdr:rowOff>
    </xdr:to>
    <xdr:graphicFrame macro="">
      <xdr:nvGraphicFramePr>
        <xdr:cNvPr id="6" name="Chart 2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85725</xdr:colOff>
      <xdr:row>99</xdr:row>
      <xdr:rowOff>123825</xdr:rowOff>
    </xdr:from>
    <xdr:to>
      <xdr:col>6</xdr:col>
      <xdr:colOff>219075</xdr:colOff>
      <xdr:row>115</xdr:row>
      <xdr:rowOff>85725</xdr:rowOff>
    </xdr:to>
    <xdr:graphicFrame macro="">
      <xdr:nvGraphicFramePr>
        <xdr:cNvPr id="7" name="Chart 22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57150</xdr:colOff>
      <xdr:row>133</xdr:row>
      <xdr:rowOff>28575</xdr:rowOff>
    </xdr:from>
    <xdr:to>
      <xdr:col>6</xdr:col>
      <xdr:colOff>190500</xdr:colOff>
      <xdr:row>148</xdr:row>
      <xdr:rowOff>152400</xdr:rowOff>
    </xdr:to>
    <xdr:graphicFrame macro="">
      <xdr:nvGraphicFramePr>
        <xdr:cNvPr id="8" name="Chart 23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28575</xdr:colOff>
      <xdr:row>149</xdr:row>
      <xdr:rowOff>142875</xdr:rowOff>
    </xdr:from>
    <xdr:to>
      <xdr:col>6</xdr:col>
      <xdr:colOff>238125</xdr:colOff>
      <xdr:row>165</xdr:row>
      <xdr:rowOff>123825</xdr:rowOff>
    </xdr:to>
    <xdr:graphicFrame macro="">
      <xdr:nvGraphicFramePr>
        <xdr:cNvPr id="9" name="Chart 24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76200</xdr:colOff>
      <xdr:row>116</xdr:row>
      <xdr:rowOff>66675</xdr:rowOff>
    </xdr:from>
    <xdr:to>
      <xdr:col>6</xdr:col>
      <xdr:colOff>219075</xdr:colOff>
      <xdr:row>132</xdr:row>
      <xdr:rowOff>57150</xdr:rowOff>
    </xdr:to>
    <xdr:graphicFrame macro="">
      <xdr:nvGraphicFramePr>
        <xdr:cNvPr id="10" name="Chart 25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19050</xdr:colOff>
      <xdr:row>199</xdr:row>
      <xdr:rowOff>66675</xdr:rowOff>
    </xdr:from>
    <xdr:to>
      <xdr:col>6</xdr:col>
      <xdr:colOff>247650</xdr:colOff>
      <xdr:row>216</xdr:row>
      <xdr:rowOff>76200</xdr:rowOff>
    </xdr:to>
    <xdr:graphicFrame macro="">
      <xdr:nvGraphicFramePr>
        <xdr:cNvPr id="11" name="Chart 26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49</xdr:row>
      <xdr:rowOff>114300</xdr:rowOff>
    </xdr:from>
    <xdr:to>
      <xdr:col>6</xdr:col>
      <xdr:colOff>228600</xdr:colOff>
      <xdr:row>65</xdr:row>
      <xdr:rowOff>66675</xdr:rowOff>
    </xdr:to>
    <xdr:graphicFrame macro="">
      <xdr:nvGraphicFramePr>
        <xdr:cNvPr id="12" name="Chart 26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166</xdr:row>
      <xdr:rowOff>57150</xdr:rowOff>
    </xdr:from>
    <xdr:to>
      <xdr:col>6</xdr:col>
      <xdr:colOff>257175</xdr:colOff>
      <xdr:row>182</xdr:row>
      <xdr:rowOff>9525</xdr:rowOff>
    </xdr:to>
    <xdr:graphicFrame macro="">
      <xdr:nvGraphicFramePr>
        <xdr:cNvPr id="13" name="Chart 26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182</xdr:row>
      <xdr:rowOff>133350</xdr:rowOff>
    </xdr:from>
    <xdr:to>
      <xdr:col>6</xdr:col>
      <xdr:colOff>257175</xdr:colOff>
      <xdr:row>198</xdr:row>
      <xdr:rowOff>85725</xdr:rowOff>
    </xdr:to>
    <xdr:graphicFrame macro="">
      <xdr:nvGraphicFramePr>
        <xdr:cNvPr id="14" name="Chart 26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35719</xdr:colOff>
      <xdr:row>0</xdr:row>
      <xdr:rowOff>0</xdr:rowOff>
    </xdr:from>
    <xdr:to>
      <xdr:col>1</xdr:col>
      <xdr:colOff>440530</xdr:colOff>
      <xdr:row>3</xdr:row>
      <xdr:rowOff>125412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19" y="0"/>
          <a:ext cx="3381374" cy="7858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23813</xdr:colOff>
      <xdr:row>0</xdr:row>
      <xdr:rowOff>0</xdr:rowOff>
    </xdr:from>
    <xdr:to>
      <xdr:col>0</xdr:col>
      <xdr:colOff>3039482</xdr:colOff>
      <xdr:row>3</xdr:row>
      <xdr:rowOff>146048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3" y="0"/>
          <a:ext cx="3012494" cy="6429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23813</xdr:rowOff>
    </xdr:from>
    <xdr:to>
      <xdr:col>2</xdr:col>
      <xdr:colOff>241299</xdr:colOff>
      <xdr:row>3</xdr:row>
      <xdr:rowOff>142875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813"/>
          <a:ext cx="3381374" cy="7858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19050</xdr:rowOff>
    </xdr:from>
    <xdr:to>
      <xdr:col>9</xdr:col>
      <xdr:colOff>123825</xdr:colOff>
      <xdr:row>52</xdr:row>
      <xdr:rowOff>38100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53</xdr:row>
      <xdr:rowOff>9525</xdr:rowOff>
    </xdr:from>
    <xdr:to>
      <xdr:col>9</xdr:col>
      <xdr:colOff>123824</xdr:colOff>
      <xdr:row>68</xdr:row>
      <xdr:rowOff>85725</xdr:rowOff>
    </xdr:to>
    <xdr:graphicFrame macro="">
      <xdr:nvGraphicFramePr>
        <xdr:cNvPr id="3" name="Chart 1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19050</xdr:colOff>
      <xdr:row>3</xdr:row>
      <xdr:rowOff>142875</xdr:rowOff>
    </xdr:from>
    <xdr:to>
      <xdr:col>9</xdr:col>
      <xdr:colOff>152400</xdr:colOff>
      <xdr:row>19</xdr:row>
      <xdr:rowOff>152400</xdr:rowOff>
    </xdr:to>
    <xdr:graphicFrame macro="">
      <xdr:nvGraphicFramePr>
        <xdr:cNvPr id="4" name="Chart 16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19050</xdr:colOff>
      <xdr:row>22</xdr:row>
      <xdr:rowOff>95250</xdr:rowOff>
    </xdr:from>
    <xdr:to>
      <xdr:col>9</xdr:col>
      <xdr:colOff>114300</xdr:colOff>
      <xdr:row>37</xdr:row>
      <xdr:rowOff>114300</xdr:rowOff>
    </xdr:to>
    <xdr:graphicFrame macro="">
      <xdr:nvGraphicFramePr>
        <xdr:cNvPr id="5" name="Chart 18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476250</xdr:colOff>
      <xdr:row>3</xdr:row>
      <xdr:rowOff>49905</xdr:rowOff>
    </xdr:to>
    <xdr:pic>
      <xdr:nvPicPr>
        <xdr:cNvPr id="7" name="Resim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2305050" cy="5356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11</xdr:col>
      <xdr:colOff>518160</xdr:colOff>
      <xdr:row>20</xdr:row>
      <xdr:rowOff>152400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38097</xdr:colOff>
      <xdr:row>22</xdr:row>
      <xdr:rowOff>38100</xdr:rowOff>
    </xdr:from>
    <xdr:to>
      <xdr:col>17</xdr:col>
      <xdr:colOff>257175</xdr:colOff>
      <xdr:row>66</xdr:row>
      <xdr:rowOff>123825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7</xdr:col>
      <xdr:colOff>295275</xdr:colOff>
      <xdr:row>17</xdr:row>
      <xdr:rowOff>152400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66675</xdr:rowOff>
    </xdr:from>
    <xdr:to>
      <xdr:col>7</xdr:col>
      <xdr:colOff>304800</xdr:colOff>
      <xdr:row>34</xdr:row>
      <xdr:rowOff>0</xdr:rowOff>
    </xdr:to>
    <xdr:graphicFrame macro="">
      <xdr:nvGraphicFramePr>
        <xdr:cNvPr id="3" name="Chart 1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7</xdr:col>
      <xdr:colOff>295275</xdr:colOff>
      <xdr:row>49</xdr:row>
      <xdr:rowOff>114300</xdr:rowOff>
    </xdr:to>
    <xdr:graphicFrame macro="">
      <xdr:nvGraphicFramePr>
        <xdr:cNvPr id="4" name="Chart 1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50</xdr:row>
      <xdr:rowOff>9525</xdr:rowOff>
    </xdr:from>
    <xdr:to>
      <xdr:col>7</xdr:col>
      <xdr:colOff>285750</xdr:colOff>
      <xdr:row>66</xdr:row>
      <xdr:rowOff>47625</xdr:rowOff>
    </xdr:to>
    <xdr:graphicFrame macro="">
      <xdr:nvGraphicFramePr>
        <xdr:cNvPr id="5" name="Chart 1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57150</xdr:rowOff>
    </xdr:from>
    <xdr:to>
      <xdr:col>6</xdr:col>
      <xdr:colOff>447675</xdr:colOff>
      <xdr:row>16</xdr:row>
      <xdr:rowOff>19050</xdr:rowOff>
    </xdr:to>
    <xdr:graphicFrame macro="">
      <xdr:nvGraphicFramePr>
        <xdr:cNvPr id="2" name="Chart 1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95251</xdr:rowOff>
    </xdr:from>
    <xdr:to>
      <xdr:col>6</xdr:col>
      <xdr:colOff>447675</xdr:colOff>
      <xdr:row>32</xdr:row>
      <xdr:rowOff>133351</xdr:rowOff>
    </xdr:to>
    <xdr:graphicFrame macro="">
      <xdr:nvGraphicFramePr>
        <xdr:cNvPr id="3" name="Chart 1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9525</xdr:rowOff>
    </xdr:from>
    <xdr:to>
      <xdr:col>6</xdr:col>
      <xdr:colOff>476250</xdr:colOff>
      <xdr:row>47</xdr:row>
      <xdr:rowOff>114300</xdr:rowOff>
    </xdr:to>
    <xdr:graphicFrame macro="">
      <xdr:nvGraphicFramePr>
        <xdr:cNvPr id="4" name="Chart 14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48</xdr:row>
      <xdr:rowOff>47625</xdr:rowOff>
    </xdr:from>
    <xdr:to>
      <xdr:col>6</xdr:col>
      <xdr:colOff>466725</xdr:colOff>
      <xdr:row>65</xdr:row>
      <xdr:rowOff>0</xdr:rowOff>
    </xdr:to>
    <xdr:graphicFrame macro="">
      <xdr:nvGraphicFramePr>
        <xdr:cNvPr id="5" name="Chart 15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</xdr:row>
      <xdr:rowOff>9525</xdr:rowOff>
    </xdr:from>
    <xdr:to>
      <xdr:col>7</xdr:col>
      <xdr:colOff>333375</xdr:colOff>
      <xdr:row>18</xdr:row>
      <xdr:rowOff>123825</xdr:rowOff>
    </xdr:to>
    <xdr:graphicFrame macro="">
      <xdr:nvGraphicFramePr>
        <xdr:cNvPr id="2" name="Chart 10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22</xdr:row>
      <xdr:rowOff>0</xdr:rowOff>
    </xdr:from>
    <xdr:to>
      <xdr:col>7</xdr:col>
      <xdr:colOff>314325</xdr:colOff>
      <xdr:row>38</xdr:row>
      <xdr:rowOff>0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B2" sqref="B2"/>
    </sheetView>
  </sheetViews>
  <sheetFormatPr defaultColWidth="9.1796875" defaultRowHeight="12.5" x14ac:dyDescent="0.25"/>
  <cols>
    <col min="1" max="1" width="52.26953125" style="1" customWidth="1"/>
    <col min="2" max="2" width="17.81640625" style="1" customWidth="1"/>
    <col min="3" max="3" width="17" style="1" bestFit="1" customWidth="1"/>
    <col min="4" max="4" width="10.54296875" style="1" bestFit="1" customWidth="1"/>
    <col min="5" max="5" width="13.54296875" style="1" bestFit="1" customWidth="1"/>
    <col min="6" max="7" width="18.81640625" style="1" bestFit="1" customWidth="1"/>
    <col min="8" max="8" width="10.26953125" style="1" bestFit="1" customWidth="1"/>
    <col min="9" max="9" width="13.54296875" style="1" bestFit="1" customWidth="1"/>
    <col min="10" max="11" width="18.7265625" style="1" bestFit="1" customWidth="1"/>
    <col min="12" max="13" width="9.453125" style="1" bestFit="1" customWidth="1"/>
    <col min="14" max="16384" width="9.1796875" style="1"/>
  </cols>
  <sheetData>
    <row r="1" spans="1:13" ht="25" x14ac:dyDescent="0.5">
      <c r="B1" s="119" t="s">
        <v>119</v>
      </c>
      <c r="C1" s="119"/>
      <c r="D1" s="119"/>
      <c r="E1" s="119"/>
      <c r="F1" s="119"/>
      <c r="G1" s="119"/>
      <c r="H1" s="119"/>
      <c r="I1" s="119"/>
      <c r="J1" s="119"/>
      <c r="K1" s="63"/>
      <c r="L1" s="63"/>
      <c r="M1" s="63"/>
    </row>
    <row r="2" spans="1:13" x14ac:dyDescent="0.25">
      <c r="D2" s="2"/>
    </row>
    <row r="3" spans="1:13" x14ac:dyDescent="0.25">
      <c r="D3" s="2"/>
    </row>
    <row r="4" spans="1:13" x14ac:dyDescent="0.25">
      <c r="B4" s="2"/>
      <c r="C4" s="2"/>
      <c r="D4" s="2"/>
      <c r="E4" s="2"/>
      <c r="F4" s="2"/>
      <c r="G4" s="2"/>
      <c r="H4" s="2"/>
      <c r="I4" s="2"/>
    </row>
    <row r="5" spans="1:13" ht="25" x14ac:dyDescent="0.25">
      <c r="A5" s="116" t="s">
        <v>120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8"/>
    </row>
    <row r="6" spans="1:13" ht="18" x14ac:dyDescent="0.25">
      <c r="A6" s="3"/>
      <c r="B6" s="115" t="s">
        <v>121</v>
      </c>
      <c r="C6" s="115"/>
      <c r="D6" s="115"/>
      <c r="E6" s="115"/>
      <c r="F6" s="115" t="s">
        <v>122</v>
      </c>
      <c r="G6" s="115"/>
      <c r="H6" s="115"/>
      <c r="I6" s="115"/>
      <c r="J6" s="115" t="s">
        <v>102</v>
      </c>
      <c r="K6" s="115"/>
      <c r="L6" s="115"/>
      <c r="M6" s="115"/>
    </row>
    <row r="7" spans="1:13" ht="29" x14ac:dyDescent="0.4">
      <c r="A7" s="4" t="s">
        <v>1</v>
      </c>
      <c r="B7" s="5">
        <v>2024</v>
      </c>
      <c r="C7" s="6">
        <v>2025</v>
      </c>
      <c r="D7" s="7" t="s">
        <v>112</v>
      </c>
      <c r="E7" s="7" t="s">
        <v>113</v>
      </c>
      <c r="F7" s="5">
        <v>2024</v>
      </c>
      <c r="G7" s="6">
        <v>2025</v>
      </c>
      <c r="H7" s="7" t="s">
        <v>112</v>
      </c>
      <c r="I7" s="7" t="s">
        <v>113</v>
      </c>
      <c r="J7" s="5" t="s">
        <v>123</v>
      </c>
      <c r="K7" s="5" t="s">
        <v>124</v>
      </c>
      <c r="L7" s="7" t="s">
        <v>112</v>
      </c>
      <c r="M7" s="7" t="s">
        <v>113</v>
      </c>
    </row>
    <row r="8" spans="1:13" ht="16.5" x14ac:dyDescent="0.35">
      <c r="A8" s="79" t="s">
        <v>2</v>
      </c>
      <c r="B8" s="8">
        <f>B9+B18+B20</f>
        <v>3417830.4008500003</v>
      </c>
      <c r="C8" s="8">
        <f>C9+C18+C20</f>
        <v>3830195.6888600001</v>
      </c>
      <c r="D8" s="10">
        <f t="shared" ref="D8:D45" si="0">(C8-B8)/B8*100</f>
        <v>12.065118500539004</v>
      </c>
      <c r="E8" s="10">
        <f>C8/C$43*100</f>
        <v>16.487196471235329</v>
      </c>
      <c r="F8" s="8">
        <f>F9+F18+F20</f>
        <v>36187655.075210005</v>
      </c>
      <c r="G8" s="8">
        <f>G9+G18+G20</f>
        <v>36407181.295290008</v>
      </c>
      <c r="H8" s="10">
        <f t="shared" ref="H8:H45" si="1">(G8-F8)/F8*100</f>
        <v>0.60663289628397998</v>
      </c>
      <c r="I8" s="10">
        <f>G8/G$43*100</f>
        <v>15.337671737201555</v>
      </c>
      <c r="J8" s="8">
        <f>J9+J18+J20</f>
        <v>36187655.075210005</v>
      </c>
      <c r="K8" s="8">
        <f>K9+K18+K20</f>
        <v>36407181.295290008</v>
      </c>
      <c r="L8" s="10">
        <f t="shared" ref="L8:L45" si="2">(K8-J8)/J8*100</f>
        <v>0.60663289628397998</v>
      </c>
      <c r="M8" s="10">
        <f>K8/K$43*100</f>
        <v>15.337671737201555</v>
      </c>
    </row>
    <row r="9" spans="1:13" ht="15.5" x14ac:dyDescent="0.35">
      <c r="A9" s="9" t="s">
        <v>3</v>
      </c>
      <c r="B9" s="8">
        <f>B10+B11+B12+B13+B14+B15+B16+B17</f>
        <v>2360560.8561500004</v>
      </c>
      <c r="C9" s="8">
        <f>C10+C11+C12+C13+C14+C15+C16+C17</f>
        <v>2646117.2969300002</v>
      </c>
      <c r="D9" s="10">
        <f t="shared" si="0"/>
        <v>12.096974328623466</v>
      </c>
      <c r="E9" s="10">
        <f>C9/C$43*100</f>
        <v>11.390294205412779</v>
      </c>
      <c r="F9" s="8">
        <f>F10+F11+F12+F13+F14+F15+F16+F17</f>
        <v>24433328.319910001</v>
      </c>
      <c r="G9" s="8">
        <f>G10+G11+G12+G13+G14+G15+G16+G17</f>
        <v>24373985.193060003</v>
      </c>
      <c r="H9" s="10">
        <f t="shared" si="1"/>
        <v>-0.24287778592014753</v>
      </c>
      <c r="I9" s="10">
        <f>G9/G$43*100</f>
        <v>10.26830890275291</v>
      </c>
      <c r="J9" s="8">
        <f>J10+J11+J12+J13+J14+J15+J16+J17</f>
        <v>24433328.319910001</v>
      </c>
      <c r="K9" s="8">
        <f>K10+K11+K12+K13+K14+K15+K16+K17</f>
        <v>24373985.193060003</v>
      </c>
      <c r="L9" s="10">
        <f t="shared" si="2"/>
        <v>-0.24287778592014753</v>
      </c>
      <c r="M9" s="10">
        <f>K9/K$43*100</f>
        <v>10.26830890275291</v>
      </c>
    </row>
    <row r="10" spans="1:13" ht="14" x14ac:dyDescent="0.3">
      <c r="A10" s="11" t="s">
        <v>125</v>
      </c>
      <c r="B10" s="12">
        <v>1125970.17824</v>
      </c>
      <c r="C10" s="12">
        <v>1207513.6055300001</v>
      </c>
      <c r="D10" s="13">
        <f t="shared" si="0"/>
        <v>7.2420592361922287</v>
      </c>
      <c r="E10" s="13">
        <f>C10/C$43*100</f>
        <v>5.1977798716567234</v>
      </c>
      <c r="F10" s="12">
        <v>11895196.109230001</v>
      </c>
      <c r="G10" s="12">
        <v>12367119.22666</v>
      </c>
      <c r="H10" s="13">
        <f t="shared" si="1"/>
        <v>3.9673420521735996</v>
      </c>
      <c r="I10" s="13">
        <f>G10/G$43*100</f>
        <v>5.2100384672703095</v>
      </c>
      <c r="J10" s="12">
        <v>11895196.109230001</v>
      </c>
      <c r="K10" s="12">
        <v>12367119.22666</v>
      </c>
      <c r="L10" s="13">
        <f t="shared" si="2"/>
        <v>3.9673420521735996</v>
      </c>
      <c r="M10" s="13">
        <f>K10/K$43*100</f>
        <v>5.2100384672703095</v>
      </c>
    </row>
    <row r="11" spans="1:13" ht="14" x14ac:dyDescent="0.3">
      <c r="A11" s="11" t="s">
        <v>126</v>
      </c>
      <c r="B11" s="12">
        <v>349163.93852999998</v>
      </c>
      <c r="C11" s="12">
        <v>621507.52850000001</v>
      </c>
      <c r="D11" s="13">
        <f t="shared" si="0"/>
        <v>77.998773618083817</v>
      </c>
      <c r="E11" s="13">
        <f>C11/C$43*100</f>
        <v>2.6752984868460419</v>
      </c>
      <c r="F11" s="12">
        <v>3400834.56494</v>
      </c>
      <c r="G11" s="12">
        <v>3704413.70401</v>
      </c>
      <c r="H11" s="13">
        <f t="shared" si="1"/>
        <v>8.9266070804992541</v>
      </c>
      <c r="I11" s="13">
        <f>G11/G$43*100</f>
        <v>1.5606009405140826</v>
      </c>
      <c r="J11" s="12">
        <v>3400834.56494</v>
      </c>
      <c r="K11" s="12">
        <v>3704413.70401</v>
      </c>
      <c r="L11" s="13">
        <f t="shared" si="2"/>
        <v>8.9266070804992541</v>
      </c>
      <c r="M11" s="13">
        <f>K11/K$43*100</f>
        <v>1.5606009405140826</v>
      </c>
    </row>
    <row r="12" spans="1:13" ht="14" x14ac:dyDescent="0.3">
      <c r="A12" s="11" t="s">
        <v>127</v>
      </c>
      <c r="B12" s="12">
        <v>247056.5442</v>
      </c>
      <c r="C12" s="12">
        <v>240897.02770999999</v>
      </c>
      <c r="D12" s="13">
        <f t="shared" si="0"/>
        <v>-2.4931606284485581</v>
      </c>
      <c r="E12" s="13">
        <f>C12/C$43*100</f>
        <v>1.0369487482697033</v>
      </c>
      <c r="F12" s="12">
        <v>2724484.2888099998</v>
      </c>
      <c r="G12" s="12">
        <v>2586724.4146799999</v>
      </c>
      <c r="H12" s="13">
        <f t="shared" si="1"/>
        <v>-5.0563651512253953</v>
      </c>
      <c r="I12" s="13">
        <f>G12/G$43*100</f>
        <v>1.0897391266074019</v>
      </c>
      <c r="J12" s="12">
        <v>2724484.2888099998</v>
      </c>
      <c r="K12" s="12">
        <v>2586724.4146799999</v>
      </c>
      <c r="L12" s="13">
        <f t="shared" si="2"/>
        <v>-5.0563651512253953</v>
      </c>
      <c r="M12" s="13">
        <f>K12/K$43*100</f>
        <v>1.0897391266074019</v>
      </c>
    </row>
    <row r="13" spans="1:13" ht="14" x14ac:dyDescent="0.3">
      <c r="A13" s="11" t="s">
        <v>128</v>
      </c>
      <c r="B13" s="12">
        <v>177793.44428</v>
      </c>
      <c r="C13" s="12">
        <v>168887.81346999999</v>
      </c>
      <c r="D13" s="13">
        <f t="shared" si="0"/>
        <v>-5.0089759192554197</v>
      </c>
      <c r="E13" s="13">
        <f>C13/C$43*100</f>
        <v>0.7269828459093679</v>
      </c>
      <c r="F13" s="12">
        <v>1847877.1789899999</v>
      </c>
      <c r="G13" s="12">
        <v>1742529.8868</v>
      </c>
      <c r="H13" s="13">
        <f t="shared" si="1"/>
        <v>-5.700989946073145</v>
      </c>
      <c r="I13" s="13">
        <f>G13/G$43*100</f>
        <v>0.73409559447160411</v>
      </c>
      <c r="J13" s="12">
        <v>1847877.1789899999</v>
      </c>
      <c r="K13" s="12">
        <v>1742529.8868</v>
      </c>
      <c r="L13" s="13">
        <f t="shared" si="2"/>
        <v>-5.700989946073145</v>
      </c>
      <c r="M13" s="13">
        <f>K13/K$43*100</f>
        <v>0.73409559447160411</v>
      </c>
    </row>
    <row r="14" spans="1:13" ht="14" x14ac:dyDescent="0.3">
      <c r="A14" s="11" t="s">
        <v>129</v>
      </c>
      <c r="B14" s="12">
        <v>285244.70903999999</v>
      </c>
      <c r="C14" s="12">
        <v>249027.94071</v>
      </c>
      <c r="D14" s="13">
        <f t="shared" si="0"/>
        <v>-12.696736234613661</v>
      </c>
      <c r="E14" s="13">
        <f>C14/C$43*100</f>
        <v>1.0719485161696618</v>
      </c>
      <c r="F14" s="12">
        <v>2632654.34712</v>
      </c>
      <c r="G14" s="12">
        <v>2256307.4098299998</v>
      </c>
      <c r="H14" s="13">
        <f t="shared" si="1"/>
        <v>-14.29534179835291</v>
      </c>
      <c r="I14" s="13">
        <f>G14/G$43*100</f>
        <v>0.95054055708138729</v>
      </c>
      <c r="J14" s="12">
        <v>2632654.34712</v>
      </c>
      <c r="K14" s="12">
        <v>2256307.4098299998</v>
      </c>
      <c r="L14" s="13">
        <f t="shared" si="2"/>
        <v>-14.29534179835291</v>
      </c>
      <c r="M14" s="13">
        <f>K14/K$43*100</f>
        <v>0.95054055708138729</v>
      </c>
    </row>
    <row r="15" spans="1:13" ht="14" x14ac:dyDescent="0.3">
      <c r="A15" s="11" t="s">
        <v>130</v>
      </c>
      <c r="B15" s="12">
        <v>70996.07243</v>
      </c>
      <c r="C15" s="12">
        <v>43077.125829999997</v>
      </c>
      <c r="D15" s="13">
        <f t="shared" si="0"/>
        <v>-39.324635355747667</v>
      </c>
      <c r="E15" s="13">
        <f>C15/C$43*100</f>
        <v>0.18542682794014703</v>
      </c>
      <c r="F15" s="12">
        <v>813047.18458</v>
      </c>
      <c r="G15" s="12">
        <v>496026.04045999999</v>
      </c>
      <c r="H15" s="13">
        <f t="shared" si="1"/>
        <v>-38.991727679835122</v>
      </c>
      <c r="I15" s="13">
        <f>G15/G$43*100</f>
        <v>0.20896659150769159</v>
      </c>
      <c r="J15" s="12">
        <v>813047.18458</v>
      </c>
      <c r="K15" s="12">
        <v>496026.04045999999</v>
      </c>
      <c r="L15" s="13">
        <f t="shared" si="2"/>
        <v>-38.991727679835122</v>
      </c>
      <c r="M15" s="13">
        <f>K15/K$43*100</f>
        <v>0.20896659150769159</v>
      </c>
    </row>
    <row r="16" spans="1:13" ht="14" x14ac:dyDescent="0.3">
      <c r="A16" s="11" t="s">
        <v>131</v>
      </c>
      <c r="B16" s="12">
        <v>90528.891539999997</v>
      </c>
      <c r="C16" s="12">
        <v>100850.4501</v>
      </c>
      <c r="D16" s="13">
        <f t="shared" si="0"/>
        <v>11.401397260497161</v>
      </c>
      <c r="E16" s="13">
        <f>C16/C$43*100</f>
        <v>0.4341138991533105</v>
      </c>
      <c r="F16" s="12">
        <v>978568.04997000005</v>
      </c>
      <c r="G16" s="12">
        <v>1060938.5370199999</v>
      </c>
      <c r="H16" s="13">
        <f t="shared" si="1"/>
        <v>8.4174510962753288</v>
      </c>
      <c r="I16" s="13">
        <f>G16/G$43*100</f>
        <v>0.44695377217419369</v>
      </c>
      <c r="J16" s="12">
        <v>978568.04997000005</v>
      </c>
      <c r="K16" s="12">
        <v>1060938.5370199999</v>
      </c>
      <c r="L16" s="13">
        <f t="shared" si="2"/>
        <v>8.4174510962753288</v>
      </c>
      <c r="M16" s="13">
        <f>K16/K$43*100</f>
        <v>0.44695377217419369</v>
      </c>
    </row>
    <row r="17" spans="1:13" ht="14" x14ac:dyDescent="0.3">
      <c r="A17" s="11" t="s">
        <v>132</v>
      </c>
      <c r="B17" s="12">
        <v>13807.07789</v>
      </c>
      <c r="C17" s="12">
        <v>14355.80508</v>
      </c>
      <c r="D17" s="13">
        <f t="shared" si="0"/>
        <v>3.974245632360951</v>
      </c>
      <c r="E17" s="13">
        <f>C17/C$43*100</f>
        <v>6.1795009467822917E-2</v>
      </c>
      <c r="F17" s="12">
        <v>140666.59627000001</v>
      </c>
      <c r="G17" s="12">
        <v>159925.9736</v>
      </c>
      <c r="H17" s="13">
        <f t="shared" si="1"/>
        <v>13.691507323482059</v>
      </c>
      <c r="I17" s="13">
        <f>G17/G$43*100</f>
        <v>6.7373853126237282E-2</v>
      </c>
      <c r="J17" s="12">
        <v>140666.59627000001</v>
      </c>
      <c r="K17" s="12">
        <v>159925.9736</v>
      </c>
      <c r="L17" s="13">
        <f t="shared" si="2"/>
        <v>13.691507323482059</v>
      </c>
      <c r="M17" s="13">
        <f>K17/K$43*100</f>
        <v>6.7373853126237282E-2</v>
      </c>
    </row>
    <row r="18" spans="1:13" ht="15.5" x14ac:dyDescent="0.35">
      <c r="A18" s="9" t="s">
        <v>12</v>
      </c>
      <c r="B18" s="8">
        <f>B19</f>
        <v>348906.67934999999</v>
      </c>
      <c r="C18" s="8">
        <f>C19</f>
        <v>446904.15331999998</v>
      </c>
      <c r="D18" s="10">
        <f t="shared" si="0"/>
        <v>28.087015746607548</v>
      </c>
      <c r="E18" s="10">
        <f>C18/C$43*100</f>
        <v>1.9237128277879059</v>
      </c>
      <c r="F18" s="8">
        <f>F19</f>
        <v>3862882.17288</v>
      </c>
      <c r="G18" s="8">
        <f>G19</f>
        <v>4046113.79421</v>
      </c>
      <c r="H18" s="10">
        <f t="shared" si="1"/>
        <v>4.7433914142245328</v>
      </c>
      <c r="I18" s="10">
        <f>G18/G$43*100</f>
        <v>1.7045528650959996</v>
      </c>
      <c r="J18" s="8">
        <f>J19</f>
        <v>3862882.17288</v>
      </c>
      <c r="K18" s="8">
        <f>K19</f>
        <v>4046113.79421</v>
      </c>
      <c r="L18" s="10">
        <f t="shared" si="2"/>
        <v>4.7433914142245328</v>
      </c>
      <c r="M18" s="10">
        <f>K18/K$43*100</f>
        <v>1.7045528650959996</v>
      </c>
    </row>
    <row r="19" spans="1:13" ht="14" x14ac:dyDescent="0.3">
      <c r="A19" s="11" t="s">
        <v>133</v>
      </c>
      <c r="B19" s="12">
        <v>348906.67934999999</v>
      </c>
      <c r="C19" s="12">
        <v>446904.15331999998</v>
      </c>
      <c r="D19" s="13">
        <f t="shared" si="0"/>
        <v>28.087015746607548</v>
      </c>
      <c r="E19" s="13">
        <f>C19/C$43*100</f>
        <v>1.9237128277879059</v>
      </c>
      <c r="F19" s="12">
        <v>3862882.17288</v>
      </c>
      <c r="G19" s="12">
        <v>4046113.79421</v>
      </c>
      <c r="H19" s="13">
        <f t="shared" si="1"/>
        <v>4.7433914142245328</v>
      </c>
      <c r="I19" s="13">
        <f>G19/G$43*100</f>
        <v>1.7045528650959996</v>
      </c>
      <c r="J19" s="12">
        <v>3862882.17288</v>
      </c>
      <c r="K19" s="12">
        <v>4046113.79421</v>
      </c>
      <c r="L19" s="13">
        <f t="shared" si="2"/>
        <v>4.7433914142245328</v>
      </c>
      <c r="M19" s="13">
        <f>K19/K$43*100</f>
        <v>1.7045528650959996</v>
      </c>
    </row>
    <row r="20" spans="1:13" ht="15.5" x14ac:dyDescent="0.35">
      <c r="A20" s="9" t="s">
        <v>108</v>
      </c>
      <c r="B20" s="8">
        <f>B21</f>
        <v>708362.86534999998</v>
      </c>
      <c r="C20" s="8">
        <f>C21</f>
        <v>737174.23861</v>
      </c>
      <c r="D20" s="10">
        <f t="shared" si="0"/>
        <v>4.0673184139550296</v>
      </c>
      <c r="E20" s="10">
        <f>C20/C$43*100</f>
        <v>3.1731894380346444</v>
      </c>
      <c r="F20" s="8">
        <f>F21</f>
        <v>7891444.5824199999</v>
      </c>
      <c r="G20" s="8">
        <f>G21</f>
        <v>7987082.3080200003</v>
      </c>
      <c r="H20" s="10">
        <f t="shared" si="1"/>
        <v>1.2119165838540564</v>
      </c>
      <c r="I20" s="10">
        <f>G20/G$43*100</f>
        <v>3.3648099693526436</v>
      </c>
      <c r="J20" s="8">
        <f>J21</f>
        <v>7891444.5824199999</v>
      </c>
      <c r="K20" s="8">
        <f>K21</f>
        <v>7987082.3080200003</v>
      </c>
      <c r="L20" s="10">
        <f t="shared" si="2"/>
        <v>1.2119165838540564</v>
      </c>
      <c r="M20" s="10">
        <f>K20/K$43*100</f>
        <v>3.3648099693526436</v>
      </c>
    </row>
    <row r="21" spans="1:13" ht="14" x14ac:dyDescent="0.3">
      <c r="A21" s="11" t="s">
        <v>134</v>
      </c>
      <c r="B21" s="12">
        <v>708362.86534999998</v>
      </c>
      <c r="C21" s="12">
        <v>737174.23861</v>
      </c>
      <c r="D21" s="13">
        <f t="shared" si="0"/>
        <v>4.0673184139550296</v>
      </c>
      <c r="E21" s="13">
        <f>C21/C$43*100</f>
        <v>3.1731894380346444</v>
      </c>
      <c r="F21" s="12">
        <v>7891444.5824199999</v>
      </c>
      <c r="G21" s="12">
        <v>7987082.3080200003</v>
      </c>
      <c r="H21" s="13">
        <f t="shared" si="1"/>
        <v>1.2119165838540564</v>
      </c>
      <c r="I21" s="13">
        <f>G21/G$43*100</f>
        <v>3.3648099693526436</v>
      </c>
      <c r="J21" s="12">
        <v>7891444.5824199999</v>
      </c>
      <c r="K21" s="12">
        <v>7987082.3080200003</v>
      </c>
      <c r="L21" s="13">
        <f t="shared" si="2"/>
        <v>1.2119165838540564</v>
      </c>
      <c r="M21" s="13">
        <f>K21/K$43*100</f>
        <v>3.3648099693526436</v>
      </c>
    </row>
    <row r="22" spans="1:13" ht="16.5" x14ac:dyDescent="0.35">
      <c r="A22" s="79" t="s">
        <v>14</v>
      </c>
      <c r="B22" s="8">
        <f>B23+B27+B29</f>
        <v>16179590.337740002</v>
      </c>
      <c r="C22" s="8">
        <f>C23+C27+C29</f>
        <v>18812025.009349998</v>
      </c>
      <c r="D22" s="10">
        <f t="shared" si="0"/>
        <v>16.270094709812657</v>
      </c>
      <c r="E22" s="10">
        <f>C22/C$43*100</f>
        <v>80.976946753146123</v>
      </c>
      <c r="F22" s="8">
        <f>F23+F27+F29</f>
        <v>183703736.26012999</v>
      </c>
      <c r="G22" s="8">
        <f>G23+G27+G29</f>
        <v>194750686.47478998</v>
      </c>
      <c r="H22" s="10">
        <f t="shared" si="1"/>
        <v>6.0134597366148155</v>
      </c>
      <c r="I22" s="10">
        <f>G22/G$43*100</f>
        <v>82.044860202660558</v>
      </c>
      <c r="J22" s="8">
        <f>J23+J27+J29</f>
        <v>183703736.26012999</v>
      </c>
      <c r="K22" s="8">
        <f>K23+K27+K29</f>
        <v>194750686.47478998</v>
      </c>
      <c r="L22" s="10">
        <f t="shared" si="2"/>
        <v>6.0134597366148155</v>
      </c>
      <c r="M22" s="10">
        <f>K22/K$43*100</f>
        <v>82.044860202660558</v>
      </c>
    </row>
    <row r="23" spans="1:13" ht="15.5" x14ac:dyDescent="0.35">
      <c r="A23" s="9" t="s">
        <v>15</v>
      </c>
      <c r="B23" s="8">
        <f>B24+B25+B26</f>
        <v>1137632.3741299999</v>
      </c>
      <c r="C23" s="8">
        <f>C24+C25+C26</f>
        <v>1167737.6244999999</v>
      </c>
      <c r="D23" s="10">
        <f>(C23-B23)/B23*100</f>
        <v>2.6463074587713717</v>
      </c>
      <c r="E23" s="10">
        <f>C23/C$43*100</f>
        <v>5.026562924181925</v>
      </c>
      <c r="F23" s="8">
        <f>F24+F25+F26</f>
        <v>13882161.498760002</v>
      </c>
      <c r="G23" s="8">
        <f>G24+G25+G26</f>
        <v>13692211.77809</v>
      </c>
      <c r="H23" s="10">
        <f t="shared" si="1"/>
        <v>-1.3683007555197257</v>
      </c>
      <c r="I23" s="10">
        <f>G23/G$43*100</f>
        <v>5.7682754373450429</v>
      </c>
      <c r="J23" s="8">
        <f>J24+J25+J26</f>
        <v>13882161.498760002</v>
      </c>
      <c r="K23" s="8">
        <f>K24+K25+K26</f>
        <v>13692211.77809</v>
      </c>
      <c r="L23" s="10">
        <f t="shared" si="2"/>
        <v>-1.3683007555197257</v>
      </c>
      <c r="M23" s="10">
        <f>K23/K$43*100</f>
        <v>5.7682754373450429</v>
      </c>
    </row>
    <row r="24" spans="1:13" ht="14" x14ac:dyDescent="0.3">
      <c r="A24" s="11" t="s">
        <v>135</v>
      </c>
      <c r="B24" s="12">
        <v>780506.48904999997</v>
      </c>
      <c r="C24" s="12">
        <v>782187.26471999998</v>
      </c>
      <c r="D24" s="13">
        <f t="shared" si="0"/>
        <v>0.2153442275727615</v>
      </c>
      <c r="E24" s="13">
        <f>C24/C$43*100</f>
        <v>3.3669494089413279</v>
      </c>
      <c r="F24" s="12">
        <v>9489279.8037800007</v>
      </c>
      <c r="G24" s="12">
        <v>9408630.0827099998</v>
      </c>
      <c r="H24" s="13">
        <f t="shared" si="1"/>
        <v>-0.84990349887116345</v>
      </c>
      <c r="I24" s="13">
        <f>G24/G$43*100</f>
        <v>3.9636817400097488</v>
      </c>
      <c r="J24" s="12">
        <v>9489279.8037800007</v>
      </c>
      <c r="K24" s="12">
        <v>9408630.0827099998</v>
      </c>
      <c r="L24" s="13">
        <f t="shared" si="2"/>
        <v>-0.84990349887116345</v>
      </c>
      <c r="M24" s="13">
        <f>K24/K$43*100</f>
        <v>3.9636817400097488</v>
      </c>
    </row>
    <row r="25" spans="1:13" ht="14" x14ac:dyDescent="0.3">
      <c r="A25" s="11" t="s">
        <v>136</v>
      </c>
      <c r="B25" s="12">
        <v>109988.15637</v>
      </c>
      <c r="C25" s="12">
        <v>100440.32610000001</v>
      </c>
      <c r="D25" s="13">
        <f t="shared" si="0"/>
        <v>-8.6807803540965836</v>
      </c>
      <c r="E25" s="13">
        <f>C25/C$43*100</f>
        <v>0.43234850763944205</v>
      </c>
      <c r="F25" s="12">
        <v>1525940.48028</v>
      </c>
      <c r="G25" s="12">
        <v>1445057.8426900001</v>
      </c>
      <c r="H25" s="13">
        <f t="shared" si="1"/>
        <v>-5.3005106447637136</v>
      </c>
      <c r="I25" s="13">
        <f>G25/G$43*100</f>
        <v>0.60877612723386509</v>
      </c>
      <c r="J25" s="12">
        <v>1525940.48028</v>
      </c>
      <c r="K25" s="12">
        <v>1445057.8426900001</v>
      </c>
      <c r="L25" s="13">
        <f t="shared" si="2"/>
        <v>-5.3005106447637136</v>
      </c>
      <c r="M25" s="13">
        <f>K25/K$43*100</f>
        <v>0.60877612723386509</v>
      </c>
    </row>
    <row r="26" spans="1:13" ht="14" x14ac:dyDescent="0.3">
      <c r="A26" s="11" t="s">
        <v>137</v>
      </c>
      <c r="B26" s="12">
        <v>247137.72871</v>
      </c>
      <c r="C26" s="12">
        <v>285110.03367999999</v>
      </c>
      <c r="D26" s="13">
        <f t="shared" si="0"/>
        <v>15.364835295770652</v>
      </c>
      <c r="E26" s="13">
        <f>C26/C$43*100</f>
        <v>1.2272650076011558</v>
      </c>
      <c r="F26" s="12">
        <v>2866941.2146999999</v>
      </c>
      <c r="G26" s="12">
        <v>2838523.8526900001</v>
      </c>
      <c r="H26" s="13">
        <f t="shared" si="1"/>
        <v>-0.99120839535502769</v>
      </c>
      <c r="I26" s="13">
        <f>G26/G$43*100</f>
        <v>1.1958175701014286</v>
      </c>
      <c r="J26" s="12">
        <v>2866941.2146999999</v>
      </c>
      <c r="K26" s="12">
        <v>2838523.8526900001</v>
      </c>
      <c r="L26" s="13">
        <f t="shared" si="2"/>
        <v>-0.99120839535502769</v>
      </c>
      <c r="M26" s="13">
        <f>K26/K$43*100</f>
        <v>1.1958175701014286</v>
      </c>
    </row>
    <row r="27" spans="1:13" ht="15.5" x14ac:dyDescent="0.35">
      <c r="A27" s="9" t="s">
        <v>19</v>
      </c>
      <c r="B27" s="8">
        <f>B28</f>
        <v>2656428.6096399999</v>
      </c>
      <c r="C27" s="8">
        <f>C28</f>
        <v>2643741.9250400001</v>
      </c>
      <c r="D27" s="10">
        <f t="shared" si="0"/>
        <v>-0.47758424803740945</v>
      </c>
      <c r="E27" s="10">
        <f>C27/C$43*100</f>
        <v>11.380069343232346</v>
      </c>
      <c r="F27" s="8">
        <f>F28</f>
        <v>30738472.81941</v>
      </c>
      <c r="G27" s="8">
        <f>G28</f>
        <v>31931877.949019998</v>
      </c>
      <c r="H27" s="10">
        <f t="shared" si="1"/>
        <v>3.8824476955029961</v>
      </c>
      <c r="I27" s="10">
        <f>G27/G$43*100</f>
        <v>13.452309256300868</v>
      </c>
      <c r="J27" s="8">
        <f>J28</f>
        <v>30738472.81941</v>
      </c>
      <c r="K27" s="8">
        <f>K28</f>
        <v>31931877.949019998</v>
      </c>
      <c r="L27" s="10">
        <f t="shared" si="2"/>
        <v>3.8824476955029961</v>
      </c>
      <c r="M27" s="10">
        <f>K27/K$43*100</f>
        <v>13.452309256300868</v>
      </c>
    </row>
    <row r="28" spans="1:13" ht="14" x14ac:dyDescent="0.3">
      <c r="A28" s="11" t="s">
        <v>138</v>
      </c>
      <c r="B28" s="12">
        <v>2656428.6096399999</v>
      </c>
      <c r="C28" s="12">
        <v>2643741.9250400001</v>
      </c>
      <c r="D28" s="13">
        <f t="shared" si="0"/>
        <v>-0.47758424803740945</v>
      </c>
      <c r="E28" s="13">
        <f>C28/C$43*100</f>
        <v>11.380069343232346</v>
      </c>
      <c r="F28" s="12">
        <v>30738472.81941</v>
      </c>
      <c r="G28" s="12">
        <v>31931877.949019998</v>
      </c>
      <c r="H28" s="13">
        <f t="shared" si="1"/>
        <v>3.8824476955029961</v>
      </c>
      <c r="I28" s="13">
        <f>G28/G$43*100</f>
        <v>13.452309256300868</v>
      </c>
      <c r="J28" s="12">
        <v>30738472.81941</v>
      </c>
      <c r="K28" s="12">
        <v>31931877.949019998</v>
      </c>
      <c r="L28" s="13">
        <f t="shared" si="2"/>
        <v>3.8824476955029961</v>
      </c>
      <c r="M28" s="13">
        <f>K28/K$43*100</f>
        <v>13.452309256300868</v>
      </c>
    </row>
    <row r="29" spans="1:13" ht="15.5" x14ac:dyDescent="0.35">
      <c r="A29" s="9" t="s">
        <v>21</v>
      </c>
      <c r="B29" s="8">
        <f>B30+B31+B32+B33+B34+B35+B36+B37+B38+B39+B40</f>
        <v>12385529.353970002</v>
      </c>
      <c r="C29" s="8">
        <f>C30+C31+C32+C33+C34+C35+C36+C37+C38+C39+C40</f>
        <v>15000545.459809998</v>
      </c>
      <c r="D29" s="10">
        <f t="shared" si="0"/>
        <v>21.113478730739839</v>
      </c>
      <c r="E29" s="10">
        <f>C29/C$43*100</f>
        <v>64.570314485731856</v>
      </c>
      <c r="F29" s="8">
        <f>F30+F31+F32+F33+F34+F35+F36+F37+F38+F39+F40</f>
        <v>139083101.94195998</v>
      </c>
      <c r="G29" s="8">
        <f>G30+G31+G32+G33+G34+G35+G36+G37+G38+G39+G40</f>
        <v>149126596.74767998</v>
      </c>
      <c r="H29" s="10">
        <f t="shared" si="1"/>
        <v>7.2212185847790478</v>
      </c>
      <c r="I29" s="10">
        <f>G29/G$43*100</f>
        <v>62.824275509014647</v>
      </c>
      <c r="J29" s="8">
        <f>J30+J31+J32+J33+J34+J35+J36+J37+J38+J39+J40</f>
        <v>139083101.94195998</v>
      </c>
      <c r="K29" s="8">
        <f>K30+K31+K32+K33+K34+K35+K36+K37+K38+K39+K40</f>
        <v>149126596.74767998</v>
      </c>
      <c r="L29" s="10">
        <f t="shared" si="2"/>
        <v>7.2212185847790478</v>
      </c>
      <c r="M29" s="10">
        <f>K29/K$43*100</f>
        <v>62.824275509014647</v>
      </c>
    </row>
    <row r="30" spans="1:13" ht="14" x14ac:dyDescent="0.3">
      <c r="A30" s="11" t="s">
        <v>139</v>
      </c>
      <c r="B30" s="12">
        <v>1259901.16653</v>
      </c>
      <c r="C30" s="12">
        <v>1271980.5467900001</v>
      </c>
      <c r="D30" s="13">
        <f t="shared" si="0"/>
        <v>0.95875617714275518</v>
      </c>
      <c r="E30" s="13">
        <f>C30/C$43*100</f>
        <v>5.4752798253913477</v>
      </c>
      <c r="F30" s="12">
        <v>17909575.076650001</v>
      </c>
      <c r="G30" s="12">
        <v>16773431.511259999</v>
      </c>
      <c r="H30" s="13">
        <f t="shared" si="1"/>
        <v>-6.3437773399284829</v>
      </c>
      <c r="I30" s="13">
        <f>G30/G$43*100</f>
        <v>7.0663362906213463</v>
      </c>
      <c r="J30" s="12">
        <v>17909575.076650001</v>
      </c>
      <c r="K30" s="12">
        <v>16773431.511259999</v>
      </c>
      <c r="L30" s="13">
        <f t="shared" si="2"/>
        <v>-6.3437773399284829</v>
      </c>
      <c r="M30" s="13">
        <f>K30/K$43*100</f>
        <v>7.0663362906213463</v>
      </c>
    </row>
    <row r="31" spans="1:13" ht="14" x14ac:dyDescent="0.3">
      <c r="A31" s="11" t="s">
        <v>140</v>
      </c>
      <c r="B31" s="12">
        <v>3483704.4030300002</v>
      </c>
      <c r="C31" s="12">
        <v>3760665.6924800002</v>
      </c>
      <c r="D31" s="13">
        <f t="shared" si="0"/>
        <v>7.9501948905053226</v>
      </c>
      <c r="E31" s="13">
        <f>C31/C$43*100</f>
        <v>16.187902439263159</v>
      </c>
      <c r="F31" s="12">
        <v>37197331.570500001</v>
      </c>
      <c r="G31" s="12">
        <v>41521095.55985</v>
      </c>
      <c r="H31" s="13">
        <f t="shared" si="1"/>
        <v>11.623855278852947</v>
      </c>
      <c r="I31" s="13">
        <f>G31/G$43*100</f>
        <v>17.492069179998392</v>
      </c>
      <c r="J31" s="12">
        <v>37197331.570500001</v>
      </c>
      <c r="K31" s="12">
        <v>41521095.55985</v>
      </c>
      <c r="L31" s="13">
        <f t="shared" si="2"/>
        <v>11.623855278852947</v>
      </c>
      <c r="M31" s="13">
        <f>K31/K$43*100</f>
        <v>17.492069179998392</v>
      </c>
    </row>
    <row r="32" spans="1:13" ht="14" x14ac:dyDescent="0.3">
      <c r="A32" s="11" t="s">
        <v>141</v>
      </c>
      <c r="B32" s="12">
        <v>221165.67335</v>
      </c>
      <c r="C32" s="12">
        <v>291551.20499</v>
      </c>
      <c r="D32" s="13">
        <f t="shared" si="0"/>
        <v>31.824799289089135</v>
      </c>
      <c r="E32" s="13">
        <f>C32/C$43*100</f>
        <v>1.254991229841373</v>
      </c>
      <c r="F32" s="12">
        <v>1911744.6593200001</v>
      </c>
      <c r="G32" s="12">
        <v>2243951.98385</v>
      </c>
      <c r="H32" s="13">
        <f t="shared" si="1"/>
        <v>17.377180729154734</v>
      </c>
      <c r="I32" s="13">
        <f>G32/G$43*100</f>
        <v>0.94533544476254272</v>
      </c>
      <c r="J32" s="12">
        <v>1911744.6593200001</v>
      </c>
      <c r="K32" s="12">
        <v>2243951.98385</v>
      </c>
      <c r="L32" s="13">
        <f t="shared" si="2"/>
        <v>17.377180729154734</v>
      </c>
      <c r="M32" s="13">
        <f>K32/K$43*100</f>
        <v>0.94533544476254272</v>
      </c>
    </row>
    <row r="33" spans="1:13" ht="14" x14ac:dyDescent="0.3">
      <c r="A33" s="11" t="s">
        <v>142</v>
      </c>
      <c r="B33" s="12">
        <v>1476886.28137</v>
      </c>
      <c r="C33" s="12">
        <v>1730868.0889300001</v>
      </c>
      <c r="D33" s="13">
        <f t="shared" si="0"/>
        <v>17.197113329836043</v>
      </c>
      <c r="E33" s="13">
        <f>C33/C$43*100</f>
        <v>7.4505755230679069</v>
      </c>
      <c r="F33" s="12">
        <v>16666787.687790001</v>
      </c>
      <c r="G33" s="12">
        <v>17731750.035799999</v>
      </c>
      <c r="H33" s="13">
        <f t="shared" si="1"/>
        <v>6.3897276905386127</v>
      </c>
      <c r="I33" s="13">
        <f>G33/G$43*100</f>
        <v>7.4700581505988826</v>
      </c>
      <c r="J33" s="12">
        <v>16666787.687790001</v>
      </c>
      <c r="K33" s="12">
        <v>17731750.035799999</v>
      </c>
      <c r="L33" s="13">
        <f t="shared" si="2"/>
        <v>6.3897276905386127</v>
      </c>
      <c r="M33" s="13">
        <f>K33/K$43*100</f>
        <v>7.4700581505988826</v>
      </c>
    </row>
    <row r="34" spans="1:13" ht="14" x14ac:dyDescent="0.3">
      <c r="A34" s="11" t="s">
        <v>143</v>
      </c>
      <c r="B34" s="12">
        <v>963185.96527000004</v>
      </c>
      <c r="C34" s="12">
        <v>1153265.5915999999</v>
      </c>
      <c r="D34" s="13">
        <f t="shared" si="0"/>
        <v>19.734468024221762</v>
      </c>
      <c r="E34" s="13">
        <f>C34/C$43*100</f>
        <v>4.9642676084479396</v>
      </c>
      <c r="F34" s="12">
        <v>11180482.32113</v>
      </c>
      <c r="G34" s="12">
        <v>11261558.62109</v>
      </c>
      <c r="H34" s="13">
        <f t="shared" si="1"/>
        <v>0.72515923402315385</v>
      </c>
      <c r="I34" s="13">
        <f>G34/G$43*100</f>
        <v>4.7442862433812243</v>
      </c>
      <c r="J34" s="12">
        <v>11180482.32113</v>
      </c>
      <c r="K34" s="12">
        <v>11261558.62109</v>
      </c>
      <c r="L34" s="13">
        <f t="shared" si="2"/>
        <v>0.72515923402315385</v>
      </c>
      <c r="M34" s="13">
        <f>K34/K$43*100</f>
        <v>4.7442862433812243</v>
      </c>
    </row>
    <row r="35" spans="1:13" ht="14" x14ac:dyDescent="0.3">
      <c r="A35" s="11" t="s">
        <v>144</v>
      </c>
      <c r="B35" s="12">
        <v>972272.09291999997</v>
      </c>
      <c r="C35" s="12">
        <v>1109431.0840799999</v>
      </c>
      <c r="D35" s="13">
        <f t="shared" si="0"/>
        <v>14.107058318219737</v>
      </c>
      <c r="E35" s="13">
        <f>C35/C$43*100</f>
        <v>4.7755806074667486</v>
      </c>
      <c r="F35" s="12">
        <v>12427979.37108</v>
      </c>
      <c r="G35" s="12">
        <v>13242144.515149999</v>
      </c>
      <c r="H35" s="13">
        <f t="shared" si="1"/>
        <v>6.5510661046361873</v>
      </c>
      <c r="I35" s="13">
        <f>G35/G$43*100</f>
        <v>5.5786704283044903</v>
      </c>
      <c r="J35" s="12">
        <v>12427979.37108</v>
      </c>
      <c r="K35" s="12">
        <v>13242144.515149999</v>
      </c>
      <c r="L35" s="13">
        <f t="shared" si="2"/>
        <v>6.5510661046361873</v>
      </c>
      <c r="M35" s="13">
        <f>K35/K$43*100</f>
        <v>5.5786704283044903</v>
      </c>
    </row>
    <row r="36" spans="1:13" ht="14" x14ac:dyDescent="0.3">
      <c r="A36" s="11" t="s">
        <v>145</v>
      </c>
      <c r="B36" s="12">
        <v>1433514.0757200001</v>
      </c>
      <c r="C36" s="12">
        <v>1509662.1347099999</v>
      </c>
      <c r="D36" s="13">
        <f t="shared" si="0"/>
        <v>5.3119854405164117</v>
      </c>
      <c r="E36" s="13">
        <f>C36/C$43*100</f>
        <v>6.4983876130768836</v>
      </c>
      <c r="F36" s="12">
        <v>16133280.762159999</v>
      </c>
      <c r="G36" s="12">
        <v>16541573.19094</v>
      </c>
      <c r="H36" s="13">
        <f t="shared" si="1"/>
        <v>2.5307464414654901</v>
      </c>
      <c r="I36" s="13">
        <f>G36/G$43*100</f>
        <v>6.9686586709846079</v>
      </c>
      <c r="J36" s="12">
        <v>16133280.762159999</v>
      </c>
      <c r="K36" s="12">
        <v>16541573.19094</v>
      </c>
      <c r="L36" s="13">
        <f t="shared" si="2"/>
        <v>2.5307464414654901</v>
      </c>
      <c r="M36" s="13">
        <f>K36/K$43*100</f>
        <v>6.9686586709846079</v>
      </c>
    </row>
    <row r="37" spans="1:13" ht="14" x14ac:dyDescent="0.3">
      <c r="A37" s="14" t="s">
        <v>146</v>
      </c>
      <c r="B37" s="12">
        <v>339573.18560999999</v>
      </c>
      <c r="C37" s="12">
        <v>385459.7819</v>
      </c>
      <c r="D37" s="13">
        <f t="shared" si="0"/>
        <v>13.513021120195514</v>
      </c>
      <c r="E37" s="13">
        <f>C37/C$43*100</f>
        <v>1.6592236199389421</v>
      </c>
      <c r="F37" s="12">
        <v>4310795.2139499998</v>
      </c>
      <c r="G37" s="12">
        <v>4499901.1892299997</v>
      </c>
      <c r="H37" s="13">
        <f t="shared" si="1"/>
        <v>4.3868002513327768</v>
      </c>
      <c r="I37" s="13">
        <f>G37/G$43*100</f>
        <v>1.8957250969379902</v>
      </c>
      <c r="J37" s="12">
        <v>4310795.2139499998</v>
      </c>
      <c r="K37" s="12">
        <v>4499901.1892299997</v>
      </c>
      <c r="L37" s="13">
        <f t="shared" si="2"/>
        <v>4.3868002513327768</v>
      </c>
      <c r="M37" s="13">
        <f>K37/K$43*100</f>
        <v>1.8957250969379902</v>
      </c>
    </row>
    <row r="38" spans="1:13" ht="14" x14ac:dyDescent="0.3">
      <c r="A38" s="11" t="s">
        <v>147</v>
      </c>
      <c r="B38" s="12">
        <v>630922.95608000003</v>
      </c>
      <c r="C38" s="12">
        <v>553630.15913000004</v>
      </c>
      <c r="D38" s="13">
        <f t="shared" si="0"/>
        <v>-12.250750460916718</v>
      </c>
      <c r="E38" s="13">
        <f>C38/C$43*100</f>
        <v>2.3831182392391925</v>
      </c>
      <c r="F38" s="12">
        <v>7473883.6589599997</v>
      </c>
      <c r="G38" s="12">
        <v>7905941.4091499997</v>
      </c>
      <c r="H38" s="13">
        <f t="shared" si="1"/>
        <v>5.7809001304433121</v>
      </c>
      <c r="I38" s="13">
        <f>G38/G$43*100</f>
        <v>3.3306268102325904</v>
      </c>
      <c r="J38" s="12">
        <v>7473883.6589599997</v>
      </c>
      <c r="K38" s="12">
        <v>7905941.4091499997</v>
      </c>
      <c r="L38" s="13">
        <f t="shared" si="2"/>
        <v>5.7809001304433121</v>
      </c>
      <c r="M38" s="13">
        <f>K38/K$43*100</f>
        <v>3.3306268102325904</v>
      </c>
    </row>
    <row r="39" spans="1:13" ht="14" x14ac:dyDescent="0.3">
      <c r="A39" s="11" t="s">
        <v>148</v>
      </c>
      <c r="B39" s="12">
        <v>997520.48196</v>
      </c>
      <c r="C39" s="12">
        <v>2571032.9853699999</v>
      </c>
      <c r="D39" s="13">
        <f>(C39-B39)/B39*100</f>
        <v>157.74237540649284</v>
      </c>
      <c r="E39" s="13">
        <f>C39/C$43*100</f>
        <v>11.067091450995388</v>
      </c>
      <c r="F39" s="12">
        <v>6733636.6871199999</v>
      </c>
      <c r="G39" s="12">
        <v>10016302.478119999</v>
      </c>
      <c r="H39" s="13">
        <f t="shared" si="1"/>
        <v>48.750265919143423</v>
      </c>
      <c r="I39" s="13">
        <f>G39/G$43*100</f>
        <v>4.2196828747573951</v>
      </c>
      <c r="J39" s="12">
        <v>6733636.6871199999</v>
      </c>
      <c r="K39" s="12">
        <v>10016302.478119999</v>
      </c>
      <c r="L39" s="13">
        <f t="shared" si="2"/>
        <v>48.750265919143423</v>
      </c>
      <c r="M39" s="13">
        <f>K39/K$43*100</f>
        <v>4.2196828747573951</v>
      </c>
    </row>
    <row r="40" spans="1:13" ht="14" x14ac:dyDescent="0.3">
      <c r="A40" s="11" t="s">
        <v>149</v>
      </c>
      <c r="B40" s="12">
        <v>606883.07212999999</v>
      </c>
      <c r="C40" s="12">
        <v>662998.18983000005</v>
      </c>
      <c r="D40" s="13">
        <f>(C40-B40)/B40*100</f>
        <v>9.2464463546578681</v>
      </c>
      <c r="E40" s="13">
        <f>C40/C$43*100</f>
        <v>2.8538963290029784</v>
      </c>
      <c r="F40" s="12">
        <v>7137604.9332999997</v>
      </c>
      <c r="G40" s="12">
        <v>7388946.2532400005</v>
      </c>
      <c r="H40" s="13">
        <f t="shared" si="1"/>
        <v>3.521367773766594</v>
      </c>
      <c r="I40" s="13">
        <f>G40/G$43*100</f>
        <v>3.1128263184352001</v>
      </c>
      <c r="J40" s="12">
        <v>7137604.9332999997</v>
      </c>
      <c r="K40" s="12">
        <v>7388946.2532400005</v>
      </c>
      <c r="L40" s="13">
        <f t="shared" si="2"/>
        <v>3.521367773766594</v>
      </c>
      <c r="M40" s="13">
        <f>K40/K$43*100</f>
        <v>3.1128263184352001</v>
      </c>
    </row>
    <row r="41" spans="1:13" ht="15.5" x14ac:dyDescent="0.35">
      <c r="A41" s="9" t="s">
        <v>30</v>
      </c>
      <c r="B41" s="8">
        <f>B42</f>
        <v>534487.07449000003</v>
      </c>
      <c r="C41" s="8">
        <f>C42</f>
        <v>589113.35875000001</v>
      </c>
      <c r="D41" s="10">
        <f t="shared" si="0"/>
        <v>10.220319043659496</v>
      </c>
      <c r="E41" s="10">
        <f>C41/C$43*100</f>
        <v>2.5358567756185506</v>
      </c>
      <c r="F41" s="8">
        <f>F42</f>
        <v>6007978.8576499997</v>
      </c>
      <c r="G41" s="8">
        <f>G42</f>
        <v>6213109.5144600002</v>
      </c>
      <c r="H41" s="10">
        <f t="shared" si="1"/>
        <v>3.4143039060266713</v>
      </c>
      <c r="I41" s="10">
        <f>G41/G$43*100</f>
        <v>2.6174680601378899</v>
      </c>
      <c r="J41" s="8">
        <f>J42</f>
        <v>6007978.8576499997</v>
      </c>
      <c r="K41" s="8">
        <f>K42</f>
        <v>6213109.5144600002</v>
      </c>
      <c r="L41" s="10">
        <f t="shared" si="2"/>
        <v>3.4143039060266713</v>
      </c>
      <c r="M41" s="10">
        <f>K41/K$43*100</f>
        <v>2.6174680601378899</v>
      </c>
    </row>
    <row r="42" spans="1:13" ht="14" x14ac:dyDescent="0.3">
      <c r="A42" s="11" t="s">
        <v>150</v>
      </c>
      <c r="B42" s="12">
        <v>534487.07449000003</v>
      </c>
      <c r="C42" s="12">
        <v>589113.35875000001</v>
      </c>
      <c r="D42" s="13">
        <f t="shared" si="0"/>
        <v>10.220319043659496</v>
      </c>
      <c r="E42" s="13">
        <f>C42/C$43*100</f>
        <v>2.5358567756185506</v>
      </c>
      <c r="F42" s="12">
        <v>6007978.8576499997</v>
      </c>
      <c r="G42" s="12">
        <v>6213109.5144600002</v>
      </c>
      <c r="H42" s="13">
        <f t="shared" si="1"/>
        <v>3.4143039060266713</v>
      </c>
      <c r="I42" s="13">
        <f>G42/G$43*100</f>
        <v>2.6174680601378899</v>
      </c>
      <c r="J42" s="12">
        <v>6007978.8576499997</v>
      </c>
      <c r="K42" s="12">
        <v>6213109.5144600002</v>
      </c>
      <c r="L42" s="13">
        <f t="shared" si="2"/>
        <v>3.4143039060266713</v>
      </c>
      <c r="M42" s="13">
        <f>K42/K$43*100</f>
        <v>2.6174680601378899</v>
      </c>
    </row>
    <row r="43" spans="1:13" ht="15.5" x14ac:dyDescent="0.35">
      <c r="A43" s="9" t="s">
        <v>32</v>
      </c>
      <c r="B43" s="8">
        <f>B8+B22+B41</f>
        <v>20131907.813080002</v>
      </c>
      <c r="C43" s="8">
        <f>C8+C22+C41</f>
        <v>23231334.056959998</v>
      </c>
      <c r="D43" s="10">
        <f t="shared" si="0"/>
        <v>15.395591280555401</v>
      </c>
      <c r="E43" s="10">
        <f>C43/C$43*100</f>
        <v>100</v>
      </c>
      <c r="F43" s="15">
        <f>F8+F22+F41</f>
        <v>225899370.19299001</v>
      </c>
      <c r="G43" s="15">
        <f>G8+G22+G41</f>
        <v>237370977.28453997</v>
      </c>
      <c r="H43" s="16">
        <f t="shared" si="1"/>
        <v>5.0781934813494862</v>
      </c>
      <c r="I43" s="16">
        <f>G43/G$43*100</f>
        <v>100</v>
      </c>
      <c r="J43" s="15">
        <f>J8+J22+J41</f>
        <v>225899370.19299001</v>
      </c>
      <c r="K43" s="15">
        <f>K8+K22+K41</f>
        <v>237370977.28453997</v>
      </c>
      <c r="L43" s="16">
        <f t="shared" si="2"/>
        <v>5.0781934813494862</v>
      </c>
      <c r="M43" s="16">
        <f>K43/K$43*100</f>
        <v>100</v>
      </c>
    </row>
    <row r="44" spans="1:13" ht="31" x14ac:dyDescent="0.25">
      <c r="A44" s="133" t="s">
        <v>217</v>
      </c>
      <c r="B44" s="134">
        <f>B45-B43</f>
        <v>3275113.3009199984</v>
      </c>
      <c r="C44" s="134">
        <f>C45-C43</f>
        <v>3179386.1270400025</v>
      </c>
      <c r="D44" s="135">
        <f t="shared" si="0"/>
        <v>-2.922866022775628</v>
      </c>
      <c r="E44" s="135">
        <f t="shared" ref="E44:E45" si="3">C44/C$45*100</f>
        <v>12.038240929780176</v>
      </c>
      <c r="F44" s="134">
        <f>F45-F43</f>
        <v>35878760.931010008</v>
      </c>
      <c r="G44" s="134">
        <f>G45-G43</f>
        <v>36063041.422460049</v>
      </c>
      <c r="H44" s="136">
        <f t="shared" si="1"/>
        <v>0.51361999876302289</v>
      </c>
      <c r="I44" s="135">
        <f t="shared" ref="I44:I45" si="4">G44/G$45*100</f>
        <v>13.18893735058754</v>
      </c>
      <c r="J44" s="134">
        <f>J45-J43</f>
        <v>35878760.931010008</v>
      </c>
      <c r="K44" s="134">
        <f>K45-K43</f>
        <v>36063041.422460049</v>
      </c>
      <c r="L44" s="136">
        <f t="shared" si="2"/>
        <v>0.51361999876302289</v>
      </c>
      <c r="M44" s="135">
        <f t="shared" ref="M44:M45" si="5">K44/K$45*100</f>
        <v>13.18893735058754</v>
      </c>
    </row>
    <row r="45" spans="1:13" ht="20" x14ac:dyDescent="0.25">
      <c r="A45" s="137" t="s">
        <v>218</v>
      </c>
      <c r="B45" s="138">
        <v>23407021.114</v>
      </c>
      <c r="C45" s="138">
        <v>26410720.184</v>
      </c>
      <c r="D45" s="139">
        <f t="shared" si="0"/>
        <v>12.832470459914502</v>
      </c>
      <c r="E45" s="140">
        <f t="shared" si="3"/>
        <v>100</v>
      </c>
      <c r="F45" s="138">
        <v>261778131.12400001</v>
      </c>
      <c r="G45" s="138">
        <v>273434018.70700002</v>
      </c>
      <c r="H45" s="139">
        <f t="shared" si="1"/>
        <v>4.4525826251998115</v>
      </c>
      <c r="I45" s="140">
        <f t="shared" si="4"/>
        <v>100</v>
      </c>
      <c r="J45" s="138">
        <v>261778131.12400001</v>
      </c>
      <c r="K45" s="138">
        <v>273434018.70700002</v>
      </c>
      <c r="L45" s="139">
        <f t="shared" si="2"/>
        <v>4.4525826251998115</v>
      </c>
      <c r="M45" s="140">
        <f t="shared" si="5"/>
        <v>100</v>
      </c>
    </row>
  </sheetData>
  <mergeCells count="5">
    <mergeCell ref="B6:E6"/>
    <mergeCell ref="F6:I6"/>
    <mergeCell ref="J6:M6"/>
    <mergeCell ref="A5:M5"/>
    <mergeCell ref="B1:J1"/>
  </mergeCells>
  <conditionalFormatting sqref="D45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5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5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2:A76"/>
  <sheetViews>
    <sheetView showGridLines="0" workbookViewId="0">
      <selection activeCell="I5" sqref="I5"/>
    </sheetView>
  </sheetViews>
  <sheetFormatPr defaultColWidth="9.1796875" defaultRowHeight="12.5" x14ac:dyDescent="0.25"/>
  <cols>
    <col min="4" max="4" width="18.54296875" customWidth="1"/>
    <col min="7" max="7" width="8" customWidth="1"/>
    <col min="8" max="8" width="10.453125" bestFit="1" customWidth="1"/>
    <col min="11" max="11" width="9" customWidth="1"/>
    <col min="12" max="12" width="9.453125" customWidth="1"/>
  </cols>
  <sheetData>
    <row r="12" ht="12.75" customHeight="1" x14ac:dyDescent="0.25"/>
    <row r="14" ht="12.75" customHeight="1" x14ac:dyDescent="0.25"/>
    <row r="25" ht="12.75" customHeight="1" x14ac:dyDescent="0.25"/>
    <row r="29" ht="12.75" customHeight="1" x14ac:dyDescent="0.25"/>
    <row r="43" ht="12.75" customHeight="1" x14ac:dyDescent="0.25"/>
    <row r="45" ht="12.75" customHeight="1" x14ac:dyDescent="0.25"/>
    <row r="59" spans="1:1" ht="12.75" customHeight="1" x14ac:dyDescent="0.25"/>
    <row r="61" spans="1:1" ht="12.75" customHeight="1" x14ac:dyDescent="0.25">
      <c r="A61" s="30"/>
    </row>
    <row r="76" ht="12.75" customHeight="1" x14ac:dyDescent="0.25"/>
  </sheetData>
  <pageMargins left="0.15748031496062992" right="0.15748031496062992" top="0.19685039370078741" bottom="0" header="0.51181102362204722" footer="0.51181102362204722"/>
  <pageSetup paperSize="9" orientation="portrait" horizontalDpi="4294967294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66"/>
  <sheetViews>
    <sheetView showGridLines="0" workbookViewId="0">
      <selection activeCell="I6" sqref="I6"/>
    </sheetView>
  </sheetViews>
  <sheetFormatPr defaultColWidth="9.1796875" defaultRowHeight="12.5" x14ac:dyDescent="0.25"/>
  <cols>
    <col min="1" max="1" width="2.453125" customWidth="1"/>
    <col min="5" max="5" width="20.54296875" customWidth="1"/>
    <col min="7" max="7" width="6.54296875" customWidth="1"/>
    <col min="8" max="8" width="8.54296875" customWidth="1"/>
    <col min="10" max="10" width="9" customWidth="1"/>
    <col min="11" max="11" width="9.453125" customWidth="1"/>
  </cols>
  <sheetData>
    <row r="2" spans="3:3" ht="14" x14ac:dyDescent="0.3">
      <c r="C2" s="31" t="s">
        <v>53</v>
      </c>
    </row>
    <row r="14" spans="3:3" ht="12.75" customHeight="1" x14ac:dyDescent="0.25"/>
    <row r="16" spans="3:3" ht="12.75" customHeight="1" x14ac:dyDescent="0.25"/>
    <row r="21" spans="3:3" ht="14" x14ac:dyDescent="0.3">
      <c r="C21" s="31" t="s">
        <v>54</v>
      </c>
    </row>
    <row r="34" ht="12.75" customHeight="1" x14ac:dyDescent="0.25"/>
    <row r="50" spans="2:2" ht="12.75" customHeight="1" x14ac:dyDescent="0.25"/>
    <row r="51" spans="2:2" x14ac:dyDescent="0.25">
      <c r="B51" s="30"/>
    </row>
    <row r="66" ht="12.75" customHeight="1" x14ac:dyDescent="0.25"/>
  </sheetData>
  <pageMargins left="0" right="0" top="0.19685039370078741" bottom="0.19685039370078741" header="0.51181102362204722" footer="0.51181102362204722"/>
  <pageSetup paperSize="9" orientation="portrait" horizontalDpi="4294967294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82"/>
  <sheetViews>
    <sheetView showGridLines="0" workbookViewId="0">
      <selection activeCell="I3" sqref="I3"/>
    </sheetView>
  </sheetViews>
  <sheetFormatPr defaultColWidth="9.1796875" defaultRowHeight="12.5" x14ac:dyDescent="0.25"/>
  <cols>
    <col min="4" max="4" width="17.453125" customWidth="1"/>
  </cols>
  <sheetData>
    <row r="1" spans="2:2" ht="14" x14ac:dyDescent="0.3">
      <c r="B1" s="31" t="s">
        <v>14</v>
      </c>
    </row>
    <row r="2" spans="2:2" ht="14" x14ac:dyDescent="0.3">
      <c r="B2" s="31" t="s">
        <v>55</v>
      </c>
    </row>
    <row r="11" spans="2:2" ht="12.75" customHeight="1" x14ac:dyDescent="0.25"/>
    <row r="14" spans="2:2" ht="12.75" customHeight="1" x14ac:dyDescent="0.25"/>
    <row r="25" ht="12.75" customHeight="1" x14ac:dyDescent="0.25"/>
    <row r="31" ht="12.75" customHeight="1" x14ac:dyDescent="0.25"/>
    <row r="40" spans="1:1" ht="12.75" customHeight="1" x14ac:dyDescent="0.25"/>
    <row r="45" spans="1:1" x14ac:dyDescent="0.25">
      <c r="A45" s="30"/>
    </row>
    <row r="47" spans="1:1" ht="12.75" customHeight="1" x14ac:dyDescent="0.25"/>
    <row r="54" ht="12.75" customHeight="1" x14ac:dyDescent="0.25"/>
    <row r="69" ht="12.75" customHeight="1" x14ac:dyDescent="0.25"/>
    <row r="71" ht="12.75" customHeight="1" x14ac:dyDescent="0.25"/>
    <row r="82" ht="12.75" customHeight="1" x14ac:dyDescent="0.25"/>
  </sheetData>
  <pageMargins left="0" right="0" top="0" bottom="0" header="0.51181102362204722" footer="0.51181102362204722"/>
  <pageSetup paperSize="9" orientation="portrait" horizontalDpi="4294967294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47"/>
  <sheetViews>
    <sheetView showGridLines="0" workbookViewId="0">
      <selection activeCell="I1" sqref="I1"/>
    </sheetView>
  </sheetViews>
  <sheetFormatPr defaultColWidth="9.1796875" defaultRowHeight="12.5" x14ac:dyDescent="0.25"/>
  <cols>
    <col min="4" max="4" width="22.26953125" customWidth="1"/>
    <col min="9" max="9" width="17.81640625" customWidth="1"/>
  </cols>
  <sheetData>
    <row r="1" spans="2:2" ht="14" x14ac:dyDescent="0.3">
      <c r="B1" s="31" t="s">
        <v>56</v>
      </c>
    </row>
    <row r="10" spans="2:2" ht="12.75" customHeight="1" x14ac:dyDescent="0.25"/>
    <row r="13" spans="2:2" ht="12.75" customHeight="1" x14ac:dyDescent="0.25"/>
    <row r="18" spans="2:2" ht="14" x14ac:dyDescent="0.3">
      <c r="B18" s="31" t="s">
        <v>57</v>
      </c>
    </row>
    <row r="19" spans="2:2" ht="14" x14ac:dyDescent="0.3">
      <c r="B19" s="31"/>
    </row>
    <row r="20" spans="2:2" ht="14" x14ac:dyDescent="0.3">
      <c r="B20" s="31"/>
    </row>
    <row r="21" spans="2:2" ht="14" x14ac:dyDescent="0.3">
      <c r="B21" s="31"/>
    </row>
    <row r="26" spans="2:2" ht="12.75" customHeight="1" x14ac:dyDescent="0.25"/>
    <row r="29" spans="2:2" ht="12.75" customHeight="1" x14ac:dyDescent="0.25"/>
    <row r="40" ht="12.75" customHeight="1" x14ac:dyDescent="0.25"/>
    <row r="42" ht="12.75" customHeight="1" x14ac:dyDescent="0.25"/>
    <row r="44" ht="12.75" customHeight="1" x14ac:dyDescent="0.25"/>
    <row r="51" spans="1:1" x14ac:dyDescent="0.25">
      <c r="A51" s="30"/>
    </row>
    <row r="53" spans="1:1" ht="12.75" customHeight="1" x14ac:dyDescent="0.25"/>
    <row r="54" spans="1:1" ht="12.75" customHeight="1" x14ac:dyDescent="0.25"/>
    <row r="57" spans="1:1" ht="12.75" customHeight="1" x14ac:dyDescent="0.25"/>
    <row r="64" spans="1:1" ht="12.75" customHeight="1" x14ac:dyDescent="0.25"/>
    <row r="67" ht="12.75" customHeight="1" x14ac:dyDescent="0.25"/>
    <row r="69" ht="12.75" customHeight="1" x14ac:dyDescent="0.25"/>
    <row r="77" ht="12.75" customHeight="1" x14ac:dyDescent="0.25"/>
    <row r="96" ht="12.75" customHeight="1" x14ac:dyDescent="0.25"/>
    <row r="114" ht="12.75" customHeight="1" x14ac:dyDescent="0.25"/>
    <row r="127" ht="12.75" customHeight="1" x14ac:dyDescent="0.25"/>
    <row r="147" ht="12.75" customHeight="1" x14ac:dyDescent="0.25"/>
  </sheetData>
  <pageMargins left="0" right="0" top="0" bottom="0.19685039370078741" header="0.51181102362204722" footer="0.51181102362204722"/>
  <pageSetup paperSize="9" scale="95" orientation="portrait" horizontalDpi="4294967294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83"/>
  <sheetViews>
    <sheetView showGridLines="0" zoomScale="90" zoomScaleNormal="90" workbookViewId="0"/>
  </sheetViews>
  <sheetFormatPr defaultColWidth="9.1796875" defaultRowHeight="12.5" x14ac:dyDescent="0.25"/>
  <cols>
    <col min="1" max="1" width="7" customWidth="1"/>
    <col min="2" max="2" width="40.26953125" customWidth="1"/>
    <col min="3" max="4" width="13.6328125" style="32" customWidth="1"/>
    <col min="5" max="14" width="13.6328125" style="33" customWidth="1"/>
    <col min="15" max="15" width="13.6328125" style="32" customWidth="1"/>
  </cols>
  <sheetData>
    <row r="1" spans="1:15" s="145" customFormat="1" ht="15" customHeight="1" thickBot="1" x14ac:dyDescent="0.3">
      <c r="A1" s="141"/>
      <c r="B1" s="142" t="s">
        <v>58</v>
      </c>
      <c r="C1" s="143" t="s">
        <v>42</v>
      </c>
      <c r="D1" s="143" t="s">
        <v>43</v>
      </c>
      <c r="E1" s="143" t="s">
        <v>44</v>
      </c>
      <c r="F1" s="143" t="s">
        <v>45</v>
      </c>
      <c r="G1" s="143" t="s">
        <v>46</v>
      </c>
      <c r="H1" s="143" t="s">
        <v>47</v>
      </c>
      <c r="I1" s="143" t="s">
        <v>0</v>
      </c>
      <c r="J1" s="143" t="s">
        <v>59</v>
      </c>
      <c r="K1" s="143" t="s">
        <v>48</v>
      </c>
      <c r="L1" s="143" t="s">
        <v>49</v>
      </c>
      <c r="M1" s="143" t="s">
        <v>50</v>
      </c>
      <c r="N1" s="143" t="s">
        <v>51</v>
      </c>
      <c r="O1" s="144" t="s">
        <v>40</v>
      </c>
    </row>
    <row r="2" spans="1:15" s="150" customFormat="1" ht="15" customHeight="1" thickTop="1" x14ac:dyDescent="0.25">
      <c r="A2" s="146">
        <v>2025</v>
      </c>
      <c r="B2" s="147" t="s">
        <v>2</v>
      </c>
      <c r="C2" s="148">
        <f>C4+C6+C8+C10+C12+C14+C16+C18+C20+C22</f>
        <v>3006252.7847000002</v>
      </c>
      <c r="D2" s="148">
        <f t="shared" ref="D2:O2" si="0">D4+D6+D8+D10+D12+D14+D16+D18+D20+D22</f>
        <v>2949782.2998899994</v>
      </c>
      <c r="E2" s="148">
        <f t="shared" si="0"/>
        <v>3117733.2089199997</v>
      </c>
      <c r="F2" s="148">
        <f t="shared" si="0"/>
        <v>2768739.0382399997</v>
      </c>
      <c r="G2" s="148">
        <f t="shared" si="0"/>
        <v>3100993.91536</v>
      </c>
      <c r="H2" s="148">
        <f t="shared" si="0"/>
        <v>2543661.2908100002</v>
      </c>
      <c r="I2" s="148">
        <f t="shared" si="0"/>
        <v>2894069.5290399999</v>
      </c>
      <c r="J2" s="148">
        <f t="shared" si="0"/>
        <v>2705856.9497400001</v>
      </c>
      <c r="K2" s="148">
        <f t="shared" si="0"/>
        <v>2919357.0561599997</v>
      </c>
      <c r="L2" s="148">
        <f t="shared" si="0"/>
        <v>3295473.6672500004</v>
      </c>
      <c r="M2" s="148">
        <f t="shared" si="0"/>
        <v>3275065.86632</v>
      </c>
      <c r="N2" s="148">
        <f t="shared" si="0"/>
        <v>3830195.6888600001</v>
      </c>
      <c r="O2" s="149">
        <f t="shared" si="0"/>
        <v>36407181.295290008</v>
      </c>
    </row>
    <row r="3" spans="1:15" s="145" customFormat="1" ht="15" customHeight="1" x14ac:dyDescent="0.25">
      <c r="A3" s="151">
        <v>2024</v>
      </c>
      <c r="B3" s="147" t="s">
        <v>2</v>
      </c>
      <c r="C3" s="148">
        <f>C5+C7+C9+C11+C13+C15+C17+C19+C21+C23</f>
        <v>3093405.1364099998</v>
      </c>
      <c r="D3" s="148">
        <f t="shared" ref="D3:O3" si="1">D5+D7+D9+D11+D13+D15+D17+D19+D21+D23</f>
        <v>3106252.4303299999</v>
      </c>
      <c r="E3" s="148">
        <f t="shared" si="1"/>
        <v>3068445.6654099999</v>
      </c>
      <c r="F3" s="148">
        <f t="shared" si="1"/>
        <v>2582472.6749700001</v>
      </c>
      <c r="G3" s="148">
        <f t="shared" si="1"/>
        <v>3145597.5171699999</v>
      </c>
      <c r="H3" s="148">
        <f t="shared" si="1"/>
        <v>2433758.4232999999</v>
      </c>
      <c r="I3" s="148">
        <f t="shared" si="1"/>
        <v>2844326.5614899998</v>
      </c>
      <c r="J3" s="148">
        <f t="shared" si="1"/>
        <v>2838860.7946600001</v>
      </c>
      <c r="K3" s="148">
        <f t="shared" si="1"/>
        <v>2959231.2511200001</v>
      </c>
      <c r="L3" s="148">
        <f t="shared" si="1"/>
        <v>3373405.6339499997</v>
      </c>
      <c r="M3" s="148">
        <f t="shared" si="1"/>
        <v>3324068.5855499995</v>
      </c>
      <c r="N3" s="148">
        <f t="shared" si="1"/>
        <v>3417830.4008500003</v>
      </c>
      <c r="O3" s="149">
        <f t="shared" si="1"/>
        <v>36187655.075210005</v>
      </c>
    </row>
    <row r="4" spans="1:15" s="150" customFormat="1" ht="15" customHeight="1" x14ac:dyDescent="0.25">
      <c r="A4" s="146">
        <v>2025</v>
      </c>
      <c r="B4" s="152" t="s">
        <v>125</v>
      </c>
      <c r="C4" s="153">
        <v>1024896.55026</v>
      </c>
      <c r="D4" s="153">
        <v>1063435.5238399999</v>
      </c>
      <c r="E4" s="153">
        <v>1106861.06953</v>
      </c>
      <c r="F4" s="153">
        <v>955901.88311000005</v>
      </c>
      <c r="G4" s="153">
        <v>1056186.12888</v>
      </c>
      <c r="H4" s="153">
        <v>862804.32221000001</v>
      </c>
      <c r="I4" s="153">
        <v>1018351.32712</v>
      </c>
      <c r="J4" s="153">
        <v>955852.21490000002</v>
      </c>
      <c r="K4" s="153">
        <v>992257.82458000001</v>
      </c>
      <c r="L4" s="153">
        <v>1090299.7923300001</v>
      </c>
      <c r="M4" s="153">
        <v>1032758.98437</v>
      </c>
      <c r="N4" s="153">
        <v>1207513.6055300001</v>
      </c>
      <c r="O4" s="149">
        <v>12367119.22666</v>
      </c>
    </row>
    <row r="5" spans="1:15" s="145" customFormat="1" ht="15" customHeight="1" x14ac:dyDescent="0.25">
      <c r="A5" s="151">
        <v>2024</v>
      </c>
      <c r="B5" s="152" t="s">
        <v>125</v>
      </c>
      <c r="C5" s="153">
        <v>1010002.65347</v>
      </c>
      <c r="D5" s="153">
        <v>1046830.2076</v>
      </c>
      <c r="E5" s="153">
        <v>1037467.4981</v>
      </c>
      <c r="F5" s="153">
        <v>864922.41662000003</v>
      </c>
      <c r="G5" s="153">
        <v>1059528.9378800001</v>
      </c>
      <c r="H5" s="153">
        <v>809147.4656</v>
      </c>
      <c r="I5" s="153">
        <v>941829.12636999995</v>
      </c>
      <c r="J5" s="153">
        <v>964862.98733000003</v>
      </c>
      <c r="K5" s="153">
        <v>943271.60372000001</v>
      </c>
      <c r="L5" s="153">
        <v>1034015.88699</v>
      </c>
      <c r="M5" s="153">
        <v>1057347.1473099999</v>
      </c>
      <c r="N5" s="153">
        <v>1125970.17824</v>
      </c>
      <c r="O5" s="149">
        <v>11895196.109230001</v>
      </c>
    </row>
    <row r="6" spans="1:15" s="150" customFormat="1" ht="15" customHeight="1" x14ac:dyDescent="0.25">
      <c r="A6" s="146">
        <v>2025</v>
      </c>
      <c r="B6" s="152" t="s">
        <v>126</v>
      </c>
      <c r="C6" s="153">
        <v>352916.11739000003</v>
      </c>
      <c r="D6" s="153">
        <v>318987.63578999997</v>
      </c>
      <c r="E6" s="153">
        <v>298214.97551000002</v>
      </c>
      <c r="F6" s="153">
        <v>235497.04078000001</v>
      </c>
      <c r="G6" s="153">
        <v>282674.93080999999</v>
      </c>
      <c r="H6" s="153">
        <v>202611.67701000001</v>
      </c>
      <c r="I6" s="153">
        <v>121352.88015</v>
      </c>
      <c r="J6" s="153">
        <v>177463.01910999999</v>
      </c>
      <c r="K6" s="153">
        <v>240293.62356000001</v>
      </c>
      <c r="L6" s="153">
        <v>334574.99157999997</v>
      </c>
      <c r="M6" s="153">
        <v>518319.28382000001</v>
      </c>
      <c r="N6" s="153">
        <v>621507.52850000001</v>
      </c>
      <c r="O6" s="149">
        <v>3704413.70401</v>
      </c>
    </row>
    <row r="7" spans="1:15" s="145" customFormat="1" ht="15" customHeight="1" x14ac:dyDescent="0.25">
      <c r="A7" s="151">
        <v>2024</v>
      </c>
      <c r="B7" s="152" t="s">
        <v>126</v>
      </c>
      <c r="C7" s="153">
        <v>365786.03013999999</v>
      </c>
      <c r="D7" s="153">
        <v>318973.59058000002</v>
      </c>
      <c r="E7" s="153">
        <v>276697.47295999998</v>
      </c>
      <c r="F7" s="153">
        <v>211802.92189</v>
      </c>
      <c r="G7" s="153">
        <v>283633.45166999998</v>
      </c>
      <c r="H7" s="153">
        <v>259744.38430000001</v>
      </c>
      <c r="I7" s="153">
        <v>205610.7292</v>
      </c>
      <c r="J7" s="153">
        <v>213027.75344999999</v>
      </c>
      <c r="K7" s="153">
        <v>267543.92298999999</v>
      </c>
      <c r="L7" s="153">
        <v>289012.78726999997</v>
      </c>
      <c r="M7" s="153">
        <v>359837.58195999998</v>
      </c>
      <c r="N7" s="153">
        <v>349163.93852999998</v>
      </c>
      <c r="O7" s="149">
        <v>3400834.56494</v>
      </c>
    </row>
    <row r="8" spans="1:15" s="150" customFormat="1" ht="15" customHeight="1" x14ac:dyDescent="0.25">
      <c r="A8" s="146">
        <v>2025</v>
      </c>
      <c r="B8" s="152" t="s">
        <v>127</v>
      </c>
      <c r="C8" s="153">
        <v>209828.84138</v>
      </c>
      <c r="D8" s="153">
        <v>198828.56989000001</v>
      </c>
      <c r="E8" s="153">
        <v>224190.25653000001</v>
      </c>
      <c r="F8" s="153">
        <v>197662.56750999999</v>
      </c>
      <c r="G8" s="153">
        <v>219823.30400999999</v>
      </c>
      <c r="H8" s="153">
        <v>186628.24677999999</v>
      </c>
      <c r="I8" s="153">
        <v>229130.44388000001</v>
      </c>
      <c r="J8" s="153">
        <v>209404.57514</v>
      </c>
      <c r="K8" s="153">
        <v>225860.19688999999</v>
      </c>
      <c r="L8" s="153">
        <v>232247.38253999999</v>
      </c>
      <c r="M8" s="153">
        <v>212223.00242</v>
      </c>
      <c r="N8" s="153">
        <v>240897.02770999999</v>
      </c>
      <c r="O8" s="149">
        <v>2586724.4146799999</v>
      </c>
    </row>
    <row r="9" spans="1:15" s="145" customFormat="1" ht="15" customHeight="1" x14ac:dyDescent="0.25">
      <c r="A9" s="151">
        <v>2024</v>
      </c>
      <c r="B9" s="152" t="s">
        <v>127</v>
      </c>
      <c r="C9" s="153">
        <v>232060.59815000001</v>
      </c>
      <c r="D9" s="153">
        <v>234169.64285</v>
      </c>
      <c r="E9" s="153">
        <v>239526.91080000001</v>
      </c>
      <c r="F9" s="153">
        <v>199481.55533</v>
      </c>
      <c r="G9" s="153">
        <v>216814.20327</v>
      </c>
      <c r="H9" s="153">
        <v>164240.44820000001</v>
      </c>
      <c r="I9" s="153">
        <v>225087.85303999999</v>
      </c>
      <c r="J9" s="153">
        <v>219206.78563</v>
      </c>
      <c r="K9" s="153">
        <v>227017.44203999999</v>
      </c>
      <c r="L9" s="153">
        <v>277336.9534</v>
      </c>
      <c r="M9" s="153">
        <v>242485.35190000001</v>
      </c>
      <c r="N9" s="153">
        <v>247056.5442</v>
      </c>
      <c r="O9" s="149">
        <v>2724484.2888099998</v>
      </c>
    </row>
    <row r="10" spans="1:15" s="150" customFormat="1" ht="15" customHeight="1" x14ac:dyDescent="0.25">
      <c r="A10" s="146">
        <v>2025</v>
      </c>
      <c r="B10" s="152" t="s">
        <v>128</v>
      </c>
      <c r="C10" s="153">
        <v>163235.98642999999</v>
      </c>
      <c r="D10" s="153">
        <v>145101.55833</v>
      </c>
      <c r="E10" s="153">
        <v>160861.51233999999</v>
      </c>
      <c r="F10" s="153">
        <v>133114.41750000001</v>
      </c>
      <c r="G10" s="153">
        <v>140946.98962000001</v>
      </c>
      <c r="H10" s="153">
        <v>105029.2913</v>
      </c>
      <c r="I10" s="153">
        <v>135493.28863</v>
      </c>
      <c r="J10" s="153">
        <v>111514.33843</v>
      </c>
      <c r="K10" s="153">
        <v>124906.76317999999</v>
      </c>
      <c r="L10" s="153">
        <v>190801.30236</v>
      </c>
      <c r="M10" s="153">
        <v>162636.62521</v>
      </c>
      <c r="N10" s="153">
        <v>168887.81346999999</v>
      </c>
      <c r="O10" s="149">
        <v>1742529.8868</v>
      </c>
    </row>
    <row r="11" spans="1:15" s="145" customFormat="1" ht="15" customHeight="1" x14ac:dyDescent="0.25">
      <c r="A11" s="151">
        <v>2024</v>
      </c>
      <c r="B11" s="152" t="s">
        <v>128</v>
      </c>
      <c r="C11" s="153">
        <v>160117.73514</v>
      </c>
      <c r="D11" s="153">
        <v>169767.76697</v>
      </c>
      <c r="E11" s="153">
        <v>157703.31912</v>
      </c>
      <c r="F11" s="153">
        <v>114223.16907</v>
      </c>
      <c r="G11" s="153">
        <v>135467.10829</v>
      </c>
      <c r="H11" s="153">
        <v>88287.88708</v>
      </c>
      <c r="I11" s="153">
        <v>103475.37012000001</v>
      </c>
      <c r="J11" s="153">
        <v>118687.20621</v>
      </c>
      <c r="K11" s="153">
        <v>196023.79501</v>
      </c>
      <c r="L11" s="153">
        <v>234394.64804</v>
      </c>
      <c r="M11" s="153">
        <v>191935.72966000001</v>
      </c>
      <c r="N11" s="153">
        <v>177793.44428</v>
      </c>
      <c r="O11" s="149">
        <v>1847877.1789899999</v>
      </c>
    </row>
    <row r="12" spans="1:15" s="150" customFormat="1" ht="15" customHeight="1" x14ac:dyDescent="0.25">
      <c r="A12" s="146">
        <v>2025</v>
      </c>
      <c r="B12" s="152" t="s">
        <v>129</v>
      </c>
      <c r="C12" s="153">
        <v>207207.54506</v>
      </c>
      <c r="D12" s="153">
        <v>216040.48964000001</v>
      </c>
      <c r="E12" s="153">
        <v>217163.29198000001</v>
      </c>
      <c r="F12" s="153">
        <v>208737.65053000001</v>
      </c>
      <c r="G12" s="153">
        <v>184277.36551999999</v>
      </c>
      <c r="H12" s="153">
        <v>139784.82969000001</v>
      </c>
      <c r="I12" s="153">
        <v>164453.27069</v>
      </c>
      <c r="J12" s="153">
        <v>123257.21988</v>
      </c>
      <c r="K12" s="153">
        <v>144859.74131000001</v>
      </c>
      <c r="L12" s="153">
        <v>204441.49797999999</v>
      </c>
      <c r="M12" s="153">
        <v>197056.56684000001</v>
      </c>
      <c r="N12" s="153">
        <v>249027.94071</v>
      </c>
      <c r="O12" s="149">
        <v>2256307.4098299998</v>
      </c>
    </row>
    <row r="13" spans="1:15" s="145" customFormat="1" ht="15" customHeight="1" x14ac:dyDescent="0.25">
      <c r="A13" s="151">
        <v>2024</v>
      </c>
      <c r="B13" s="152" t="s">
        <v>129</v>
      </c>
      <c r="C13" s="153">
        <v>206128.32986999999</v>
      </c>
      <c r="D13" s="153">
        <v>196631.18028</v>
      </c>
      <c r="E13" s="153">
        <v>200759.99325</v>
      </c>
      <c r="F13" s="153">
        <v>176404.54832999999</v>
      </c>
      <c r="G13" s="153">
        <v>234691.50318999999</v>
      </c>
      <c r="H13" s="153">
        <v>151405.27651</v>
      </c>
      <c r="I13" s="153">
        <v>214541.37030000001</v>
      </c>
      <c r="J13" s="153">
        <v>161651.82639</v>
      </c>
      <c r="K13" s="153">
        <v>193830.50719999999</v>
      </c>
      <c r="L13" s="153">
        <v>320181.67483999999</v>
      </c>
      <c r="M13" s="153">
        <v>291183.42791999999</v>
      </c>
      <c r="N13" s="153">
        <v>285244.70903999999</v>
      </c>
      <c r="O13" s="149">
        <v>2632654.34712</v>
      </c>
    </row>
    <row r="14" spans="1:15" s="150" customFormat="1" ht="15" customHeight="1" x14ac:dyDescent="0.25">
      <c r="A14" s="146">
        <v>2025</v>
      </c>
      <c r="B14" s="152" t="s">
        <v>130</v>
      </c>
      <c r="C14" s="153">
        <v>51206.495269999999</v>
      </c>
      <c r="D14" s="153">
        <v>41063.262609999998</v>
      </c>
      <c r="E14" s="153">
        <v>52678.842499999999</v>
      </c>
      <c r="F14" s="153">
        <v>36815.667350000003</v>
      </c>
      <c r="G14" s="153">
        <v>46381.982320000003</v>
      </c>
      <c r="H14" s="153">
        <v>38066.880599999997</v>
      </c>
      <c r="I14" s="153">
        <v>46771.556989999997</v>
      </c>
      <c r="J14" s="153">
        <v>32493.5124</v>
      </c>
      <c r="K14" s="153">
        <v>36007.09057</v>
      </c>
      <c r="L14" s="153">
        <v>35494.446109999997</v>
      </c>
      <c r="M14" s="153">
        <v>35969.177909999999</v>
      </c>
      <c r="N14" s="153">
        <v>43077.125829999997</v>
      </c>
      <c r="O14" s="149">
        <v>496026.04045999999</v>
      </c>
    </row>
    <row r="15" spans="1:15" s="145" customFormat="1" ht="15" customHeight="1" x14ac:dyDescent="0.25">
      <c r="A15" s="151">
        <v>2024</v>
      </c>
      <c r="B15" s="152" t="s">
        <v>130</v>
      </c>
      <c r="C15" s="153">
        <v>83436.900699999998</v>
      </c>
      <c r="D15" s="153">
        <v>82610.768530000001</v>
      </c>
      <c r="E15" s="153">
        <v>78426.065130000003</v>
      </c>
      <c r="F15" s="153">
        <v>49172.407709999999</v>
      </c>
      <c r="G15" s="153">
        <v>69796.724189999994</v>
      </c>
      <c r="H15" s="153">
        <v>70268.485010000004</v>
      </c>
      <c r="I15" s="153">
        <v>61429.349410000003</v>
      </c>
      <c r="J15" s="153">
        <v>55487.356070000002</v>
      </c>
      <c r="K15" s="153">
        <v>56089.077680000002</v>
      </c>
      <c r="L15" s="153">
        <v>60639.181680000002</v>
      </c>
      <c r="M15" s="153">
        <v>74694.796040000001</v>
      </c>
      <c r="N15" s="153">
        <v>70996.07243</v>
      </c>
      <c r="O15" s="149">
        <v>813047.18458</v>
      </c>
    </row>
    <row r="16" spans="1:15" s="145" customFormat="1" ht="15" customHeight="1" x14ac:dyDescent="0.25">
      <c r="A16" s="146">
        <v>2025</v>
      </c>
      <c r="B16" s="152" t="s">
        <v>131</v>
      </c>
      <c r="C16" s="153">
        <v>85913.865420000002</v>
      </c>
      <c r="D16" s="153">
        <v>65991.330170000001</v>
      </c>
      <c r="E16" s="153">
        <v>62660.676659999997</v>
      </c>
      <c r="F16" s="153">
        <v>77198.856039999999</v>
      </c>
      <c r="G16" s="153">
        <v>99877.326749999993</v>
      </c>
      <c r="H16" s="153">
        <v>99311.338570000007</v>
      </c>
      <c r="I16" s="153">
        <v>109376.6136</v>
      </c>
      <c r="J16" s="153">
        <v>92607.31035</v>
      </c>
      <c r="K16" s="153">
        <v>112328.21546000001</v>
      </c>
      <c r="L16" s="153">
        <v>82093.361940000003</v>
      </c>
      <c r="M16" s="153">
        <v>72729.191959999996</v>
      </c>
      <c r="N16" s="153">
        <v>100850.4501</v>
      </c>
      <c r="O16" s="149">
        <v>1060938.5370199999</v>
      </c>
    </row>
    <row r="17" spans="1:15" s="145" customFormat="1" ht="15" customHeight="1" x14ac:dyDescent="0.25">
      <c r="A17" s="151">
        <v>2024</v>
      </c>
      <c r="B17" s="152" t="s">
        <v>131</v>
      </c>
      <c r="C17" s="153">
        <v>64406.00015</v>
      </c>
      <c r="D17" s="153">
        <v>76260.280750000005</v>
      </c>
      <c r="E17" s="153">
        <v>83673.392269999997</v>
      </c>
      <c r="F17" s="153">
        <v>67010.118220000004</v>
      </c>
      <c r="G17" s="153">
        <v>76952.423450000002</v>
      </c>
      <c r="H17" s="153">
        <v>80441.30154</v>
      </c>
      <c r="I17" s="153">
        <v>93527.62242</v>
      </c>
      <c r="J17" s="153">
        <v>98098.891300000003</v>
      </c>
      <c r="K17" s="153">
        <v>77068.329750000004</v>
      </c>
      <c r="L17" s="153">
        <v>91097.039120000001</v>
      </c>
      <c r="M17" s="153">
        <v>79503.759460000001</v>
      </c>
      <c r="N17" s="153">
        <v>90528.891539999997</v>
      </c>
      <c r="O17" s="149">
        <v>978568.04997000005</v>
      </c>
    </row>
    <row r="18" spans="1:15" s="145" customFormat="1" ht="15" customHeight="1" x14ac:dyDescent="0.25">
      <c r="A18" s="146">
        <v>2025</v>
      </c>
      <c r="B18" s="152" t="s">
        <v>132</v>
      </c>
      <c r="C18" s="153">
        <v>18347.959439999999</v>
      </c>
      <c r="D18" s="153">
        <v>19395.497370000001</v>
      </c>
      <c r="E18" s="153">
        <v>18493.122530000001</v>
      </c>
      <c r="F18" s="153">
        <v>14944.745709999999</v>
      </c>
      <c r="G18" s="153">
        <v>13651.14256</v>
      </c>
      <c r="H18" s="153">
        <v>8090.8728199999996</v>
      </c>
      <c r="I18" s="153">
        <v>8822.1544799999992</v>
      </c>
      <c r="J18" s="153">
        <v>9401.9723099999992</v>
      </c>
      <c r="K18" s="153">
        <v>10155.35814</v>
      </c>
      <c r="L18" s="153">
        <v>12525.304270000001</v>
      </c>
      <c r="M18" s="153">
        <v>11742.03889</v>
      </c>
      <c r="N18" s="153">
        <v>14355.80508</v>
      </c>
      <c r="O18" s="149">
        <v>159925.9736</v>
      </c>
    </row>
    <row r="19" spans="1:15" s="145" customFormat="1" ht="15" customHeight="1" x14ac:dyDescent="0.25">
      <c r="A19" s="151">
        <v>2024</v>
      </c>
      <c r="B19" s="152" t="s">
        <v>132</v>
      </c>
      <c r="C19" s="153">
        <v>13984.519</v>
      </c>
      <c r="D19" s="153">
        <v>17475.448970000001</v>
      </c>
      <c r="E19" s="153">
        <v>17466.657169999999</v>
      </c>
      <c r="F19" s="153">
        <v>14415.68665</v>
      </c>
      <c r="G19" s="153">
        <v>14678.64143</v>
      </c>
      <c r="H19" s="153">
        <v>7954.6204200000002</v>
      </c>
      <c r="I19" s="153">
        <v>6293.0091000000002</v>
      </c>
      <c r="J19" s="153">
        <v>5688.9342999999999</v>
      </c>
      <c r="K19" s="153">
        <v>7601.4904299999998</v>
      </c>
      <c r="L19" s="153">
        <v>10952.754269999999</v>
      </c>
      <c r="M19" s="153">
        <v>10347.75664</v>
      </c>
      <c r="N19" s="153">
        <v>13807.07789</v>
      </c>
      <c r="O19" s="149">
        <v>140666.59627000001</v>
      </c>
    </row>
    <row r="20" spans="1:15" s="145" customFormat="1" ht="15" customHeight="1" x14ac:dyDescent="0.25">
      <c r="A20" s="146">
        <v>2025</v>
      </c>
      <c r="B20" s="152" t="s">
        <v>133</v>
      </c>
      <c r="C20" s="154">
        <v>284326.54002000001</v>
      </c>
      <c r="D20" s="154">
        <v>275420.88746</v>
      </c>
      <c r="E20" s="154">
        <v>304836.20633000002</v>
      </c>
      <c r="F20" s="154">
        <v>287905.59061000001</v>
      </c>
      <c r="G20" s="154">
        <v>335130.38740000001</v>
      </c>
      <c r="H20" s="153">
        <v>313835.33280999999</v>
      </c>
      <c r="I20" s="153">
        <v>370487.99933000002</v>
      </c>
      <c r="J20" s="153">
        <v>337981.13987999997</v>
      </c>
      <c r="K20" s="153">
        <v>346479.46185000002</v>
      </c>
      <c r="L20" s="153">
        <v>381451.29904999997</v>
      </c>
      <c r="M20" s="153">
        <v>361354.79615000001</v>
      </c>
      <c r="N20" s="153">
        <v>446904.15331999998</v>
      </c>
      <c r="O20" s="149">
        <v>4046113.79421</v>
      </c>
    </row>
    <row r="21" spans="1:15" s="145" customFormat="1" ht="15" customHeight="1" x14ac:dyDescent="0.25">
      <c r="A21" s="151">
        <v>2024</v>
      </c>
      <c r="B21" s="152" t="s">
        <v>133</v>
      </c>
      <c r="C21" s="153">
        <v>355960.40323</v>
      </c>
      <c r="D21" s="153">
        <v>311356.38655</v>
      </c>
      <c r="E21" s="153">
        <v>301716.02964999998</v>
      </c>
      <c r="F21" s="153">
        <v>302178.77643000003</v>
      </c>
      <c r="G21" s="153">
        <v>317479.84360000002</v>
      </c>
      <c r="H21" s="153">
        <v>257665.70292000001</v>
      </c>
      <c r="I21" s="153">
        <v>286268.30627</v>
      </c>
      <c r="J21" s="153">
        <v>337285.63448000001</v>
      </c>
      <c r="K21" s="153">
        <v>330368.84255</v>
      </c>
      <c r="L21" s="153">
        <v>366778.44579000003</v>
      </c>
      <c r="M21" s="153">
        <v>346917.12206000002</v>
      </c>
      <c r="N21" s="153">
        <v>348906.67934999999</v>
      </c>
      <c r="O21" s="149">
        <v>3862882.17288</v>
      </c>
    </row>
    <row r="22" spans="1:15" s="145" customFormat="1" ht="15" customHeight="1" x14ac:dyDescent="0.25">
      <c r="A22" s="146">
        <v>2025</v>
      </c>
      <c r="B22" s="152" t="s">
        <v>134</v>
      </c>
      <c r="C22" s="154">
        <v>608372.88402999996</v>
      </c>
      <c r="D22" s="154">
        <v>605517.54478999996</v>
      </c>
      <c r="E22" s="154">
        <v>671773.25500999996</v>
      </c>
      <c r="F22" s="154">
        <v>620960.61910000001</v>
      </c>
      <c r="G22" s="154">
        <v>722044.35748999997</v>
      </c>
      <c r="H22" s="153">
        <v>587498.49901999999</v>
      </c>
      <c r="I22" s="153">
        <v>689829.99416999996</v>
      </c>
      <c r="J22" s="153">
        <v>655881.64734000002</v>
      </c>
      <c r="K22" s="153">
        <v>686208.78061999998</v>
      </c>
      <c r="L22" s="153">
        <v>731544.28908999998</v>
      </c>
      <c r="M22" s="153">
        <v>670276.19874999998</v>
      </c>
      <c r="N22" s="153">
        <v>737174.23861</v>
      </c>
      <c r="O22" s="149">
        <v>7987082.3080200003</v>
      </c>
    </row>
    <row r="23" spans="1:15" s="145" customFormat="1" ht="15" customHeight="1" x14ac:dyDescent="0.25">
      <c r="A23" s="151">
        <v>2024</v>
      </c>
      <c r="B23" s="152" t="s">
        <v>134</v>
      </c>
      <c r="C23" s="153">
        <v>601521.96655999997</v>
      </c>
      <c r="D23" s="154">
        <v>652177.15725000005</v>
      </c>
      <c r="E23" s="153">
        <v>675008.32695999998</v>
      </c>
      <c r="F23" s="153">
        <v>582861.07472000003</v>
      </c>
      <c r="G23" s="153">
        <v>736554.68019999994</v>
      </c>
      <c r="H23" s="153">
        <v>544602.85172000004</v>
      </c>
      <c r="I23" s="153">
        <v>706263.82525999995</v>
      </c>
      <c r="J23" s="153">
        <v>664863.41949999996</v>
      </c>
      <c r="K23" s="153">
        <v>660416.23974999995</v>
      </c>
      <c r="L23" s="153">
        <v>688996.26254999998</v>
      </c>
      <c r="M23" s="153">
        <v>669815.91260000004</v>
      </c>
      <c r="N23" s="153">
        <v>708362.86534999998</v>
      </c>
      <c r="O23" s="149">
        <v>7891444.5824199999</v>
      </c>
    </row>
    <row r="24" spans="1:15" s="145" customFormat="1" ht="15" customHeight="1" x14ac:dyDescent="0.25">
      <c r="A24" s="146">
        <v>2025</v>
      </c>
      <c r="B24" s="147" t="s">
        <v>14</v>
      </c>
      <c r="C24" s="148">
        <f>C26+C28+C30+C32+C34+C36+C38+C40+C42+C44+C46+C48+C50+C52+C54</f>
        <v>14942086.13582</v>
      </c>
      <c r="D24" s="148">
        <f>D26+D28+D30+D32+D34+D36+D38+D40+D42+D44+D46+D48+D50+D52+D54</f>
        <v>14668831.117289999</v>
      </c>
      <c r="E24" s="148">
        <f>E26+E28+E30+E32+E34+E36+E38+E40+E42+E44+E46+E48+E50+E52+E54</f>
        <v>16482168.451270001</v>
      </c>
      <c r="F24" s="148">
        <f>F26+F28+F30+F32+F34+F36+F38+F40+F42+F44+F46+F48+F50+F52+F54</f>
        <v>14828284.645489998</v>
      </c>
      <c r="G24" s="148">
        <f>G26+G28+G30+G32+G34+G36+G38+G40+G42+G44+G46+G48+G50+G52+G54</f>
        <v>17896632.070970003</v>
      </c>
      <c r="H24" s="148">
        <f>H26+H28+H30+H32+H34+H36+H38+H40+H42+H44+H46+H48+H50+H52+H54</f>
        <v>14590521.651239999</v>
      </c>
      <c r="I24" s="148">
        <f>I26+I28+I30+I32+I34+I36+I38+I40+I42+I44+I46+I48+I50+I52+I54</f>
        <v>18154716.978520002</v>
      </c>
      <c r="J24" s="148">
        <f>J26+J28+J30+J32+J34+J36+J38+J40+J42+J44+J46+J48+J50+J52+J54</f>
        <v>15343721.598509997</v>
      </c>
      <c r="K24" s="148">
        <f>K26+K28+K30+K32+K34+K36+K38+K40+K42+K44+K46+K48+K50+K52+K54</f>
        <v>16164605.352320001</v>
      </c>
      <c r="L24" s="148">
        <f>L26+L28+L30+L32+L34+L36+L38+L40+L42+L44+L46+L48+L50+L52+L54</f>
        <v>17077188.964789998</v>
      </c>
      <c r="M24" s="148">
        <f>M26+M28+M30+M32+M34+M36+M38+M40+M42+M44+M46+M48+M50+M52+M54</f>
        <v>15789904.499220002</v>
      </c>
      <c r="N24" s="148">
        <f>N26+N28+N30+N32+N34+N36+N38+N40+N42+N44+N46+N48+N50+N52+N54</f>
        <v>18812025.009349998</v>
      </c>
      <c r="O24" s="149">
        <f>O26+O28+O30+O32+O34+O36+O38+O40+O42+O44+O46+O48+O50+O52+O54</f>
        <v>194750686.47479001</v>
      </c>
    </row>
    <row r="25" spans="1:15" s="145" customFormat="1" ht="15" customHeight="1" x14ac:dyDescent="0.25">
      <c r="A25" s="151">
        <v>2024</v>
      </c>
      <c r="B25" s="147" t="s">
        <v>14</v>
      </c>
      <c r="C25" s="148">
        <f>C27+C29+C31+C33+C35+C37+C39+C41+C43+C45+C47+C49+C51+C53+C55</f>
        <v>13626944.336000001</v>
      </c>
      <c r="D25" s="148">
        <f>D27+D29+D31+D33+D35+D37+D39+D41+D43+D45+D47+D49+D51+D53+D55</f>
        <v>14881250.077339999</v>
      </c>
      <c r="E25" s="148">
        <f>E27+E29+E31+E33+E35+E37+E39+E41+E43+E45+E47+E49+E51+E53+E55</f>
        <v>16221591.359359998</v>
      </c>
      <c r="F25" s="148">
        <f>F27+F29+F31+F33+F35+F37+F39+F41+F43+F45+F47+F49+F51+F53+F55</f>
        <v>13216717.437260002</v>
      </c>
      <c r="G25" s="148">
        <f>G27+G29+G31+G33+G35+G37+G39+G41+G43+G45+G47+G49+G51+G53+G55</f>
        <v>17150537.160570003</v>
      </c>
      <c r="H25" s="148">
        <f>H27+H29+H31+H33+H35+H37+H39+H41+H43+H45+H47+H49+H51+H53+H55</f>
        <v>13243590.348930001</v>
      </c>
      <c r="I25" s="148">
        <f>I27+I29+I31+I33+I35+I37+I39+I41+I43+I45+I47+I49+I51+I53+I55</f>
        <v>15903950.295690004</v>
      </c>
      <c r="J25" s="148">
        <f>J27+J29+J31+J33+J35+J37+J39+J41+J43+J45+J47+J49+J51+J53+J55</f>
        <v>15475211.265570002</v>
      </c>
      <c r="K25" s="148">
        <f>K27+K29+K31+K33+K35+K37+K39+K41+K43+K45+K47+K49+K51+K53+K55</f>
        <v>15722422.422250001</v>
      </c>
      <c r="L25" s="148">
        <f>L27+L29+L31+L33+L35+L37+L39+L41+L43+L45+L47+L49+L51+L53+L55</f>
        <v>16495293.153550003</v>
      </c>
      <c r="M25" s="148">
        <f>M27+M29+M31+M33+M35+M37+M39+M41+M43+M45+M47+M49+M51+M53+M55</f>
        <v>15586638.06587</v>
      </c>
      <c r="N25" s="148">
        <f>N27+N29+N31+N33+N35+N37+N39+N41+N43+N45+N47+N49+N51+N53+N55</f>
        <v>16179590.337740004</v>
      </c>
      <c r="O25" s="149">
        <f>O27+O29+O31+O33+O35+O37+O39+O41+O43+O45+O47+O49+O51+O53+O55</f>
        <v>183703736.26012999</v>
      </c>
    </row>
    <row r="26" spans="1:15" s="145" customFormat="1" ht="15" customHeight="1" x14ac:dyDescent="0.25">
      <c r="A26" s="146">
        <v>2025</v>
      </c>
      <c r="B26" s="152" t="s">
        <v>135</v>
      </c>
      <c r="C26" s="153">
        <v>825242.08946000005</v>
      </c>
      <c r="D26" s="153">
        <v>755839.52934999997</v>
      </c>
      <c r="E26" s="153">
        <v>838145.08548999997</v>
      </c>
      <c r="F26" s="153">
        <v>769991.50927000004</v>
      </c>
      <c r="G26" s="153">
        <v>852174.95013000001</v>
      </c>
      <c r="H26" s="153">
        <v>691692.43753999996</v>
      </c>
      <c r="I26" s="153">
        <v>776292.88295</v>
      </c>
      <c r="J26" s="153">
        <v>749252.62939000002</v>
      </c>
      <c r="K26" s="153">
        <v>786103.5148</v>
      </c>
      <c r="L26" s="153">
        <v>840050.90477999998</v>
      </c>
      <c r="M26" s="153">
        <v>741657.28483000002</v>
      </c>
      <c r="N26" s="153">
        <v>782187.26471999998</v>
      </c>
      <c r="O26" s="149">
        <v>9408630.0827099998</v>
      </c>
    </row>
    <row r="27" spans="1:15" s="145" customFormat="1" ht="15" customHeight="1" x14ac:dyDescent="0.25">
      <c r="A27" s="151">
        <v>2024</v>
      </c>
      <c r="B27" s="152" t="s">
        <v>135</v>
      </c>
      <c r="C27" s="153">
        <v>784249.66018000001</v>
      </c>
      <c r="D27" s="153">
        <v>809950.48343000002</v>
      </c>
      <c r="E27" s="153">
        <v>815958.24349999998</v>
      </c>
      <c r="F27" s="153">
        <v>697559.16061999998</v>
      </c>
      <c r="G27" s="153">
        <v>862639.14127000002</v>
      </c>
      <c r="H27" s="153">
        <v>644658.49788000004</v>
      </c>
      <c r="I27" s="153">
        <v>797367.62563000002</v>
      </c>
      <c r="J27" s="153">
        <v>797953.36580999999</v>
      </c>
      <c r="K27" s="153">
        <v>805205.66206</v>
      </c>
      <c r="L27" s="153">
        <v>839923.57261999999</v>
      </c>
      <c r="M27" s="153">
        <v>853307.90173000004</v>
      </c>
      <c r="N27" s="153">
        <v>780506.48904999997</v>
      </c>
      <c r="O27" s="149">
        <v>9489279.8037800007</v>
      </c>
    </row>
    <row r="28" spans="1:15" s="145" customFormat="1" ht="15" customHeight="1" x14ac:dyDescent="0.25">
      <c r="A28" s="146">
        <v>2025</v>
      </c>
      <c r="B28" s="152" t="s">
        <v>136</v>
      </c>
      <c r="C28" s="153">
        <v>126180.88076</v>
      </c>
      <c r="D28" s="153">
        <v>132254.35380000001</v>
      </c>
      <c r="E28" s="153">
        <v>140706.40946</v>
      </c>
      <c r="F28" s="153">
        <v>102634.77334</v>
      </c>
      <c r="G28" s="153">
        <v>124005.22214</v>
      </c>
      <c r="H28" s="153">
        <v>90353.700200000007</v>
      </c>
      <c r="I28" s="153">
        <v>132180.53263999999</v>
      </c>
      <c r="J28" s="153">
        <v>137233.22751999999</v>
      </c>
      <c r="K28" s="153">
        <v>128770.29255</v>
      </c>
      <c r="L28" s="153">
        <v>129788.78238999999</v>
      </c>
      <c r="M28" s="153">
        <v>100509.34179000001</v>
      </c>
      <c r="N28" s="153">
        <v>100440.32610000001</v>
      </c>
      <c r="O28" s="149">
        <v>1445057.8426900001</v>
      </c>
    </row>
    <row r="29" spans="1:15" s="145" customFormat="1" ht="15" customHeight="1" x14ac:dyDescent="0.25">
      <c r="A29" s="151">
        <v>2024</v>
      </c>
      <c r="B29" s="152" t="s">
        <v>136</v>
      </c>
      <c r="C29" s="153">
        <v>120173.02723000001</v>
      </c>
      <c r="D29" s="153">
        <v>142892.26903</v>
      </c>
      <c r="E29" s="153">
        <v>145709.82208000001</v>
      </c>
      <c r="F29" s="153">
        <v>105388.00289</v>
      </c>
      <c r="G29" s="153">
        <v>135760.12830000001</v>
      </c>
      <c r="H29" s="153">
        <v>98663.976160000006</v>
      </c>
      <c r="I29" s="153">
        <v>138542.98937</v>
      </c>
      <c r="J29" s="153">
        <v>147824.10935000001</v>
      </c>
      <c r="K29" s="153">
        <v>131926.64137</v>
      </c>
      <c r="L29" s="153">
        <v>132600.64619999999</v>
      </c>
      <c r="M29" s="153">
        <v>116470.71193</v>
      </c>
      <c r="N29" s="153">
        <v>109988.15637</v>
      </c>
      <c r="O29" s="149">
        <v>1525940.48028</v>
      </c>
    </row>
    <row r="30" spans="1:15" s="150" customFormat="1" ht="15" customHeight="1" x14ac:dyDescent="0.25">
      <c r="A30" s="146">
        <v>2025</v>
      </c>
      <c r="B30" s="152" t="s">
        <v>137</v>
      </c>
      <c r="C30" s="153">
        <v>229213.02712000001</v>
      </c>
      <c r="D30" s="153">
        <v>227658.70558000001</v>
      </c>
      <c r="E30" s="153">
        <v>234219.72373</v>
      </c>
      <c r="F30" s="153">
        <v>199117.03920999999</v>
      </c>
      <c r="G30" s="153">
        <v>233974.76056</v>
      </c>
      <c r="H30" s="153">
        <v>165547.28813999999</v>
      </c>
      <c r="I30" s="153">
        <v>231047.43127</v>
      </c>
      <c r="J30" s="153">
        <v>231947.51097999999</v>
      </c>
      <c r="K30" s="153">
        <v>263513.12542</v>
      </c>
      <c r="L30" s="153">
        <v>286379.85957999999</v>
      </c>
      <c r="M30" s="153">
        <v>250795.34742000001</v>
      </c>
      <c r="N30" s="153">
        <v>285110.03367999999</v>
      </c>
      <c r="O30" s="149">
        <v>2838523.8526900001</v>
      </c>
    </row>
    <row r="31" spans="1:15" s="145" customFormat="1" ht="15" customHeight="1" x14ac:dyDescent="0.25">
      <c r="A31" s="151">
        <v>2024</v>
      </c>
      <c r="B31" s="152" t="s">
        <v>137</v>
      </c>
      <c r="C31" s="153">
        <v>238938.0986</v>
      </c>
      <c r="D31" s="153">
        <v>260240.04456000001</v>
      </c>
      <c r="E31" s="153">
        <v>246980.57407</v>
      </c>
      <c r="F31" s="153">
        <v>190090.99137999999</v>
      </c>
      <c r="G31" s="153">
        <v>260314.83186000001</v>
      </c>
      <c r="H31" s="153">
        <v>177515.19346000001</v>
      </c>
      <c r="I31" s="153">
        <v>230127.81724999999</v>
      </c>
      <c r="J31" s="153">
        <v>231281.49836</v>
      </c>
      <c r="K31" s="153">
        <v>250239.19938999999</v>
      </c>
      <c r="L31" s="153">
        <v>274182.01439000003</v>
      </c>
      <c r="M31" s="153">
        <v>259893.22266999999</v>
      </c>
      <c r="N31" s="153">
        <v>247137.72871</v>
      </c>
      <c r="O31" s="149">
        <v>2866941.2146999999</v>
      </c>
    </row>
    <row r="32" spans="1:15" s="145" customFormat="1" ht="15" customHeight="1" x14ac:dyDescent="0.25">
      <c r="A32" s="146">
        <v>2025</v>
      </c>
      <c r="B32" s="152" t="s">
        <v>138</v>
      </c>
      <c r="C32" s="154">
        <v>2551153.8044099999</v>
      </c>
      <c r="D32" s="154">
        <v>2485655.6478499998</v>
      </c>
      <c r="E32" s="154">
        <v>2724808.00012</v>
      </c>
      <c r="F32" s="154">
        <v>2611663.3774999999</v>
      </c>
      <c r="G32" s="154">
        <v>2787169.7642999999</v>
      </c>
      <c r="H32" s="154">
        <v>2594569.4560199999</v>
      </c>
      <c r="I32" s="154">
        <v>3427518.9748</v>
      </c>
      <c r="J32" s="154">
        <v>2609954.32675</v>
      </c>
      <c r="K32" s="154">
        <v>2491144.58653</v>
      </c>
      <c r="L32" s="154">
        <v>2651798.7213699999</v>
      </c>
      <c r="M32" s="154">
        <v>2352699.3643299998</v>
      </c>
      <c r="N32" s="154">
        <v>2643741.9250400001</v>
      </c>
      <c r="O32" s="149">
        <v>31931877.949019998</v>
      </c>
    </row>
    <row r="33" spans="1:15" s="145" customFormat="1" ht="15" customHeight="1" x14ac:dyDescent="0.25">
      <c r="A33" s="151">
        <v>2024</v>
      </c>
      <c r="B33" s="152" t="s">
        <v>138</v>
      </c>
      <c r="C33" s="153">
        <v>2368033.6139400001</v>
      </c>
      <c r="D33" s="153">
        <v>2618328.4084899998</v>
      </c>
      <c r="E33" s="153">
        <v>3078026.7479900001</v>
      </c>
      <c r="F33" s="154">
        <v>2491564.2784299999</v>
      </c>
      <c r="G33" s="154">
        <v>3020299.3041500002</v>
      </c>
      <c r="H33" s="154">
        <v>2216892.0019100001</v>
      </c>
      <c r="I33" s="154">
        <v>2583158.9060499999</v>
      </c>
      <c r="J33" s="154">
        <v>2555312.6559899999</v>
      </c>
      <c r="K33" s="154">
        <v>2181876.3366800002</v>
      </c>
      <c r="L33" s="154">
        <v>2450308.6974999998</v>
      </c>
      <c r="M33" s="154">
        <v>2518243.2586400001</v>
      </c>
      <c r="N33" s="154">
        <v>2656428.6096399999</v>
      </c>
      <c r="O33" s="149">
        <v>30738472.81941</v>
      </c>
    </row>
    <row r="34" spans="1:15" s="145" customFormat="1" ht="15" customHeight="1" x14ac:dyDescent="0.25">
      <c r="A34" s="146">
        <v>2025</v>
      </c>
      <c r="B34" s="152" t="s">
        <v>139</v>
      </c>
      <c r="C34" s="153">
        <v>1409246.32583</v>
      </c>
      <c r="D34" s="153">
        <v>1354883.68019</v>
      </c>
      <c r="E34" s="153">
        <v>1414026.3491499999</v>
      </c>
      <c r="F34" s="153">
        <v>1225587.2437499999</v>
      </c>
      <c r="G34" s="153">
        <v>1514431.8115600001</v>
      </c>
      <c r="H34" s="153">
        <v>1195623.1784600001</v>
      </c>
      <c r="I34" s="153">
        <v>1581382.4524999999</v>
      </c>
      <c r="J34" s="153">
        <v>1520690.0368600001</v>
      </c>
      <c r="K34" s="153">
        <v>1487499.2025299999</v>
      </c>
      <c r="L34" s="153">
        <v>1510289.7795500001</v>
      </c>
      <c r="M34" s="153">
        <v>1287790.9040900001</v>
      </c>
      <c r="N34" s="153">
        <v>1271980.5467900001</v>
      </c>
      <c r="O34" s="149">
        <v>16773431.511259999</v>
      </c>
    </row>
    <row r="35" spans="1:15" s="145" customFormat="1" ht="15" customHeight="1" x14ac:dyDescent="0.25">
      <c r="A35" s="151">
        <v>2024</v>
      </c>
      <c r="B35" s="152" t="s">
        <v>139</v>
      </c>
      <c r="C35" s="153">
        <v>1417883.9688500001</v>
      </c>
      <c r="D35" s="153">
        <v>1497905.3272899999</v>
      </c>
      <c r="E35" s="153">
        <v>1611577.3623899999</v>
      </c>
      <c r="F35" s="153">
        <v>1225747.8668899999</v>
      </c>
      <c r="G35" s="153">
        <v>1640597.97753</v>
      </c>
      <c r="H35" s="153">
        <v>1294055.4597499999</v>
      </c>
      <c r="I35" s="153">
        <v>1657548.45887</v>
      </c>
      <c r="J35" s="153">
        <v>1667669.3289399999</v>
      </c>
      <c r="K35" s="153">
        <v>1580541.4455299999</v>
      </c>
      <c r="L35" s="153">
        <v>1571524.8729999999</v>
      </c>
      <c r="M35" s="153">
        <v>1484621.8410799999</v>
      </c>
      <c r="N35" s="153">
        <v>1259901.16653</v>
      </c>
      <c r="O35" s="149">
        <v>17909575.076650001</v>
      </c>
    </row>
    <row r="36" spans="1:15" s="145" customFormat="1" ht="15" customHeight="1" x14ac:dyDescent="0.25">
      <c r="A36" s="146">
        <v>2025</v>
      </c>
      <c r="B36" s="152" t="s">
        <v>140</v>
      </c>
      <c r="C36" s="153">
        <v>2996377.7736300002</v>
      </c>
      <c r="D36" s="153">
        <v>2976616.03577</v>
      </c>
      <c r="E36" s="153">
        <v>3514222.0374199999</v>
      </c>
      <c r="F36" s="153">
        <v>3141678.3505000002</v>
      </c>
      <c r="G36" s="153">
        <v>3942425.6894899998</v>
      </c>
      <c r="H36" s="153">
        <v>3405123.04336</v>
      </c>
      <c r="I36" s="153">
        <v>3835151.3161300002</v>
      </c>
      <c r="J36" s="153">
        <v>2730551.2362199998</v>
      </c>
      <c r="K36" s="153">
        <v>3658237.0024100002</v>
      </c>
      <c r="L36" s="153">
        <v>3809893.3722999999</v>
      </c>
      <c r="M36" s="153">
        <v>3750154.0101399999</v>
      </c>
      <c r="N36" s="153">
        <v>3760665.6924800002</v>
      </c>
      <c r="O36" s="149">
        <v>41521095.55985</v>
      </c>
    </row>
    <row r="37" spans="1:15" s="145" customFormat="1" ht="15" customHeight="1" x14ac:dyDescent="0.25">
      <c r="A37" s="151">
        <v>2024</v>
      </c>
      <c r="B37" s="152" t="s">
        <v>140</v>
      </c>
      <c r="C37" s="153">
        <v>2776665.59663</v>
      </c>
      <c r="D37" s="153">
        <v>3127361.6659300001</v>
      </c>
      <c r="E37" s="153">
        <v>3221020.51407</v>
      </c>
      <c r="F37" s="153">
        <v>2739689.4615000002</v>
      </c>
      <c r="G37" s="153">
        <v>3211065.4572600001</v>
      </c>
      <c r="H37" s="153">
        <v>2613742.4381599999</v>
      </c>
      <c r="I37" s="153">
        <v>3119634.6640499998</v>
      </c>
      <c r="J37" s="153">
        <v>2696959.9712299998</v>
      </c>
      <c r="K37" s="153">
        <v>3399932.5199699998</v>
      </c>
      <c r="L37" s="153">
        <v>3570407.1017399998</v>
      </c>
      <c r="M37" s="153">
        <v>3237147.7769300002</v>
      </c>
      <c r="N37" s="153">
        <v>3483704.4030300002</v>
      </c>
      <c r="O37" s="149">
        <v>37197331.570500001</v>
      </c>
    </row>
    <row r="38" spans="1:15" s="145" customFormat="1" ht="15" customHeight="1" x14ac:dyDescent="0.25">
      <c r="A38" s="146">
        <v>2025</v>
      </c>
      <c r="B38" s="152" t="s">
        <v>141</v>
      </c>
      <c r="C38" s="153">
        <v>82415.475059999997</v>
      </c>
      <c r="D38" s="153">
        <v>158782.83376000001</v>
      </c>
      <c r="E38" s="153">
        <v>86356.291979999995</v>
      </c>
      <c r="F38" s="153">
        <v>129783.30017</v>
      </c>
      <c r="G38" s="153">
        <v>367051.56397000002</v>
      </c>
      <c r="H38" s="153">
        <v>84044.054889999999</v>
      </c>
      <c r="I38" s="153">
        <v>262653.21983000002</v>
      </c>
      <c r="J38" s="153">
        <v>81744.173809999993</v>
      </c>
      <c r="K38" s="153">
        <v>230420.35769</v>
      </c>
      <c r="L38" s="153">
        <v>304895.01439999999</v>
      </c>
      <c r="M38" s="153">
        <v>164254.4933</v>
      </c>
      <c r="N38" s="153">
        <v>291551.20499</v>
      </c>
      <c r="O38" s="149">
        <v>2243951.98385</v>
      </c>
    </row>
    <row r="39" spans="1:15" s="145" customFormat="1" ht="15" customHeight="1" x14ac:dyDescent="0.25">
      <c r="A39" s="151">
        <v>2024</v>
      </c>
      <c r="B39" s="152" t="s">
        <v>141</v>
      </c>
      <c r="C39" s="153">
        <v>167284.17989999999</v>
      </c>
      <c r="D39" s="153">
        <v>141237.81938999999</v>
      </c>
      <c r="E39" s="153">
        <v>142964.37304999999</v>
      </c>
      <c r="F39" s="153">
        <v>80867.331659999996</v>
      </c>
      <c r="G39" s="153">
        <v>168148.12448999999</v>
      </c>
      <c r="H39" s="153">
        <v>220068.33278999999</v>
      </c>
      <c r="I39" s="153">
        <v>118286.72552000001</v>
      </c>
      <c r="J39" s="153">
        <v>91670.812439999994</v>
      </c>
      <c r="K39" s="153">
        <v>234435.90804000001</v>
      </c>
      <c r="L39" s="153">
        <v>172867.80115000001</v>
      </c>
      <c r="M39" s="153">
        <v>152747.57754</v>
      </c>
      <c r="N39" s="153">
        <v>221165.67335</v>
      </c>
      <c r="O39" s="149">
        <v>1911744.6593200001</v>
      </c>
    </row>
    <row r="40" spans="1:15" s="145" customFormat="1" ht="15" customHeight="1" x14ac:dyDescent="0.25">
      <c r="A40" s="146">
        <v>2025</v>
      </c>
      <c r="B40" s="152" t="s">
        <v>142</v>
      </c>
      <c r="C40" s="153">
        <v>1223530.0778099999</v>
      </c>
      <c r="D40" s="153">
        <v>1292820.5811399999</v>
      </c>
      <c r="E40" s="153">
        <v>1477665.7793099999</v>
      </c>
      <c r="F40" s="153">
        <v>1378967.9945400001</v>
      </c>
      <c r="G40" s="153">
        <v>1672993.8617100001</v>
      </c>
      <c r="H40" s="153">
        <v>1274552.9818899999</v>
      </c>
      <c r="I40" s="153">
        <v>1563506.9171500001</v>
      </c>
      <c r="J40" s="153">
        <v>1488720.4180300001</v>
      </c>
      <c r="K40" s="153">
        <v>1507716.5418499999</v>
      </c>
      <c r="L40" s="153">
        <v>1641990.55743</v>
      </c>
      <c r="M40" s="153">
        <v>1478416.2360100001</v>
      </c>
      <c r="N40" s="153">
        <v>1730868.0889300001</v>
      </c>
      <c r="O40" s="149">
        <v>17731750.035799999</v>
      </c>
    </row>
    <row r="41" spans="1:15" s="145" customFormat="1" ht="15" customHeight="1" x14ac:dyDescent="0.25">
      <c r="A41" s="151">
        <v>2024</v>
      </c>
      <c r="B41" s="152" t="s">
        <v>142</v>
      </c>
      <c r="C41" s="153">
        <v>1207598.6345800001</v>
      </c>
      <c r="D41" s="153">
        <v>1286133.04899</v>
      </c>
      <c r="E41" s="153">
        <v>1459791.75495</v>
      </c>
      <c r="F41" s="153">
        <v>1195087.08708</v>
      </c>
      <c r="G41" s="153">
        <v>1494936.00303</v>
      </c>
      <c r="H41" s="153">
        <v>1188414.4867</v>
      </c>
      <c r="I41" s="153">
        <v>1407410.1000600001</v>
      </c>
      <c r="J41" s="153">
        <v>1476063.32718</v>
      </c>
      <c r="K41" s="153">
        <v>1477101.48502</v>
      </c>
      <c r="L41" s="153">
        <v>1549423.0721100001</v>
      </c>
      <c r="M41" s="153">
        <v>1447942.4067200001</v>
      </c>
      <c r="N41" s="153">
        <v>1476886.28137</v>
      </c>
      <c r="O41" s="149">
        <v>16666787.687790001</v>
      </c>
    </row>
    <row r="42" spans="1:15" s="145" customFormat="1" ht="15" customHeight="1" x14ac:dyDescent="0.25">
      <c r="A42" s="146">
        <v>2025</v>
      </c>
      <c r="B42" s="152" t="s">
        <v>143</v>
      </c>
      <c r="C42" s="153">
        <v>790375.16105</v>
      </c>
      <c r="D42" s="153">
        <v>807934.95201999997</v>
      </c>
      <c r="E42" s="153">
        <v>915306.63589999999</v>
      </c>
      <c r="F42" s="153">
        <v>853194.53561000002</v>
      </c>
      <c r="G42" s="153">
        <v>1006694.69912</v>
      </c>
      <c r="H42" s="153">
        <v>797601.44704</v>
      </c>
      <c r="I42" s="153">
        <v>985366.89228999999</v>
      </c>
      <c r="J42" s="153">
        <v>962536.93116000004</v>
      </c>
      <c r="K42" s="153">
        <v>940938.10178999999</v>
      </c>
      <c r="L42" s="153">
        <v>1067753.0722699999</v>
      </c>
      <c r="M42" s="153">
        <v>980590.60123999999</v>
      </c>
      <c r="N42" s="153">
        <v>1153265.5915999999</v>
      </c>
      <c r="O42" s="149">
        <v>11261558.62109</v>
      </c>
    </row>
    <row r="43" spans="1:15" s="145" customFormat="1" ht="15" customHeight="1" x14ac:dyDescent="0.25">
      <c r="A43" s="151">
        <v>2024</v>
      </c>
      <c r="B43" s="152" t="s">
        <v>143</v>
      </c>
      <c r="C43" s="153">
        <v>823083.55226000003</v>
      </c>
      <c r="D43" s="153">
        <v>910188.39447000006</v>
      </c>
      <c r="E43" s="153">
        <v>1026214.61283</v>
      </c>
      <c r="F43" s="153">
        <v>844582.79347000003</v>
      </c>
      <c r="G43" s="153">
        <v>1064727.35669</v>
      </c>
      <c r="H43" s="153">
        <v>763648.60150999995</v>
      </c>
      <c r="I43" s="153">
        <v>945812.82868999999</v>
      </c>
      <c r="J43" s="153">
        <v>974549.20247000002</v>
      </c>
      <c r="K43" s="153">
        <v>925463.10340000002</v>
      </c>
      <c r="L43" s="153">
        <v>995004.01511000004</v>
      </c>
      <c r="M43" s="153">
        <v>944021.89495999995</v>
      </c>
      <c r="N43" s="153">
        <v>963185.96527000004</v>
      </c>
      <c r="O43" s="149">
        <v>11180482.32113</v>
      </c>
    </row>
    <row r="44" spans="1:15" s="145" customFormat="1" ht="15" customHeight="1" x14ac:dyDescent="0.25">
      <c r="A44" s="146">
        <v>2025</v>
      </c>
      <c r="B44" s="152" t="s">
        <v>144</v>
      </c>
      <c r="C44" s="153">
        <v>1010429.12448</v>
      </c>
      <c r="D44" s="153">
        <v>1020288.20206</v>
      </c>
      <c r="E44" s="153">
        <v>1135255.77281</v>
      </c>
      <c r="F44" s="153">
        <v>1080127.74783</v>
      </c>
      <c r="G44" s="153">
        <v>1234381.5393300001</v>
      </c>
      <c r="H44" s="153">
        <v>967666.70444</v>
      </c>
      <c r="I44" s="153">
        <v>1186723.77685</v>
      </c>
      <c r="J44" s="153">
        <v>1098520.5473499999</v>
      </c>
      <c r="K44" s="153">
        <v>1130979.1085399999</v>
      </c>
      <c r="L44" s="153">
        <v>1219689.04574</v>
      </c>
      <c r="M44" s="153">
        <v>1048651.86164</v>
      </c>
      <c r="N44" s="153">
        <v>1109431.0840799999</v>
      </c>
      <c r="O44" s="149">
        <v>13242144.515149999</v>
      </c>
    </row>
    <row r="45" spans="1:15" s="145" customFormat="1" ht="15" customHeight="1" x14ac:dyDescent="0.25">
      <c r="A45" s="151">
        <v>2024</v>
      </c>
      <c r="B45" s="152" t="s">
        <v>144</v>
      </c>
      <c r="C45" s="153">
        <v>938374.95611999999</v>
      </c>
      <c r="D45" s="153">
        <v>982551.14778999996</v>
      </c>
      <c r="E45" s="153">
        <v>1078723.4567400001</v>
      </c>
      <c r="F45" s="153">
        <v>916493.38855000003</v>
      </c>
      <c r="G45" s="153">
        <v>1205376.19903</v>
      </c>
      <c r="H45" s="153">
        <v>935317.17888999998</v>
      </c>
      <c r="I45" s="153">
        <v>1101777.7112199999</v>
      </c>
      <c r="J45" s="153">
        <v>1077792.4059900001</v>
      </c>
      <c r="K45" s="153">
        <v>1042515.9127400001</v>
      </c>
      <c r="L45" s="153">
        <v>1118071.5070100001</v>
      </c>
      <c r="M45" s="153">
        <v>1058713.41408</v>
      </c>
      <c r="N45" s="153">
        <v>972272.09291999997</v>
      </c>
      <c r="O45" s="149">
        <v>12427979.37108</v>
      </c>
    </row>
    <row r="46" spans="1:15" s="145" customFormat="1" ht="15" customHeight="1" x14ac:dyDescent="0.25">
      <c r="A46" s="146">
        <v>2025</v>
      </c>
      <c r="B46" s="152" t="s">
        <v>145</v>
      </c>
      <c r="C46" s="153">
        <v>1244222.2019700001</v>
      </c>
      <c r="D46" s="153">
        <v>1232211.62479</v>
      </c>
      <c r="E46" s="153">
        <v>1539134.52092</v>
      </c>
      <c r="F46" s="153">
        <v>1297937.1561100001</v>
      </c>
      <c r="G46" s="153">
        <v>1496087.7146000001</v>
      </c>
      <c r="H46" s="153">
        <v>1427125.97541</v>
      </c>
      <c r="I46" s="153">
        <v>1350848.3551099999</v>
      </c>
      <c r="J46" s="153">
        <v>1363721.9087799999</v>
      </c>
      <c r="K46" s="153">
        <v>1480492.13503</v>
      </c>
      <c r="L46" s="153">
        <v>1285363.17888</v>
      </c>
      <c r="M46" s="153">
        <v>1314766.2846299999</v>
      </c>
      <c r="N46" s="153">
        <v>1509662.1347099999</v>
      </c>
      <c r="O46" s="149">
        <v>16541573.19094</v>
      </c>
    </row>
    <row r="47" spans="1:15" s="145" customFormat="1" ht="15" customHeight="1" x14ac:dyDescent="0.25">
      <c r="A47" s="151">
        <v>2024</v>
      </c>
      <c r="B47" s="152" t="s">
        <v>145</v>
      </c>
      <c r="C47" s="153">
        <v>1113592.35036</v>
      </c>
      <c r="D47" s="153">
        <v>1375354.0140800001</v>
      </c>
      <c r="E47" s="153">
        <v>1467693.41328</v>
      </c>
      <c r="F47" s="153">
        <v>1192080.6555399999</v>
      </c>
      <c r="G47" s="153">
        <v>1452071.49911</v>
      </c>
      <c r="H47" s="153">
        <v>1312279.8658100001</v>
      </c>
      <c r="I47" s="153">
        <v>1415847.8846100001</v>
      </c>
      <c r="J47" s="153">
        <v>1404781.4569300001</v>
      </c>
      <c r="K47" s="153">
        <v>1466592.42056</v>
      </c>
      <c r="L47" s="153">
        <v>1253369.1180199999</v>
      </c>
      <c r="M47" s="153">
        <v>1246104.00814</v>
      </c>
      <c r="N47" s="153">
        <v>1433514.0757200001</v>
      </c>
      <c r="O47" s="149">
        <v>16133280.762159999</v>
      </c>
    </row>
    <row r="48" spans="1:15" s="145" customFormat="1" ht="15" customHeight="1" x14ac:dyDescent="0.25">
      <c r="A48" s="146">
        <v>2025</v>
      </c>
      <c r="B48" s="152" t="s">
        <v>146</v>
      </c>
      <c r="C48" s="153">
        <v>317186.10092</v>
      </c>
      <c r="D48" s="153">
        <v>320215.90902999998</v>
      </c>
      <c r="E48" s="153">
        <v>375147.76923999999</v>
      </c>
      <c r="F48" s="153">
        <v>387281.80984</v>
      </c>
      <c r="G48" s="153">
        <v>413268.57205000002</v>
      </c>
      <c r="H48" s="153">
        <v>365435.61456999998</v>
      </c>
      <c r="I48" s="153">
        <v>427252.61884000001</v>
      </c>
      <c r="J48" s="153">
        <v>363881.94955000002</v>
      </c>
      <c r="K48" s="153">
        <v>381571.61796</v>
      </c>
      <c r="L48" s="153">
        <v>403174.3959</v>
      </c>
      <c r="M48" s="153">
        <v>360025.04943000001</v>
      </c>
      <c r="N48" s="153">
        <v>385459.7819</v>
      </c>
      <c r="O48" s="149">
        <v>4499901.1892299997</v>
      </c>
    </row>
    <row r="49" spans="1:15" s="145" customFormat="1" ht="15" customHeight="1" x14ac:dyDescent="0.25">
      <c r="A49" s="151">
        <v>2024</v>
      </c>
      <c r="B49" s="152" t="s">
        <v>146</v>
      </c>
      <c r="C49" s="153">
        <v>322327.83571999997</v>
      </c>
      <c r="D49" s="153">
        <v>348209.80783000001</v>
      </c>
      <c r="E49" s="153">
        <v>385061.33549000003</v>
      </c>
      <c r="F49" s="153">
        <v>334330.47073</v>
      </c>
      <c r="G49" s="153">
        <v>419447.12485000002</v>
      </c>
      <c r="H49" s="153">
        <v>332515.08912000002</v>
      </c>
      <c r="I49" s="153">
        <v>381421.19212000002</v>
      </c>
      <c r="J49" s="153">
        <v>362541.25273000001</v>
      </c>
      <c r="K49" s="153">
        <v>375761.42826000002</v>
      </c>
      <c r="L49" s="153">
        <v>364343.08331000002</v>
      </c>
      <c r="M49" s="153">
        <v>345263.40818000003</v>
      </c>
      <c r="N49" s="153">
        <v>339573.18560999999</v>
      </c>
      <c r="O49" s="149">
        <v>4310795.2139499998</v>
      </c>
    </row>
    <row r="50" spans="1:15" s="145" customFormat="1" ht="15" customHeight="1" x14ac:dyDescent="0.25">
      <c r="A50" s="146">
        <v>2025</v>
      </c>
      <c r="B50" s="152" t="s">
        <v>147</v>
      </c>
      <c r="C50" s="153">
        <v>1162563.4042</v>
      </c>
      <c r="D50" s="153">
        <v>877802.57299000002</v>
      </c>
      <c r="E50" s="153">
        <v>565638.54428999999</v>
      </c>
      <c r="F50" s="153">
        <v>503160.41038999998</v>
      </c>
      <c r="G50" s="153">
        <v>853872.1899</v>
      </c>
      <c r="H50" s="153">
        <v>379774.49958</v>
      </c>
      <c r="I50" s="153">
        <v>756792.34623000002</v>
      </c>
      <c r="J50" s="153">
        <v>601735.92983000004</v>
      </c>
      <c r="K50" s="153">
        <v>498544.04327000002</v>
      </c>
      <c r="L50" s="153">
        <v>552419.15514000005</v>
      </c>
      <c r="M50" s="153">
        <v>600008.15419999999</v>
      </c>
      <c r="N50" s="153">
        <v>553630.15913000004</v>
      </c>
      <c r="O50" s="149">
        <v>7905941.4091499997</v>
      </c>
    </row>
    <row r="51" spans="1:15" s="145" customFormat="1" ht="15" customHeight="1" x14ac:dyDescent="0.25">
      <c r="A51" s="151">
        <v>2024</v>
      </c>
      <c r="B51" s="152" t="s">
        <v>147</v>
      </c>
      <c r="C51" s="153">
        <v>467741.89817</v>
      </c>
      <c r="D51" s="153">
        <v>481096.82188</v>
      </c>
      <c r="E51" s="153">
        <v>544457.50179000001</v>
      </c>
      <c r="F51" s="153">
        <v>341806.25014000002</v>
      </c>
      <c r="G51" s="153">
        <v>581582.99901999999</v>
      </c>
      <c r="H51" s="153">
        <v>402423.97295000002</v>
      </c>
      <c r="I51" s="153">
        <v>953690.73649000004</v>
      </c>
      <c r="J51" s="153">
        <v>962209.15985000005</v>
      </c>
      <c r="K51" s="153">
        <v>669029.85039000004</v>
      </c>
      <c r="L51" s="153">
        <v>754775.83406999998</v>
      </c>
      <c r="M51" s="153">
        <v>684145.67813000001</v>
      </c>
      <c r="N51" s="153">
        <v>630922.95608000003</v>
      </c>
      <c r="O51" s="149">
        <v>7473883.6589599997</v>
      </c>
    </row>
    <row r="52" spans="1:15" s="145" customFormat="1" ht="15" customHeight="1" x14ac:dyDescent="0.25">
      <c r="A52" s="146">
        <v>2025</v>
      </c>
      <c r="B52" s="152" t="s">
        <v>148</v>
      </c>
      <c r="C52" s="153">
        <v>385096.25397999998</v>
      </c>
      <c r="D52" s="153">
        <v>435240.33497999999</v>
      </c>
      <c r="E52" s="153">
        <v>883950.99878999998</v>
      </c>
      <c r="F52" s="153">
        <v>538174.56984000001</v>
      </c>
      <c r="G52" s="153">
        <v>741066.14824000001</v>
      </c>
      <c r="H52" s="153">
        <v>619562.31385000004</v>
      </c>
      <c r="I52" s="153">
        <v>981433.44851000002</v>
      </c>
      <c r="J52" s="153">
        <v>833909.42724999995</v>
      </c>
      <c r="K52" s="153">
        <v>572822.89578000002</v>
      </c>
      <c r="L52" s="153">
        <v>707565.57050999999</v>
      </c>
      <c r="M52" s="153">
        <v>746447.53101999999</v>
      </c>
      <c r="N52" s="153">
        <v>2571032.9853699999</v>
      </c>
      <c r="O52" s="149">
        <v>10016302.478119999</v>
      </c>
    </row>
    <row r="53" spans="1:15" s="145" customFormat="1" ht="15" customHeight="1" x14ac:dyDescent="0.25">
      <c r="A53" s="151">
        <v>2024</v>
      </c>
      <c r="B53" s="152" t="s">
        <v>148</v>
      </c>
      <c r="C53" s="153">
        <v>329894.10360999999</v>
      </c>
      <c r="D53" s="153">
        <v>299818.73664999998</v>
      </c>
      <c r="E53" s="153">
        <v>358110.05569000001</v>
      </c>
      <c r="F53" s="153">
        <v>349697.69761999999</v>
      </c>
      <c r="G53" s="153">
        <v>980386.42267999996</v>
      </c>
      <c r="H53" s="153">
        <v>564215.51665000001</v>
      </c>
      <c r="I53" s="153">
        <v>431114.92654999997</v>
      </c>
      <c r="J53" s="153">
        <v>422556.94748999999</v>
      </c>
      <c r="K53" s="153">
        <v>566546.13355000003</v>
      </c>
      <c r="L53" s="153">
        <v>820107.25635000004</v>
      </c>
      <c r="M53" s="153">
        <v>613668.40832000005</v>
      </c>
      <c r="N53" s="153">
        <v>997520.48196</v>
      </c>
      <c r="O53" s="149">
        <v>6733636.6871199999</v>
      </c>
    </row>
    <row r="54" spans="1:15" s="145" customFormat="1" ht="15" customHeight="1" x14ac:dyDescent="0.25">
      <c r="A54" s="146">
        <v>2025</v>
      </c>
      <c r="B54" s="152" t="s">
        <v>149</v>
      </c>
      <c r="C54" s="153">
        <v>588854.43513999996</v>
      </c>
      <c r="D54" s="153">
        <v>590626.15397999994</v>
      </c>
      <c r="E54" s="153">
        <v>637584.53266000003</v>
      </c>
      <c r="F54" s="153">
        <v>608984.82759</v>
      </c>
      <c r="G54" s="153">
        <v>657033.58386999997</v>
      </c>
      <c r="H54" s="153">
        <v>531848.95585000003</v>
      </c>
      <c r="I54" s="153">
        <v>656565.81342000002</v>
      </c>
      <c r="J54" s="153">
        <v>569321.34502999997</v>
      </c>
      <c r="K54" s="153">
        <v>605852.82617000001</v>
      </c>
      <c r="L54" s="153">
        <v>666137.55455</v>
      </c>
      <c r="M54" s="153">
        <v>613138.03515000001</v>
      </c>
      <c r="N54" s="153">
        <v>662998.18983000005</v>
      </c>
      <c r="O54" s="149">
        <v>7388946.2532400005</v>
      </c>
    </row>
    <row r="55" spans="1:15" s="145" customFormat="1" ht="15" customHeight="1" x14ac:dyDescent="0.25">
      <c r="A55" s="151">
        <v>2024</v>
      </c>
      <c r="B55" s="152" t="s">
        <v>149</v>
      </c>
      <c r="C55" s="153">
        <v>551102.85985000001</v>
      </c>
      <c r="D55" s="153">
        <v>599982.08753000002</v>
      </c>
      <c r="E55" s="153">
        <v>639301.59143999999</v>
      </c>
      <c r="F55" s="153">
        <v>511732.00076000002</v>
      </c>
      <c r="G55" s="153">
        <v>653184.59129999997</v>
      </c>
      <c r="H55" s="153">
        <v>479179.73719000001</v>
      </c>
      <c r="I55" s="153">
        <v>622207.72921000002</v>
      </c>
      <c r="J55" s="153">
        <v>606045.77081000002</v>
      </c>
      <c r="K55" s="153">
        <v>615254.37529</v>
      </c>
      <c r="L55" s="153">
        <v>628384.56096999999</v>
      </c>
      <c r="M55" s="153">
        <v>624346.55682000006</v>
      </c>
      <c r="N55" s="153">
        <v>606883.07212999999</v>
      </c>
      <c r="O55" s="149">
        <v>7137604.9332999997</v>
      </c>
    </row>
    <row r="56" spans="1:15" s="145" customFormat="1" ht="15" customHeight="1" x14ac:dyDescent="0.25">
      <c r="A56" s="146">
        <v>2025</v>
      </c>
      <c r="B56" s="147" t="s">
        <v>30</v>
      </c>
      <c r="C56" s="148">
        <f>C58</f>
        <v>456640.6508</v>
      </c>
      <c r="D56" s="148">
        <f t="shared" ref="D56:O56" si="2">D58</f>
        <v>417965.83091999998</v>
      </c>
      <c r="E56" s="148">
        <f t="shared" si="2"/>
        <v>492801.63483</v>
      </c>
      <c r="F56" s="148">
        <f t="shared" si="2"/>
        <v>474411.65805000003</v>
      </c>
      <c r="G56" s="148">
        <f t="shared" si="2"/>
        <v>531058.36436000001</v>
      </c>
      <c r="H56" s="148">
        <f t="shared" si="2"/>
        <v>490381.88598000002</v>
      </c>
      <c r="I56" s="148">
        <f t="shared" si="2"/>
        <v>571317.50346000004</v>
      </c>
      <c r="J56" s="148">
        <f t="shared" si="2"/>
        <v>522783.5036</v>
      </c>
      <c r="K56" s="148">
        <f t="shared" si="2"/>
        <v>550518.36944000004</v>
      </c>
      <c r="L56" s="148">
        <f t="shared" si="2"/>
        <v>583421.71307000006</v>
      </c>
      <c r="M56" s="148">
        <f t="shared" si="2"/>
        <v>532695.04119999998</v>
      </c>
      <c r="N56" s="148">
        <f t="shared" si="2"/>
        <v>589113.35875000001</v>
      </c>
      <c r="O56" s="149">
        <f t="shared" si="2"/>
        <v>6213109.5144600002</v>
      </c>
    </row>
    <row r="57" spans="1:15" s="145" customFormat="1" ht="15" customHeight="1" x14ac:dyDescent="0.25">
      <c r="A57" s="151">
        <v>2024</v>
      </c>
      <c r="B57" s="147" t="s">
        <v>30</v>
      </c>
      <c r="C57" s="148">
        <f>C59</f>
        <v>445585.55433999997</v>
      </c>
      <c r="D57" s="148">
        <f t="shared" ref="D57:O57" si="3">D59</f>
        <v>452004.67859000002</v>
      </c>
      <c r="E57" s="148">
        <f t="shared" si="3"/>
        <v>499133.05374</v>
      </c>
      <c r="F57" s="148">
        <f t="shared" si="3"/>
        <v>465815.15151</v>
      </c>
      <c r="G57" s="148">
        <f t="shared" si="3"/>
        <v>545499.02194000001</v>
      </c>
      <c r="H57" s="148">
        <f t="shared" si="3"/>
        <v>432180.37313000002</v>
      </c>
      <c r="I57" s="148">
        <f t="shared" si="3"/>
        <v>569304.48942</v>
      </c>
      <c r="J57" s="148">
        <f t="shared" si="3"/>
        <v>521637.65886999998</v>
      </c>
      <c r="K57" s="148">
        <f t="shared" si="3"/>
        <v>490429.39669000002</v>
      </c>
      <c r="L57" s="148">
        <f t="shared" si="3"/>
        <v>566555.50026999996</v>
      </c>
      <c r="M57" s="148">
        <f t="shared" si="3"/>
        <v>485346.90466</v>
      </c>
      <c r="N57" s="148">
        <f t="shared" si="3"/>
        <v>534487.07449000003</v>
      </c>
      <c r="O57" s="149">
        <f t="shared" si="3"/>
        <v>6007978.8576499997</v>
      </c>
    </row>
    <row r="58" spans="1:15" s="145" customFormat="1" ht="15" customHeight="1" x14ac:dyDescent="0.25">
      <c r="A58" s="146">
        <v>2025</v>
      </c>
      <c r="B58" s="152" t="s">
        <v>150</v>
      </c>
      <c r="C58" s="153">
        <v>456640.6508</v>
      </c>
      <c r="D58" s="153">
        <v>417965.83091999998</v>
      </c>
      <c r="E58" s="153">
        <v>492801.63483</v>
      </c>
      <c r="F58" s="153">
        <v>474411.65805000003</v>
      </c>
      <c r="G58" s="153">
        <v>531058.36436000001</v>
      </c>
      <c r="H58" s="153">
        <v>490381.88598000002</v>
      </c>
      <c r="I58" s="153">
        <v>571317.50346000004</v>
      </c>
      <c r="J58" s="153">
        <v>522783.5036</v>
      </c>
      <c r="K58" s="153">
        <v>550518.36944000004</v>
      </c>
      <c r="L58" s="153">
        <v>583421.71307000006</v>
      </c>
      <c r="M58" s="153">
        <v>532695.04119999998</v>
      </c>
      <c r="N58" s="153">
        <v>589113.35875000001</v>
      </c>
      <c r="O58" s="149">
        <v>6213109.5144600002</v>
      </c>
    </row>
    <row r="59" spans="1:15" s="145" customFormat="1" ht="15" customHeight="1" x14ac:dyDescent="0.25">
      <c r="A59" s="151">
        <v>2024</v>
      </c>
      <c r="B59" s="152" t="s">
        <v>150</v>
      </c>
      <c r="C59" s="153">
        <v>445585.55433999997</v>
      </c>
      <c r="D59" s="153">
        <v>452004.67859000002</v>
      </c>
      <c r="E59" s="153">
        <v>499133.05374</v>
      </c>
      <c r="F59" s="153">
        <v>465815.15151</v>
      </c>
      <c r="G59" s="153">
        <v>545499.02194000001</v>
      </c>
      <c r="H59" s="153">
        <v>432180.37313000002</v>
      </c>
      <c r="I59" s="153">
        <v>569304.48942</v>
      </c>
      <c r="J59" s="153">
        <v>521637.65886999998</v>
      </c>
      <c r="K59" s="153">
        <v>490429.39669000002</v>
      </c>
      <c r="L59" s="153">
        <v>566555.50026999996</v>
      </c>
      <c r="M59" s="153">
        <v>485346.90466</v>
      </c>
      <c r="N59" s="153">
        <v>534487.07449000003</v>
      </c>
      <c r="O59" s="149">
        <v>6007978.8576499997</v>
      </c>
    </row>
    <row r="60" spans="1:15" s="158" customFormat="1" ht="15" customHeight="1" x14ac:dyDescent="0.25">
      <c r="A60" s="155">
        <v>2002</v>
      </c>
      <c r="B60" s="156" t="s">
        <v>38</v>
      </c>
      <c r="C60" s="157">
        <v>2607319.6609999998</v>
      </c>
      <c r="D60" s="157">
        <v>2383772.9539999999</v>
      </c>
      <c r="E60" s="157">
        <v>2918943.5210000002</v>
      </c>
      <c r="F60" s="157">
        <v>2742857.9219999998</v>
      </c>
      <c r="G60" s="157">
        <v>3000325.2429999998</v>
      </c>
      <c r="H60" s="157">
        <v>2770693.8810000001</v>
      </c>
      <c r="I60" s="157">
        <v>3103851.8620000002</v>
      </c>
      <c r="J60" s="157">
        <v>2975888.9739999999</v>
      </c>
      <c r="K60" s="157">
        <v>3218206.861</v>
      </c>
      <c r="L60" s="157">
        <v>3501128.02</v>
      </c>
      <c r="M60" s="157">
        <v>3593604.8960000002</v>
      </c>
      <c r="N60" s="157">
        <v>3242495.2340000002</v>
      </c>
      <c r="O60" s="157">
        <f>SUM(C60:N60)</f>
        <v>36059089.028999999</v>
      </c>
    </row>
    <row r="61" spans="1:15" s="158" customFormat="1" ht="15" customHeight="1" x14ac:dyDescent="0.25">
      <c r="A61" s="155">
        <v>2003</v>
      </c>
      <c r="B61" s="156" t="s">
        <v>38</v>
      </c>
      <c r="C61" s="157">
        <v>3533705.5819999999</v>
      </c>
      <c r="D61" s="157">
        <v>2923460.39</v>
      </c>
      <c r="E61" s="157">
        <v>3908255.9909999999</v>
      </c>
      <c r="F61" s="157">
        <v>3662183.449</v>
      </c>
      <c r="G61" s="157">
        <v>3860471.3</v>
      </c>
      <c r="H61" s="157">
        <v>3796113.5219999999</v>
      </c>
      <c r="I61" s="157">
        <v>4236114.2640000004</v>
      </c>
      <c r="J61" s="157">
        <v>3828726.17</v>
      </c>
      <c r="K61" s="157">
        <v>4114677.523</v>
      </c>
      <c r="L61" s="157">
        <v>4824388.2589999996</v>
      </c>
      <c r="M61" s="157">
        <v>3969697.4580000001</v>
      </c>
      <c r="N61" s="157">
        <v>4595042.3940000003</v>
      </c>
      <c r="O61" s="157">
        <f t="shared" ref="O61:O79" si="4">SUM(C61:N61)</f>
        <v>47252836.302000001</v>
      </c>
    </row>
    <row r="62" spans="1:15" s="158" customFormat="1" ht="15" customHeight="1" x14ac:dyDescent="0.25">
      <c r="A62" s="155">
        <v>2004</v>
      </c>
      <c r="B62" s="156" t="s">
        <v>38</v>
      </c>
      <c r="C62" s="157">
        <v>4619660.84</v>
      </c>
      <c r="D62" s="157">
        <v>3664503.0430000001</v>
      </c>
      <c r="E62" s="157">
        <v>5218042.1770000001</v>
      </c>
      <c r="F62" s="157">
        <v>5072462.9939999999</v>
      </c>
      <c r="G62" s="157">
        <v>5170061.6050000004</v>
      </c>
      <c r="H62" s="157">
        <v>5284383.2860000003</v>
      </c>
      <c r="I62" s="157">
        <v>5632138.7980000004</v>
      </c>
      <c r="J62" s="157">
        <v>4707491.284</v>
      </c>
      <c r="K62" s="157">
        <v>5656283.5209999997</v>
      </c>
      <c r="L62" s="157">
        <v>5867342.1210000003</v>
      </c>
      <c r="M62" s="157">
        <v>5733908.9759999998</v>
      </c>
      <c r="N62" s="157">
        <v>6540874.1749999998</v>
      </c>
      <c r="O62" s="157">
        <f t="shared" si="4"/>
        <v>63167152.819999993</v>
      </c>
    </row>
    <row r="63" spans="1:15" s="158" customFormat="1" ht="15" customHeight="1" x14ac:dyDescent="0.25">
      <c r="A63" s="155">
        <v>2005</v>
      </c>
      <c r="B63" s="156" t="s">
        <v>38</v>
      </c>
      <c r="C63" s="157">
        <v>4997279.7240000004</v>
      </c>
      <c r="D63" s="157">
        <v>5651741.2520000003</v>
      </c>
      <c r="E63" s="157">
        <v>6591859.2180000003</v>
      </c>
      <c r="F63" s="157">
        <v>6128131.8779999996</v>
      </c>
      <c r="G63" s="157">
        <v>5977226.2170000002</v>
      </c>
      <c r="H63" s="157">
        <v>6038534.3669999996</v>
      </c>
      <c r="I63" s="157">
        <v>5763466.3530000001</v>
      </c>
      <c r="J63" s="157">
        <v>5552867.2120000003</v>
      </c>
      <c r="K63" s="157">
        <v>6814268.9409999996</v>
      </c>
      <c r="L63" s="157">
        <v>6772178.5690000001</v>
      </c>
      <c r="M63" s="157">
        <v>5942575.7819999997</v>
      </c>
      <c r="N63" s="157">
        <v>7246278.6299999999</v>
      </c>
      <c r="O63" s="157">
        <f t="shared" si="4"/>
        <v>73476408.142999992</v>
      </c>
    </row>
    <row r="64" spans="1:15" s="158" customFormat="1" ht="15" customHeight="1" x14ac:dyDescent="0.25">
      <c r="A64" s="155">
        <v>2006</v>
      </c>
      <c r="B64" s="156" t="s">
        <v>38</v>
      </c>
      <c r="C64" s="157">
        <v>5133048.8810000001</v>
      </c>
      <c r="D64" s="157">
        <v>6058251.2790000001</v>
      </c>
      <c r="E64" s="157">
        <v>7411101.659</v>
      </c>
      <c r="F64" s="157">
        <v>6456090.2609999999</v>
      </c>
      <c r="G64" s="157">
        <v>7041543.2470000004</v>
      </c>
      <c r="H64" s="157">
        <v>7815434.6220000004</v>
      </c>
      <c r="I64" s="157">
        <v>7067411.4790000003</v>
      </c>
      <c r="J64" s="157">
        <v>6811202.4100000001</v>
      </c>
      <c r="K64" s="157">
        <v>7606551.0949999997</v>
      </c>
      <c r="L64" s="157">
        <v>6888812.5489999996</v>
      </c>
      <c r="M64" s="157">
        <v>8641474.5559999999</v>
      </c>
      <c r="N64" s="157">
        <v>8603753.4800000004</v>
      </c>
      <c r="O64" s="157">
        <f t="shared" si="4"/>
        <v>85534675.517999992</v>
      </c>
    </row>
    <row r="65" spans="1:15" s="158" customFormat="1" ht="15" customHeight="1" x14ac:dyDescent="0.25">
      <c r="A65" s="155">
        <v>2007</v>
      </c>
      <c r="B65" s="156" t="s">
        <v>38</v>
      </c>
      <c r="C65" s="157">
        <v>6564559.7929999996</v>
      </c>
      <c r="D65" s="157">
        <v>7656951.608</v>
      </c>
      <c r="E65" s="157">
        <v>8957851.6209999993</v>
      </c>
      <c r="F65" s="157">
        <v>8313312.0049999999</v>
      </c>
      <c r="G65" s="157">
        <v>9147620.0419999994</v>
      </c>
      <c r="H65" s="157">
        <v>8980247.4370000008</v>
      </c>
      <c r="I65" s="157">
        <v>8937741.591</v>
      </c>
      <c r="J65" s="157">
        <v>8736689.0920000002</v>
      </c>
      <c r="K65" s="157">
        <v>9038743.8959999997</v>
      </c>
      <c r="L65" s="157">
        <v>9895216.6219999995</v>
      </c>
      <c r="M65" s="157">
        <v>11318798.220000001</v>
      </c>
      <c r="N65" s="157">
        <v>9724017.977</v>
      </c>
      <c r="O65" s="157">
        <f t="shared" si="4"/>
        <v>107271749.90399998</v>
      </c>
    </row>
    <row r="66" spans="1:15" s="158" customFormat="1" ht="15" customHeight="1" x14ac:dyDescent="0.25">
      <c r="A66" s="155">
        <v>2008</v>
      </c>
      <c r="B66" s="156" t="s">
        <v>38</v>
      </c>
      <c r="C66" s="157">
        <v>10632207.040999999</v>
      </c>
      <c r="D66" s="157">
        <v>11077899.119999999</v>
      </c>
      <c r="E66" s="157">
        <v>11428587.233999999</v>
      </c>
      <c r="F66" s="157">
        <v>11363963.503</v>
      </c>
      <c r="G66" s="157">
        <v>12477968.699999999</v>
      </c>
      <c r="H66" s="157">
        <v>11770634.384</v>
      </c>
      <c r="I66" s="157">
        <v>12595426.863</v>
      </c>
      <c r="J66" s="157">
        <v>11046830.085999999</v>
      </c>
      <c r="K66" s="157">
        <v>12793148.034</v>
      </c>
      <c r="L66" s="157">
        <v>9722708.7899999991</v>
      </c>
      <c r="M66" s="157">
        <v>9395872.8969999999</v>
      </c>
      <c r="N66" s="157">
        <v>7721948.9740000004</v>
      </c>
      <c r="O66" s="157">
        <f t="shared" si="4"/>
        <v>132027195.626</v>
      </c>
    </row>
    <row r="67" spans="1:15" s="158" customFormat="1" ht="15" customHeight="1" x14ac:dyDescent="0.25">
      <c r="A67" s="155">
        <v>2009</v>
      </c>
      <c r="B67" s="156" t="s">
        <v>38</v>
      </c>
      <c r="C67" s="157">
        <v>7884493.5240000002</v>
      </c>
      <c r="D67" s="157">
        <v>8435115.8340000007</v>
      </c>
      <c r="E67" s="157">
        <v>8155485.0810000002</v>
      </c>
      <c r="F67" s="157">
        <v>7561696.2829999998</v>
      </c>
      <c r="G67" s="157">
        <v>7346407.5279999999</v>
      </c>
      <c r="H67" s="157">
        <v>8329692.7829999998</v>
      </c>
      <c r="I67" s="157">
        <v>9055733.6710000001</v>
      </c>
      <c r="J67" s="157">
        <v>7839908.8420000002</v>
      </c>
      <c r="K67" s="157">
        <v>8480708.3870000001</v>
      </c>
      <c r="L67" s="157">
        <v>10095768.029999999</v>
      </c>
      <c r="M67" s="157">
        <v>8903010.773</v>
      </c>
      <c r="N67" s="157">
        <v>10054591.867000001</v>
      </c>
      <c r="O67" s="157">
        <f t="shared" si="4"/>
        <v>102142612.603</v>
      </c>
    </row>
    <row r="68" spans="1:15" s="158" customFormat="1" ht="15" customHeight="1" x14ac:dyDescent="0.25">
      <c r="A68" s="155">
        <v>2010</v>
      </c>
      <c r="B68" s="156" t="s">
        <v>38</v>
      </c>
      <c r="C68" s="157">
        <v>7828748.0580000002</v>
      </c>
      <c r="D68" s="157">
        <v>8263237.8140000002</v>
      </c>
      <c r="E68" s="157">
        <v>9886488.1710000001</v>
      </c>
      <c r="F68" s="157">
        <v>9396006.6539999992</v>
      </c>
      <c r="G68" s="157">
        <v>9799958.1170000006</v>
      </c>
      <c r="H68" s="157">
        <v>9542907.6439999994</v>
      </c>
      <c r="I68" s="157">
        <v>9564682.5449999999</v>
      </c>
      <c r="J68" s="157">
        <v>8523451.9729999993</v>
      </c>
      <c r="K68" s="157">
        <v>8909230.5209999997</v>
      </c>
      <c r="L68" s="157">
        <v>10963586.27</v>
      </c>
      <c r="M68" s="157">
        <v>9382369.7180000003</v>
      </c>
      <c r="N68" s="157">
        <v>11822551.698999999</v>
      </c>
      <c r="O68" s="157">
        <f t="shared" si="4"/>
        <v>113883219.18399999</v>
      </c>
    </row>
    <row r="69" spans="1:15" s="158" customFormat="1" ht="15" customHeight="1" x14ac:dyDescent="0.25">
      <c r="A69" s="155">
        <v>2011</v>
      </c>
      <c r="B69" s="156" t="s">
        <v>38</v>
      </c>
      <c r="C69" s="157">
        <v>9551084.6390000004</v>
      </c>
      <c r="D69" s="157">
        <v>10059126.307</v>
      </c>
      <c r="E69" s="157">
        <v>11811085.16</v>
      </c>
      <c r="F69" s="157">
        <v>11873269.447000001</v>
      </c>
      <c r="G69" s="157">
        <v>10943364.372</v>
      </c>
      <c r="H69" s="157">
        <v>11349953.558</v>
      </c>
      <c r="I69" s="157">
        <v>11860004.271</v>
      </c>
      <c r="J69" s="157">
        <v>11245124.657</v>
      </c>
      <c r="K69" s="157">
        <v>10750626.098999999</v>
      </c>
      <c r="L69" s="157">
        <v>11907219.297</v>
      </c>
      <c r="M69" s="157">
        <v>11078524.743000001</v>
      </c>
      <c r="N69" s="157">
        <v>12477486.279999999</v>
      </c>
      <c r="O69" s="157">
        <f t="shared" si="4"/>
        <v>134906868.83000001</v>
      </c>
    </row>
    <row r="70" spans="1:15" s="145" customFormat="1" ht="15" customHeight="1" x14ac:dyDescent="0.25">
      <c r="A70" s="155">
        <v>2012</v>
      </c>
      <c r="B70" s="156" t="s">
        <v>38</v>
      </c>
      <c r="C70" s="157">
        <v>10348187.165999999</v>
      </c>
      <c r="D70" s="157">
        <v>11748000.124</v>
      </c>
      <c r="E70" s="157">
        <v>13208572.977</v>
      </c>
      <c r="F70" s="157">
        <v>12630226.718</v>
      </c>
      <c r="G70" s="157">
        <v>13131530.960999999</v>
      </c>
      <c r="H70" s="157">
        <v>13231198.687999999</v>
      </c>
      <c r="I70" s="157">
        <v>12830675.307</v>
      </c>
      <c r="J70" s="157">
        <v>12831394.572000001</v>
      </c>
      <c r="K70" s="157">
        <v>12952651.721999999</v>
      </c>
      <c r="L70" s="157">
        <v>13190769.654999999</v>
      </c>
      <c r="M70" s="157">
        <v>13753052.493000001</v>
      </c>
      <c r="N70" s="157">
        <v>12605476.173</v>
      </c>
      <c r="O70" s="157">
        <f t="shared" si="4"/>
        <v>152461736.55599999</v>
      </c>
    </row>
    <row r="71" spans="1:15" s="145" customFormat="1" ht="15" customHeight="1" x14ac:dyDescent="0.25">
      <c r="A71" s="155">
        <v>2013</v>
      </c>
      <c r="B71" s="156" t="s">
        <v>38</v>
      </c>
      <c r="C71" s="157">
        <v>11481521.079</v>
      </c>
      <c r="D71" s="157">
        <v>12385690.909</v>
      </c>
      <c r="E71" s="157">
        <v>13122058.141000001</v>
      </c>
      <c r="F71" s="157">
        <v>12468202.903000001</v>
      </c>
      <c r="G71" s="157">
        <v>13277209.017000001</v>
      </c>
      <c r="H71" s="157">
        <v>12399973.961999999</v>
      </c>
      <c r="I71" s="157">
        <v>13059519.685000001</v>
      </c>
      <c r="J71" s="157">
        <v>11118300.903000001</v>
      </c>
      <c r="K71" s="157">
        <v>13060371.039000001</v>
      </c>
      <c r="L71" s="157">
        <v>12053704.638</v>
      </c>
      <c r="M71" s="157">
        <v>14201227.351</v>
      </c>
      <c r="N71" s="157">
        <v>13174857.460000001</v>
      </c>
      <c r="O71" s="157">
        <f t="shared" si="4"/>
        <v>151802637.08700001</v>
      </c>
    </row>
    <row r="72" spans="1:15" s="145" customFormat="1" ht="15" customHeight="1" x14ac:dyDescent="0.25">
      <c r="A72" s="155">
        <v>2014</v>
      </c>
      <c r="B72" s="156" t="s">
        <v>38</v>
      </c>
      <c r="C72" s="157">
        <v>12399761.948000001</v>
      </c>
      <c r="D72" s="157">
        <v>13053292.493000001</v>
      </c>
      <c r="E72" s="157">
        <v>14680110.779999999</v>
      </c>
      <c r="F72" s="157">
        <v>13371185.664000001</v>
      </c>
      <c r="G72" s="157">
        <v>13681906.159</v>
      </c>
      <c r="H72" s="157">
        <v>12880924.245999999</v>
      </c>
      <c r="I72" s="157">
        <v>13344776.958000001</v>
      </c>
      <c r="J72" s="157">
        <v>11386828.925000001</v>
      </c>
      <c r="K72" s="157">
        <v>13583120.905999999</v>
      </c>
      <c r="L72" s="157">
        <v>12891630.102</v>
      </c>
      <c r="M72" s="157">
        <v>13067348.107000001</v>
      </c>
      <c r="N72" s="157">
        <v>13269271.402000001</v>
      </c>
      <c r="O72" s="157">
        <f t="shared" si="4"/>
        <v>157610157.69</v>
      </c>
    </row>
    <row r="73" spans="1:15" s="145" customFormat="1" ht="15" customHeight="1" x14ac:dyDescent="0.25">
      <c r="A73" s="155">
        <v>2015</v>
      </c>
      <c r="B73" s="156" t="s">
        <v>38</v>
      </c>
      <c r="C73" s="157">
        <v>12301766.75</v>
      </c>
      <c r="D73" s="157">
        <v>12231860.140000001</v>
      </c>
      <c r="E73" s="157">
        <v>12519910.437999999</v>
      </c>
      <c r="F73" s="157">
        <v>13349346.866</v>
      </c>
      <c r="G73" s="157">
        <v>11080385.127</v>
      </c>
      <c r="H73" s="157">
        <v>11949647.085999999</v>
      </c>
      <c r="I73" s="157">
        <v>11129358.973999999</v>
      </c>
      <c r="J73" s="157">
        <v>11022045.344000001</v>
      </c>
      <c r="K73" s="157">
        <v>11581703.842</v>
      </c>
      <c r="L73" s="157">
        <v>13240039.088</v>
      </c>
      <c r="M73" s="157">
        <v>11681989.013</v>
      </c>
      <c r="N73" s="157">
        <v>11750818.76</v>
      </c>
      <c r="O73" s="157">
        <f t="shared" si="4"/>
        <v>143838871.428</v>
      </c>
    </row>
    <row r="74" spans="1:15" s="145" customFormat="1" ht="15" customHeight="1" x14ac:dyDescent="0.25">
      <c r="A74" s="155">
        <v>2016</v>
      </c>
      <c r="B74" s="156" t="s">
        <v>38</v>
      </c>
      <c r="C74" s="157">
        <v>9546115.4000000004</v>
      </c>
      <c r="D74" s="157">
        <v>12366388.057</v>
      </c>
      <c r="E74" s="157">
        <v>12757672.093</v>
      </c>
      <c r="F74" s="157">
        <v>11950497.685000001</v>
      </c>
      <c r="G74" s="157">
        <v>12098611.067</v>
      </c>
      <c r="H74" s="157">
        <v>12864154.060000001</v>
      </c>
      <c r="I74" s="157">
        <v>9850124.8719999995</v>
      </c>
      <c r="J74" s="157">
        <v>11830762.82</v>
      </c>
      <c r="K74" s="157">
        <v>10901638.452</v>
      </c>
      <c r="L74" s="157">
        <v>12796159.91</v>
      </c>
      <c r="M74" s="157">
        <v>12786936.247</v>
      </c>
      <c r="N74" s="157">
        <v>12780523.145</v>
      </c>
      <c r="O74" s="157">
        <f t="shared" si="4"/>
        <v>142529583.80799997</v>
      </c>
    </row>
    <row r="75" spans="1:15" s="145" customFormat="1" ht="15" customHeight="1" x14ac:dyDescent="0.25">
      <c r="A75" s="155">
        <v>2017</v>
      </c>
      <c r="B75" s="156" t="s">
        <v>38</v>
      </c>
      <c r="C75" s="157">
        <v>11247585.677000133</v>
      </c>
      <c r="D75" s="157">
        <v>12089908.933999483</v>
      </c>
      <c r="E75" s="157">
        <v>14470814.05899963</v>
      </c>
      <c r="F75" s="157">
        <v>12859938.790999187</v>
      </c>
      <c r="G75" s="157">
        <v>13582079.73099998</v>
      </c>
      <c r="H75" s="157">
        <v>13125306.943999315</v>
      </c>
      <c r="I75" s="157">
        <v>12612074.05599888</v>
      </c>
      <c r="J75" s="157">
        <v>13248462.990000026</v>
      </c>
      <c r="K75" s="157">
        <v>11810080.804999635</v>
      </c>
      <c r="L75" s="157">
        <v>13912699.49399944</v>
      </c>
      <c r="M75" s="157">
        <v>14188323.115998682</v>
      </c>
      <c r="N75" s="157">
        <v>13845665.816998869</v>
      </c>
      <c r="O75" s="157">
        <f t="shared" si="4"/>
        <v>156992940.41399324</v>
      </c>
    </row>
    <row r="76" spans="1:15" s="145" customFormat="1" ht="15" customHeight="1" x14ac:dyDescent="0.25">
      <c r="A76" s="155">
        <v>2018</v>
      </c>
      <c r="B76" s="156" t="s">
        <v>38</v>
      </c>
      <c r="C76" s="157">
        <v>13080096.762</v>
      </c>
      <c r="D76" s="157">
        <v>13827132.654999999</v>
      </c>
      <c r="E76" s="157">
        <v>16338253.918</v>
      </c>
      <c r="F76" s="157">
        <v>14530822.873</v>
      </c>
      <c r="G76" s="157">
        <v>15166648.044</v>
      </c>
      <c r="H76" s="157">
        <v>13657091.159</v>
      </c>
      <c r="I76" s="157">
        <v>14771360.698000001</v>
      </c>
      <c r="J76" s="157">
        <v>12926754.198999999</v>
      </c>
      <c r="K76" s="157">
        <v>15247368.846000001</v>
      </c>
      <c r="L76" s="157">
        <v>16590652.49</v>
      </c>
      <c r="M76" s="157">
        <v>16386878.392999999</v>
      </c>
      <c r="N76" s="157">
        <v>14645696.251</v>
      </c>
      <c r="O76" s="157">
        <f t="shared" si="4"/>
        <v>177168756.28799999</v>
      </c>
    </row>
    <row r="77" spans="1:15" s="145" customFormat="1" ht="15" customHeight="1" x14ac:dyDescent="0.25">
      <c r="A77" s="155">
        <v>2019</v>
      </c>
      <c r="B77" s="156" t="s">
        <v>38</v>
      </c>
      <c r="C77" s="157">
        <v>13874826.012</v>
      </c>
      <c r="D77" s="157">
        <v>14323043.041999999</v>
      </c>
      <c r="E77" s="157">
        <v>16335862.397</v>
      </c>
      <c r="F77" s="157">
        <v>15340619.824999999</v>
      </c>
      <c r="G77" s="157">
        <v>16855105.096999999</v>
      </c>
      <c r="H77" s="157">
        <v>11634653.880999999</v>
      </c>
      <c r="I77" s="157">
        <v>15932004.723999999</v>
      </c>
      <c r="J77" s="157">
        <v>13222876.222999999</v>
      </c>
      <c r="K77" s="157">
        <v>15273579.960999999</v>
      </c>
      <c r="L77" s="157">
        <v>16410781.68</v>
      </c>
      <c r="M77" s="157">
        <v>16242650.391000001</v>
      </c>
      <c r="N77" s="157">
        <v>15386718.469000001</v>
      </c>
      <c r="O77" s="157">
        <f t="shared" si="4"/>
        <v>180832721.70199999</v>
      </c>
    </row>
    <row r="78" spans="1:15" s="145" customFormat="1" ht="15" customHeight="1" x14ac:dyDescent="0.25">
      <c r="A78" s="155">
        <v>2020</v>
      </c>
      <c r="B78" s="156" t="s">
        <v>38</v>
      </c>
      <c r="C78" s="157">
        <v>14701346.982000001</v>
      </c>
      <c r="D78" s="157">
        <v>14608289.785</v>
      </c>
      <c r="E78" s="157">
        <v>13353075.963</v>
      </c>
      <c r="F78" s="157">
        <v>8978290.7589999996</v>
      </c>
      <c r="G78" s="157">
        <v>9957512.1809999999</v>
      </c>
      <c r="H78" s="157">
        <v>13460251.822000001</v>
      </c>
      <c r="I78" s="157">
        <v>14890653.468</v>
      </c>
      <c r="J78" s="157">
        <v>12456453.472999999</v>
      </c>
      <c r="K78" s="157">
        <v>15990797.705</v>
      </c>
      <c r="L78" s="157">
        <v>17315266.203000002</v>
      </c>
      <c r="M78" s="157">
        <v>16088682.231000001</v>
      </c>
      <c r="N78" s="157">
        <v>17837134.738000002</v>
      </c>
      <c r="O78" s="157">
        <f t="shared" si="4"/>
        <v>169637755.31000003</v>
      </c>
    </row>
    <row r="79" spans="1:15" s="145" customFormat="1" ht="15" customHeight="1" x14ac:dyDescent="0.25">
      <c r="A79" s="155">
        <v>2021</v>
      </c>
      <c r="B79" s="156" t="s">
        <v>38</v>
      </c>
      <c r="C79" s="157">
        <v>15306487.643915899</v>
      </c>
      <c r="D79" s="157">
        <v>15777151.373676499</v>
      </c>
      <c r="E79" s="157">
        <v>18125533.345878098</v>
      </c>
      <c r="F79" s="157">
        <v>18106582.520971801</v>
      </c>
      <c r="G79" s="157">
        <v>18587253.5966384</v>
      </c>
      <c r="H79" s="157">
        <v>19036800.670268498</v>
      </c>
      <c r="I79" s="157">
        <v>19020902.292177301</v>
      </c>
      <c r="J79" s="157">
        <v>18681996.8976386</v>
      </c>
      <c r="K79" s="157">
        <v>19984264.497713201</v>
      </c>
      <c r="L79" s="157">
        <v>21100833.1277362</v>
      </c>
      <c r="M79" s="157">
        <v>20749365.9948617</v>
      </c>
      <c r="N79" s="157">
        <v>21316881.481321499</v>
      </c>
      <c r="O79" s="157">
        <f t="shared" si="4"/>
        <v>225794053.44279772</v>
      </c>
    </row>
    <row r="80" spans="1:15" s="145" customFormat="1" ht="15" customHeight="1" x14ac:dyDescent="0.25">
      <c r="A80" s="155">
        <v>2022</v>
      </c>
      <c r="B80" s="156" t="s">
        <v>38</v>
      </c>
      <c r="C80" s="157">
        <v>17553745.067000002</v>
      </c>
      <c r="D80" s="157">
        <v>19904331.120000001</v>
      </c>
      <c r="E80" s="157">
        <v>22609642.478</v>
      </c>
      <c r="F80" s="157">
        <v>23330991.125</v>
      </c>
      <c r="G80" s="157">
        <v>18931811.633000001</v>
      </c>
      <c r="H80" s="157">
        <v>23359482.375999998</v>
      </c>
      <c r="I80" s="157">
        <v>18536547.530999999</v>
      </c>
      <c r="J80" s="157">
        <v>21275849.662</v>
      </c>
      <c r="K80" s="157">
        <v>22596774.302000001</v>
      </c>
      <c r="L80" s="157">
        <v>21300785.131999999</v>
      </c>
      <c r="M80" s="157">
        <v>21871038.612</v>
      </c>
      <c r="N80" s="157">
        <v>22898748.625</v>
      </c>
      <c r="O80" s="157">
        <f t="shared" ref="O80" si="5">SUM(C80:N80)</f>
        <v>254169747.66300002</v>
      </c>
    </row>
    <row r="81" spans="1:15" s="145" customFormat="1" ht="15" customHeight="1" x14ac:dyDescent="0.25">
      <c r="A81" s="155">
        <v>2023</v>
      </c>
      <c r="B81" s="156" t="s">
        <v>38</v>
      </c>
      <c r="C81" s="157">
        <v>19331709</v>
      </c>
      <c r="D81" s="157">
        <v>18565678</v>
      </c>
      <c r="E81" s="157">
        <v>23562970</v>
      </c>
      <c r="F81" s="157">
        <v>19250045</v>
      </c>
      <c r="G81" s="157">
        <v>21633012</v>
      </c>
      <c r="H81" s="157">
        <v>20773219</v>
      </c>
      <c r="I81" s="157">
        <v>19779817</v>
      </c>
      <c r="J81" s="157">
        <v>21556273</v>
      </c>
      <c r="K81" s="157">
        <v>22411386</v>
      </c>
      <c r="L81" s="157">
        <v>22804541</v>
      </c>
      <c r="M81" s="157">
        <v>23000730</v>
      </c>
      <c r="N81" s="157">
        <v>22958051</v>
      </c>
      <c r="O81" s="157">
        <f t="shared" ref="O81" si="6">SUM(C81:N81)</f>
        <v>255627431</v>
      </c>
    </row>
    <row r="82" spans="1:15" s="145" customFormat="1" ht="15" customHeight="1" x14ac:dyDescent="0.25">
      <c r="A82" s="155">
        <v>2024</v>
      </c>
      <c r="B82" s="156" t="s">
        <v>38</v>
      </c>
      <c r="C82" s="157">
        <v>20000625</v>
      </c>
      <c r="D82" s="157">
        <v>21091519</v>
      </c>
      <c r="E82" s="157">
        <v>22648722</v>
      </c>
      <c r="F82" s="157">
        <v>19292521</v>
      </c>
      <c r="G82" s="157">
        <v>24180070</v>
      </c>
      <c r="H82" s="157">
        <v>19015329</v>
      </c>
      <c r="I82" s="157">
        <v>22475505</v>
      </c>
      <c r="J82" s="157">
        <v>22000689</v>
      </c>
      <c r="K82" s="157">
        <v>21956026</v>
      </c>
      <c r="L82" s="157">
        <v>23473313</v>
      </c>
      <c r="M82" s="157">
        <v>22236792</v>
      </c>
      <c r="N82" s="157">
        <v>23407021</v>
      </c>
      <c r="O82" s="157">
        <f t="shared" ref="O82:O83" si="7">SUM(C82:N82)</f>
        <v>261778132</v>
      </c>
    </row>
    <row r="83" spans="1:15" s="145" customFormat="1" ht="15" customHeight="1" x14ac:dyDescent="0.25">
      <c r="A83" s="155">
        <v>2025</v>
      </c>
      <c r="B83" s="156" t="s">
        <v>38</v>
      </c>
      <c r="C83" s="157">
        <v>21160700</v>
      </c>
      <c r="D83" s="157">
        <v>20728949</v>
      </c>
      <c r="E83" s="157">
        <v>23406286</v>
      </c>
      <c r="F83" s="157">
        <v>20779959</v>
      </c>
      <c r="G83" s="157">
        <v>24816765</v>
      </c>
      <c r="H83" s="157">
        <v>20468949</v>
      </c>
      <c r="I83" s="157">
        <v>24911133</v>
      </c>
      <c r="J83" s="157">
        <v>21703144</v>
      </c>
      <c r="K83" s="157">
        <v>22553041</v>
      </c>
      <c r="L83" s="157">
        <v>23958161</v>
      </c>
      <c r="M83" s="157">
        <v>22536212</v>
      </c>
      <c r="N83" s="159">
        <v>26410720.184</v>
      </c>
      <c r="O83" s="157">
        <f t="shared" si="7"/>
        <v>273434019.18400002</v>
      </c>
    </row>
  </sheetData>
  <autoFilter ref="A1:O1" xr:uid="{21E03B43-54FC-4764-A532-DFD16F986653}"/>
  <pageMargins left="0.59055118110236227" right="0.35433070866141736" top="0.23622047244094491" bottom="0.19685039370078741" header="0" footer="0"/>
  <pageSetup paperSize="9" scale="60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D92"/>
  <sheetViews>
    <sheetView showGridLines="0" workbookViewId="0">
      <selection activeCell="A93" sqref="A93"/>
    </sheetView>
  </sheetViews>
  <sheetFormatPr defaultColWidth="9.1796875" defaultRowHeight="12.5" x14ac:dyDescent="0.25"/>
  <cols>
    <col min="1" max="1" width="29.1796875" customWidth="1"/>
    <col min="2" max="2" width="20" style="34" customWidth="1"/>
    <col min="3" max="3" width="17.54296875" style="34" customWidth="1"/>
    <col min="4" max="4" width="9.26953125" bestFit="1" customWidth="1"/>
  </cols>
  <sheetData>
    <row r="2" spans="1:4" ht="24.65" customHeight="1" x14ac:dyDescent="0.4">
      <c r="A2" s="121" t="s">
        <v>60</v>
      </c>
      <c r="B2" s="121"/>
      <c r="C2" s="121"/>
      <c r="D2" s="121"/>
    </row>
    <row r="3" spans="1:4" ht="15.5" x14ac:dyDescent="0.35">
      <c r="A3" s="120" t="s">
        <v>61</v>
      </c>
      <c r="B3" s="120"/>
      <c r="C3" s="120"/>
      <c r="D3" s="120"/>
    </row>
    <row r="4" spans="1:4" x14ac:dyDescent="0.25">
      <c r="A4" s="102"/>
      <c r="B4" s="103"/>
      <c r="C4" s="103"/>
      <c r="D4" s="102"/>
    </row>
    <row r="5" spans="1:4" ht="13" x14ac:dyDescent="0.3">
      <c r="A5" s="104" t="s">
        <v>62</v>
      </c>
      <c r="B5" s="105" t="s">
        <v>151</v>
      </c>
      <c r="C5" s="105" t="s">
        <v>152</v>
      </c>
      <c r="D5" s="106" t="s">
        <v>63</v>
      </c>
    </row>
    <row r="6" spans="1:4" x14ac:dyDescent="0.25">
      <c r="A6" s="107" t="s">
        <v>153</v>
      </c>
      <c r="B6" s="108">
        <v>17.697399999999998</v>
      </c>
      <c r="C6" s="108">
        <v>1137.2991099999999</v>
      </c>
      <c r="D6" s="114">
        <f t="shared" ref="D6:D15" si="0">(C6-B6)/B6</f>
        <v>63.263626860442777</v>
      </c>
    </row>
    <row r="7" spans="1:4" x14ac:dyDescent="0.25">
      <c r="A7" s="107" t="s">
        <v>154</v>
      </c>
      <c r="B7" s="108">
        <v>0.40292</v>
      </c>
      <c r="C7" s="108">
        <v>11.611879999999999</v>
      </c>
      <c r="D7" s="114">
        <f t="shared" si="0"/>
        <v>27.81931897150799</v>
      </c>
    </row>
    <row r="8" spans="1:4" x14ac:dyDescent="0.25">
      <c r="A8" s="107" t="s">
        <v>155</v>
      </c>
      <c r="B8" s="108">
        <v>4282.7374300000001</v>
      </c>
      <c r="C8" s="108">
        <v>81289.400229999999</v>
      </c>
      <c r="D8" s="114">
        <f t="shared" si="0"/>
        <v>17.980710715669534</v>
      </c>
    </row>
    <row r="9" spans="1:4" x14ac:dyDescent="0.25">
      <c r="A9" s="107" t="s">
        <v>156</v>
      </c>
      <c r="B9" s="108">
        <v>4117.2339599999996</v>
      </c>
      <c r="C9" s="108">
        <v>74719.544829999999</v>
      </c>
      <c r="D9" s="114">
        <f t="shared" si="0"/>
        <v>17.14799585253591</v>
      </c>
    </row>
    <row r="10" spans="1:4" x14ac:dyDescent="0.25">
      <c r="A10" s="107" t="s">
        <v>157</v>
      </c>
      <c r="B10" s="108">
        <v>291.85336000000001</v>
      </c>
      <c r="C10" s="108">
        <v>2579.6910899999998</v>
      </c>
      <c r="D10" s="114">
        <f t="shared" si="0"/>
        <v>7.8389973992418644</v>
      </c>
    </row>
    <row r="11" spans="1:4" x14ac:dyDescent="0.25">
      <c r="A11" s="107" t="s">
        <v>158</v>
      </c>
      <c r="B11" s="108">
        <v>7805.7992800000002</v>
      </c>
      <c r="C11" s="108">
        <v>61987.698949999998</v>
      </c>
      <c r="D11" s="114">
        <f t="shared" si="0"/>
        <v>6.941236601974218</v>
      </c>
    </row>
    <row r="12" spans="1:4" x14ac:dyDescent="0.25">
      <c r="A12" s="107" t="s">
        <v>159</v>
      </c>
      <c r="B12" s="108">
        <v>138.98552000000001</v>
      </c>
      <c r="C12" s="108">
        <v>1087.23029</v>
      </c>
      <c r="D12" s="114">
        <f t="shared" si="0"/>
        <v>6.822615550166665</v>
      </c>
    </row>
    <row r="13" spans="1:4" x14ac:dyDescent="0.25">
      <c r="A13" s="107" t="s">
        <v>160</v>
      </c>
      <c r="B13" s="108">
        <v>44.886060000000001</v>
      </c>
      <c r="C13" s="108">
        <v>277.40676000000002</v>
      </c>
      <c r="D13" s="114">
        <f t="shared" si="0"/>
        <v>5.1802430420491357</v>
      </c>
    </row>
    <row r="14" spans="1:4" x14ac:dyDescent="0.25">
      <c r="A14" s="107" t="s">
        <v>161</v>
      </c>
      <c r="B14" s="108">
        <v>247.24777</v>
      </c>
      <c r="C14" s="108">
        <v>1362.73684</v>
      </c>
      <c r="D14" s="114">
        <f t="shared" si="0"/>
        <v>4.5116243920015942</v>
      </c>
    </row>
    <row r="15" spans="1:4" x14ac:dyDescent="0.25">
      <c r="A15" s="107" t="s">
        <v>162</v>
      </c>
      <c r="B15" s="108">
        <v>10689.68921</v>
      </c>
      <c r="C15" s="108">
        <v>57355.348839999999</v>
      </c>
      <c r="D15" s="114">
        <f t="shared" si="0"/>
        <v>4.3654832907906398</v>
      </c>
    </row>
    <row r="16" spans="1:4" x14ac:dyDescent="0.25">
      <c r="A16" s="109"/>
      <c r="B16" s="103"/>
      <c r="C16" s="103"/>
      <c r="D16" s="110"/>
    </row>
    <row r="17" spans="1:4" x14ac:dyDescent="0.25">
      <c r="A17" s="111"/>
      <c r="B17" s="103"/>
      <c r="C17" s="103"/>
      <c r="D17" s="102"/>
    </row>
    <row r="18" spans="1:4" ht="19" x14ac:dyDescent="0.4">
      <c r="A18" s="121" t="s">
        <v>64</v>
      </c>
      <c r="B18" s="121"/>
      <c r="C18" s="121"/>
      <c r="D18" s="121"/>
    </row>
    <row r="19" spans="1:4" ht="15.5" x14ac:dyDescent="0.35">
      <c r="A19" s="120" t="s">
        <v>65</v>
      </c>
      <c r="B19" s="120"/>
      <c r="C19" s="120"/>
      <c r="D19" s="120"/>
    </row>
    <row r="20" spans="1:4" ht="13" x14ac:dyDescent="0.3">
      <c r="A20" s="112"/>
      <c r="B20" s="103"/>
      <c r="C20" s="103"/>
      <c r="D20" s="102"/>
    </row>
    <row r="21" spans="1:4" ht="13" x14ac:dyDescent="0.3">
      <c r="A21" s="104" t="s">
        <v>62</v>
      </c>
      <c r="B21" s="105" t="s">
        <v>151</v>
      </c>
      <c r="C21" s="105" t="s">
        <v>152</v>
      </c>
      <c r="D21" s="106" t="s">
        <v>63</v>
      </c>
    </row>
    <row r="22" spans="1:4" x14ac:dyDescent="0.25">
      <c r="A22" s="107" t="s">
        <v>163</v>
      </c>
      <c r="B22" s="108">
        <v>1446565.1102499999</v>
      </c>
      <c r="C22" s="108">
        <v>1548852.0907399999</v>
      </c>
      <c r="D22" s="114">
        <f t="shared" ref="D22:D31" si="1">(C22-B22)/B22</f>
        <v>7.0710249932906533E-2</v>
      </c>
    </row>
    <row r="23" spans="1:4" x14ac:dyDescent="0.25">
      <c r="A23" s="107" t="s">
        <v>164</v>
      </c>
      <c r="B23" s="108">
        <v>1054333.3251</v>
      </c>
      <c r="C23" s="108">
        <v>1434011.63665</v>
      </c>
      <c r="D23" s="114">
        <f t="shared" si="1"/>
        <v>0.36011221737109445</v>
      </c>
    </row>
    <row r="24" spans="1:4" x14ac:dyDescent="0.25">
      <c r="A24" s="107" t="s">
        <v>165</v>
      </c>
      <c r="B24" s="108">
        <v>1159609.3070400001</v>
      </c>
      <c r="C24" s="108">
        <v>1301495.3820799999</v>
      </c>
      <c r="D24" s="114">
        <f t="shared" si="1"/>
        <v>0.12235679222183538</v>
      </c>
    </row>
    <row r="25" spans="1:4" x14ac:dyDescent="0.25">
      <c r="A25" s="107" t="s">
        <v>166</v>
      </c>
      <c r="B25" s="108">
        <v>919616.97293000005</v>
      </c>
      <c r="C25" s="108">
        <v>1182459.31984</v>
      </c>
      <c r="D25" s="114">
        <f t="shared" si="1"/>
        <v>0.28581719851532922</v>
      </c>
    </row>
    <row r="26" spans="1:4" x14ac:dyDescent="0.25">
      <c r="A26" s="107" t="s">
        <v>167</v>
      </c>
      <c r="B26" s="108">
        <v>992372.35745999997</v>
      </c>
      <c r="C26" s="108">
        <v>1098353.2034700001</v>
      </c>
      <c r="D26" s="114">
        <f t="shared" si="1"/>
        <v>0.10679544347774915</v>
      </c>
    </row>
    <row r="27" spans="1:4" x14ac:dyDescent="0.25">
      <c r="A27" s="107" t="s">
        <v>168</v>
      </c>
      <c r="B27" s="108">
        <v>1129170.8758</v>
      </c>
      <c r="C27" s="108">
        <v>990640.44614999997</v>
      </c>
      <c r="D27" s="114">
        <f t="shared" si="1"/>
        <v>-0.12268331801584362</v>
      </c>
    </row>
    <row r="28" spans="1:4" x14ac:dyDescent="0.25">
      <c r="A28" s="107" t="s">
        <v>169</v>
      </c>
      <c r="B28" s="108">
        <v>694933.80893000006</v>
      </c>
      <c r="C28" s="108">
        <v>755564.45137000002</v>
      </c>
      <c r="D28" s="114">
        <f t="shared" si="1"/>
        <v>8.7246643724751091E-2</v>
      </c>
    </row>
    <row r="29" spans="1:4" x14ac:dyDescent="0.25">
      <c r="A29" s="107" t="s">
        <v>170</v>
      </c>
      <c r="B29" s="108">
        <v>664970.32660000003</v>
      </c>
      <c r="C29" s="108">
        <v>724753.57345999999</v>
      </c>
      <c r="D29" s="114">
        <f t="shared" si="1"/>
        <v>8.9903630987073213E-2</v>
      </c>
    </row>
    <row r="30" spans="1:4" x14ac:dyDescent="0.25">
      <c r="A30" s="107" t="s">
        <v>171</v>
      </c>
      <c r="B30" s="108">
        <v>287387.85784000001</v>
      </c>
      <c r="C30" s="108">
        <v>716317.48146000004</v>
      </c>
      <c r="D30" s="114">
        <f t="shared" si="1"/>
        <v>1.4925112941229473</v>
      </c>
    </row>
    <row r="31" spans="1:4" x14ac:dyDescent="0.25">
      <c r="A31" s="107" t="s">
        <v>172</v>
      </c>
      <c r="B31" s="108">
        <v>614521.19267000002</v>
      </c>
      <c r="C31" s="108">
        <v>604263.58183000004</v>
      </c>
      <c r="D31" s="114">
        <f t="shared" si="1"/>
        <v>-1.6692037577145612E-2</v>
      </c>
    </row>
    <row r="32" spans="1:4" x14ac:dyDescent="0.25">
      <c r="A32" s="102"/>
      <c r="B32" s="103"/>
      <c r="C32" s="103"/>
      <c r="D32" s="102"/>
    </row>
    <row r="33" spans="1:4" ht="19" x14ac:dyDescent="0.4">
      <c r="A33" s="121" t="s">
        <v>66</v>
      </c>
      <c r="B33" s="121"/>
      <c r="C33" s="121"/>
      <c r="D33" s="121"/>
    </row>
    <row r="34" spans="1:4" ht="15.5" x14ac:dyDescent="0.35">
      <c r="A34" s="120" t="s">
        <v>70</v>
      </c>
      <c r="B34" s="120"/>
      <c r="C34" s="120"/>
      <c r="D34" s="120"/>
    </row>
    <row r="35" spans="1:4" x14ac:dyDescent="0.25">
      <c r="A35" s="102"/>
      <c r="B35" s="103"/>
      <c r="C35" s="103"/>
      <c r="D35" s="102"/>
    </row>
    <row r="36" spans="1:4" ht="13" x14ac:dyDescent="0.3">
      <c r="A36" s="104" t="s">
        <v>68</v>
      </c>
      <c r="B36" s="105" t="s">
        <v>151</v>
      </c>
      <c r="C36" s="105" t="s">
        <v>152</v>
      </c>
      <c r="D36" s="106" t="s">
        <v>63</v>
      </c>
    </row>
    <row r="37" spans="1:4" x14ac:dyDescent="0.25">
      <c r="A37" s="107" t="s">
        <v>148</v>
      </c>
      <c r="B37" s="108">
        <v>997520.48196</v>
      </c>
      <c r="C37" s="108">
        <v>2571032.9853699999</v>
      </c>
      <c r="D37" s="114">
        <f t="shared" ref="D37:D46" si="2">(C37-B37)/B37</f>
        <v>1.5774237540649283</v>
      </c>
    </row>
    <row r="38" spans="1:4" x14ac:dyDescent="0.25">
      <c r="A38" s="107" t="s">
        <v>126</v>
      </c>
      <c r="B38" s="108">
        <v>349163.93852999998</v>
      </c>
      <c r="C38" s="108">
        <v>621507.52850000001</v>
      </c>
      <c r="D38" s="114">
        <f t="shared" si="2"/>
        <v>0.77998773618083816</v>
      </c>
    </row>
    <row r="39" spans="1:4" x14ac:dyDescent="0.25">
      <c r="A39" s="107" t="s">
        <v>141</v>
      </c>
      <c r="B39" s="108">
        <v>221165.67335</v>
      </c>
      <c r="C39" s="108">
        <v>291551.20499</v>
      </c>
      <c r="D39" s="114">
        <f t="shared" si="2"/>
        <v>0.31824799289089134</v>
      </c>
    </row>
    <row r="40" spans="1:4" x14ac:dyDescent="0.25">
      <c r="A40" s="107" t="s">
        <v>133</v>
      </c>
      <c r="B40" s="108">
        <v>348906.67934999999</v>
      </c>
      <c r="C40" s="108">
        <v>446904.15331999998</v>
      </c>
      <c r="D40" s="114">
        <f t="shared" si="2"/>
        <v>0.28087015746607547</v>
      </c>
    </row>
    <row r="41" spans="1:4" x14ac:dyDescent="0.25">
      <c r="A41" s="107" t="s">
        <v>143</v>
      </c>
      <c r="B41" s="108">
        <v>963185.96527000004</v>
      </c>
      <c r="C41" s="108">
        <v>1153265.5915999999</v>
      </c>
      <c r="D41" s="114">
        <f t="shared" si="2"/>
        <v>0.19734468024221763</v>
      </c>
    </row>
    <row r="42" spans="1:4" x14ac:dyDescent="0.25">
      <c r="A42" s="107" t="s">
        <v>142</v>
      </c>
      <c r="B42" s="108">
        <v>1476886.28137</v>
      </c>
      <c r="C42" s="108">
        <v>1730868.0889300001</v>
      </c>
      <c r="D42" s="114">
        <f t="shared" si="2"/>
        <v>0.17197113329836042</v>
      </c>
    </row>
    <row r="43" spans="1:4" x14ac:dyDescent="0.25">
      <c r="A43" s="109" t="s">
        <v>137</v>
      </c>
      <c r="B43" s="108">
        <v>247137.72871</v>
      </c>
      <c r="C43" s="108">
        <v>285110.03367999999</v>
      </c>
      <c r="D43" s="114">
        <f t="shared" si="2"/>
        <v>0.15364835295770651</v>
      </c>
    </row>
    <row r="44" spans="1:4" x14ac:dyDescent="0.25">
      <c r="A44" s="107" t="s">
        <v>144</v>
      </c>
      <c r="B44" s="108">
        <v>972272.09291999997</v>
      </c>
      <c r="C44" s="108">
        <v>1109431.0840799999</v>
      </c>
      <c r="D44" s="114">
        <f t="shared" si="2"/>
        <v>0.14107058318219737</v>
      </c>
    </row>
    <row r="45" spans="1:4" x14ac:dyDescent="0.25">
      <c r="A45" s="107" t="s">
        <v>146</v>
      </c>
      <c r="B45" s="108">
        <v>339573.18560999999</v>
      </c>
      <c r="C45" s="108">
        <v>385459.7819</v>
      </c>
      <c r="D45" s="114">
        <f t="shared" si="2"/>
        <v>0.13513021120195515</v>
      </c>
    </row>
    <row r="46" spans="1:4" x14ac:dyDescent="0.25">
      <c r="A46" s="107" t="s">
        <v>131</v>
      </c>
      <c r="B46" s="108">
        <v>90528.891539999997</v>
      </c>
      <c r="C46" s="108">
        <v>100850.4501</v>
      </c>
      <c r="D46" s="114">
        <f t="shared" si="2"/>
        <v>0.11401397260497161</v>
      </c>
    </row>
    <row r="47" spans="1:4" x14ac:dyDescent="0.25">
      <c r="A47" s="102"/>
      <c r="B47" s="103"/>
      <c r="C47" s="103"/>
      <c r="D47" s="102"/>
    </row>
    <row r="48" spans="1:4" ht="19" x14ac:dyDescent="0.4">
      <c r="A48" s="121" t="s">
        <v>69</v>
      </c>
      <c r="B48" s="121"/>
      <c r="C48" s="121"/>
      <c r="D48" s="121"/>
    </row>
    <row r="49" spans="1:4" ht="15.5" x14ac:dyDescent="0.35">
      <c r="A49" s="120" t="s">
        <v>67</v>
      </c>
      <c r="B49" s="120"/>
      <c r="C49" s="120"/>
      <c r="D49" s="120"/>
    </row>
    <row r="50" spans="1:4" x14ac:dyDescent="0.25">
      <c r="A50" s="102"/>
      <c r="B50" s="103"/>
      <c r="C50" s="103"/>
      <c r="D50" s="102"/>
    </row>
    <row r="51" spans="1:4" ht="13" x14ac:dyDescent="0.3">
      <c r="A51" s="104" t="s">
        <v>68</v>
      </c>
      <c r="B51" s="105" t="s">
        <v>151</v>
      </c>
      <c r="C51" s="105" t="s">
        <v>152</v>
      </c>
      <c r="D51" s="106" t="s">
        <v>63</v>
      </c>
    </row>
    <row r="52" spans="1:4" x14ac:dyDescent="0.25">
      <c r="A52" s="107" t="s">
        <v>140</v>
      </c>
      <c r="B52" s="108">
        <v>3483704.4030300002</v>
      </c>
      <c r="C52" s="108">
        <v>3760665.6924800002</v>
      </c>
      <c r="D52" s="114">
        <f t="shared" ref="D52:D61" si="3">(C52-B52)/B52</f>
        <v>7.950194890505323E-2</v>
      </c>
    </row>
    <row r="53" spans="1:4" x14ac:dyDescent="0.25">
      <c r="A53" s="107" t="s">
        <v>138</v>
      </c>
      <c r="B53" s="108">
        <v>2656428.6096399999</v>
      </c>
      <c r="C53" s="108">
        <v>2643741.9250400001</v>
      </c>
      <c r="D53" s="114">
        <f t="shared" si="3"/>
        <v>-4.7758424803740944E-3</v>
      </c>
    </row>
    <row r="54" spans="1:4" x14ac:dyDescent="0.25">
      <c r="A54" s="107" t="s">
        <v>148</v>
      </c>
      <c r="B54" s="108">
        <v>997520.48196</v>
      </c>
      <c r="C54" s="108">
        <v>2571032.9853699999</v>
      </c>
      <c r="D54" s="114">
        <f t="shared" si="3"/>
        <v>1.5774237540649283</v>
      </c>
    </row>
    <row r="55" spans="1:4" x14ac:dyDescent="0.25">
      <c r="A55" s="107" t="s">
        <v>142</v>
      </c>
      <c r="B55" s="108">
        <v>1476886.28137</v>
      </c>
      <c r="C55" s="108">
        <v>1730868.0889300001</v>
      </c>
      <c r="D55" s="114">
        <f t="shared" si="3"/>
        <v>0.17197113329836042</v>
      </c>
    </row>
    <row r="56" spans="1:4" x14ac:dyDescent="0.25">
      <c r="A56" s="107" t="s">
        <v>145</v>
      </c>
      <c r="B56" s="108">
        <v>1433514.0757200001</v>
      </c>
      <c r="C56" s="108">
        <v>1509662.1347099999</v>
      </c>
      <c r="D56" s="114">
        <f t="shared" si="3"/>
        <v>5.3119854405164119E-2</v>
      </c>
    </row>
    <row r="57" spans="1:4" x14ac:dyDescent="0.25">
      <c r="A57" s="107" t="s">
        <v>139</v>
      </c>
      <c r="B57" s="108">
        <v>1259901.16653</v>
      </c>
      <c r="C57" s="108">
        <v>1271980.5467900001</v>
      </c>
      <c r="D57" s="114">
        <f t="shared" si="3"/>
        <v>9.5875617714275517E-3</v>
      </c>
    </row>
    <row r="58" spans="1:4" x14ac:dyDescent="0.25">
      <c r="A58" s="107" t="s">
        <v>125</v>
      </c>
      <c r="B58" s="108">
        <v>1125970.17824</v>
      </c>
      <c r="C58" s="108">
        <v>1207513.6055300001</v>
      </c>
      <c r="D58" s="114">
        <f t="shared" si="3"/>
        <v>7.242059236192229E-2</v>
      </c>
    </row>
    <row r="59" spans="1:4" x14ac:dyDescent="0.25">
      <c r="A59" s="107" t="s">
        <v>143</v>
      </c>
      <c r="B59" s="108">
        <v>963185.96527000004</v>
      </c>
      <c r="C59" s="108">
        <v>1153265.5915999999</v>
      </c>
      <c r="D59" s="114">
        <f t="shared" si="3"/>
        <v>0.19734468024221763</v>
      </c>
    </row>
    <row r="60" spans="1:4" x14ac:dyDescent="0.25">
      <c r="A60" s="107" t="s">
        <v>144</v>
      </c>
      <c r="B60" s="108">
        <v>972272.09291999997</v>
      </c>
      <c r="C60" s="108">
        <v>1109431.0840799999</v>
      </c>
      <c r="D60" s="114">
        <f t="shared" si="3"/>
        <v>0.14107058318219737</v>
      </c>
    </row>
    <row r="61" spans="1:4" x14ac:dyDescent="0.25">
      <c r="A61" s="107" t="s">
        <v>135</v>
      </c>
      <c r="B61" s="108">
        <v>780506.48904999997</v>
      </c>
      <c r="C61" s="108">
        <v>782187.26471999998</v>
      </c>
      <c r="D61" s="114">
        <f t="shared" si="3"/>
        <v>2.153442275727615E-3</v>
      </c>
    </row>
    <row r="62" spans="1:4" x14ac:dyDescent="0.25">
      <c r="A62" s="102"/>
      <c r="B62" s="103"/>
      <c r="C62" s="103"/>
      <c r="D62" s="102"/>
    </row>
    <row r="63" spans="1:4" ht="19" x14ac:dyDescent="0.4">
      <c r="A63" s="121" t="s">
        <v>71</v>
      </c>
      <c r="B63" s="121"/>
      <c r="C63" s="121"/>
      <c r="D63" s="121"/>
    </row>
    <row r="64" spans="1:4" ht="15.5" x14ac:dyDescent="0.35">
      <c r="A64" s="120" t="s">
        <v>72</v>
      </c>
      <c r="B64" s="120"/>
      <c r="C64" s="120"/>
      <c r="D64" s="120"/>
    </row>
    <row r="65" spans="1:4" x14ac:dyDescent="0.25">
      <c r="A65" s="102"/>
      <c r="B65" s="103"/>
      <c r="C65" s="103"/>
      <c r="D65" s="102"/>
    </row>
    <row r="66" spans="1:4" ht="13" x14ac:dyDescent="0.3">
      <c r="A66" s="104" t="s">
        <v>73</v>
      </c>
      <c r="B66" s="105" t="s">
        <v>151</v>
      </c>
      <c r="C66" s="105" t="s">
        <v>152</v>
      </c>
      <c r="D66" s="106" t="s">
        <v>63</v>
      </c>
    </row>
    <row r="67" spans="1:4" x14ac:dyDescent="0.25">
      <c r="A67" s="107" t="s">
        <v>173</v>
      </c>
      <c r="B67" s="113">
        <v>7999439.5854599997</v>
      </c>
      <c r="C67" s="113">
        <v>8604313.3049699999</v>
      </c>
      <c r="D67" s="114">
        <f t="shared" ref="D67:D76" si="4">(C67-B67)/B67</f>
        <v>7.5614511872736087E-2</v>
      </c>
    </row>
    <row r="68" spans="1:4" x14ac:dyDescent="0.25">
      <c r="A68" s="107" t="s">
        <v>174</v>
      </c>
      <c r="B68" s="113">
        <v>1558516.7720300001</v>
      </c>
      <c r="C68" s="113">
        <v>2991709.67967</v>
      </c>
      <c r="D68" s="114">
        <f t="shared" si="4"/>
        <v>0.91958773454406695</v>
      </c>
    </row>
    <row r="69" spans="1:4" x14ac:dyDescent="0.25">
      <c r="A69" s="107" t="s">
        <v>175</v>
      </c>
      <c r="B69" s="113">
        <v>1834006.87182</v>
      </c>
      <c r="C69" s="113">
        <v>2033667.4121399999</v>
      </c>
      <c r="D69" s="114">
        <f t="shared" si="4"/>
        <v>0.10886575366092507</v>
      </c>
    </row>
    <row r="70" spans="1:4" x14ac:dyDescent="0.25">
      <c r="A70" s="107" t="s">
        <v>176</v>
      </c>
      <c r="B70" s="113">
        <v>1462570.6445800001</v>
      </c>
      <c r="C70" s="113">
        <v>1673560.3507900001</v>
      </c>
      <c r="D70" s="114">
        <f t="shared" si="4"/>
        <v>0.14425949747582206</v>
      </c>
    </row>
    <row r="71" spans="1:4" x14ac:dyDescent="0.25">
      <c r="A71" s="107" t="s">
        <v>177</v>
      </c>
      <c r="B71" s="113">
        <v>1163572.8853</v>
      </c>
      <c r="C71" s="113">
        <v>1194609.2546699999</v>
      </c>
      <c r="D71" s="114">
        <f t="shared" si="4"/>
        <v>2.6673335002987776E-2</v>
      </c>
    </row>
    <row r="72" spans="1:4" x14ac:dyDescent="0.25">
      <c r="A72" s="107" t="s">
        <v>178</v>
      </c>
      <c r="B72" s="113">
        <v>909869.95065000001</v>
      </c>
      <c r="C72" s="113">
        <v>977928.24280999997</v>
      </c>
      <c r="D72" s="114">
        <f t="shared" si="4"/>
        <v>7.4800021817821263E-2</v>
      </c>
    </row>
    <row r="73" spans="1:4" x14ac:dyDescent="0.25">
      <c r="A73" s="107" t="s">
        <v>179</v>
      </c>
      <c r="B73" s="113">
        <v>484364.91401000001</v>
      </c>
      <c r="C73" s="113">
        <v>504164.05222000001</v>
      </c>
      <c r="D73" s="114">
        <f t="shared" si="4"/>
        <v>4.0876491333951659E-2</v>
      </c>
    </row>
    <row r="74" spans="1:4" x14ac:dyDescent="0.25">
      <c r="A74" s="107" t="s">
        <v>180</v>
      </c>
      <c r="B74" s="113">
        <v>304497.70254000003</v>
      </c>
      <c r="C74" s="113">
        <v>496093.73719999997</v>
      </c>
      <c r="D74" s="114">
        <f t="shared" si="4"/>
        <v>0.62921996803844893</v>
      </c>
    </row>
    <row r="75" spans="1:4" x14ac:dyDescent="0.25">
      <c r="A75" s="107" t="s">
        <v>181</v>
      </c>
      <c r="B75" s="113">
        <v>494460.90941999998</v>
      </c>
      <c r="C75" s="113">
        <v>418181.7806</v>
      </c>
      <c r="D75" s="114">
        <f t="shared" si="4"/>
        <v>-0.15426725827421828</v>
      </c>
    </row>
    <row r="76" spans="1:4" x14ac:dyDescent="0.25">
      <c r="A76" s="107" t="s">
        <v>182</v>
      </c>
      <c r="B76" s="113">
        <v>347853.92632000003</v>
      </c>
      <c r="C76" s="113">
        <v>404428.33247999998</v>
      </c>
      <c r="D76" s="114">
        <f t="shared" si="4"/>
        <v>0.1626384004300577</v>
      </c>
    </row>
    <row r="77" spans="1:4" x14ac:dyDescent="0.25">
      <c r="A77" s="102"/>
      <c r="B77" s="103"/>
      <c r="C77" s="103"/>
      <c r="D77" s="102"/>
    </row>
    <row r="78" spans="1:4" ht="19" x14ac:dyDescent="0.4">
      <c r="A78" s="121" t="s">
        <v>74</v>
      </c>
      <c r="B78" s="121"/>
      <c r="C78" s="121"/>
      <c r="D78" s="121"/>
    </row>
    <row r="79" spans="1:4" ht="15.5" x14ac:dyDescent="0.35">
      <c r="A79" s="120" t="s">
        <v>75</v>
      </c>
      <c r="B79" s="120"/>
      <c r="C79" s="120"/>
      <c r="D79" s="120"/>
    </row>
    <row r="80" spans="1:4" x14ac:dyDescent="0.25">
      <c r="A80" s="102"/>
      <c r="B80" s="103"/>
      <c r="C80" s="103"/>
      <c r="D80" s="102"/>
    </row>
    <row r="81" spans="1:4" ht="13" x14ac:dyDescent="0.3">
      <c r="A81" s="104" t="s">
        <v>73</v>
      </c>
      <c r="B81" s="105" t="s">
        <v>151</v>
      </c>
      <c r="C81" s="105" t="s">
        <v>152</v>
      </c>
      <c r="D81" s="106" t="s">
        <v>63</v>
      </c>
    </row>
    <row r="82" spans="1:4" x14ac:dyDescent="0.25">
      <c r="A82" s="107" t="s">
        <v>183</v>
      </c>
      <c r="B82" s="113">
        <v>394.66984000000002</v>
      </c>
      <c r="C82" s="113">
        <v>1264.53586</v>
      </c>
      <c r="D82" s="114">
        <f t="shared" ref="D82:D91" si="5">(C82-B82)/B82</f>
        <v>2.2040346939102311</v>
      </c>
    </row>
    <row r="83" spans="1:4" x14ac:dyDescent="0.25">
      <c r="A83" s="107" t="s">
        <v>184</v>
      </c>
      <c r="B83" s="113">
        <v>48433.649709999998</v>
      </c>
      <c r="C83" s="113">
        <v>151673.30343</v>
      </c>
      <c r="D83" s="114">
        <f t="shared" si="5"/>
        <v>2.1315687407031052</v>
      </c>
    </row>
    <row r="84" spans="1:4" x14ac:dyDescent="0.25">
      <c r="A84" s="107" t="s">
        <v>185</v>
      </c>
      <c r="B84" s="113">
        <v>68055.811860000002</v>
      </c>
      <c r="C84" s="113">
        <v>168737.71974999999</v>
      </c>
      <c r="D84" s="114">
        <f t="shared" si="5"/>
        <v>1.4794020545536402</v>
      </c>
    </row>
    <row r="85" spans="1:4" x14ac:dyDescent="0.25">
      <c r="A85" s="107" t="s">
        <v>186</v>
      </c>
      <c r="B85" s="113">
        <v>7.5903999999999998</v>
      </c>
      <c r="C85" s="113">
        <v>18.37358</v>
      </c>
      <c r="D85" s="114">
        <f t="shared" si="5"/>
        <v>1.4206339586846546</v>
      </c>
    </row>
    <row r="86" spans="1:4" x14ac:dyDescent="0.25">
      <c r="A86" s="107" t="s">
        <v>187</v>
      </c>
      <c r="B86" s="113">
        <v>16751.394700000001</v>
      </c>
      <c r="C86" s="113">
        <v>37974.21286</v>
      </c>
      <c r="D86" s="114">
        <f t="shared" si="5"/>
        <v>1.266928428353491</v>
      </c>
    </row>
    <row r="87" spans="1:4" x14ac:dyDescent="0.25">
      <c r="A87" s="107" t="s">
        <v>188</v>
      </c>
      <c r="B87" s="113">
        <v>3060.0916400000001</v>
      </c>
      <c r="C87" s="113">
        <v>6743.3088200000002</v>
      </c>
      <c r="D87" s="114">
        <f t="shared" si="5"/>
        <v>1.2036296991419513</v>
      </c>
    </row>
    <row r="88" spans="1:4" x14ac:dyDescent="0.25">
      <c r="A88" s="107" t="s">
        <v>189</v>
      </c>
      <c r="B88" s="113">
        <v>2540.2769699999999</v>
      </c>
      <c r="C88" s="113">
        <v>5127.6635200000001</v>
      </c>
      <c r="D88" s="114">
        <f t="shared" si="5"/>
        <v>1.0185450565258638</v>
      </c>
    </row>
    <row r="89" spans="1:4" x14ac:dyDescent="0.25">
      <c r="A89" s="107" t="s">
        <v>190</v>
      </c>
      <c r="B89" s="113">
        <v>3358.0181899999998</v>
      </c>
      <c r="C89" s="113">
        <v>6722.0967499999997</v>
      </c>
      <c r="D89" s="114">
        <f t="shared" si="5"/>
        <v>1.0018047460308726</v>
      </c>
    </row>
    <row r="90" spans="1:4" x14ac:dyDescent="0.25">
      <c r="A90" s="107" t="s">
        <v>174</v>
      </c>
      <c r="B90" s="113">
        <v>1558516.7720300001</v>
      </c>
      <c r="C90" s="113">
        <v>2991709.67967</v>
      </c>
      <c r="D90" s="114">
        <f t="shared" si="5"/>
        <v>0.91958773454406695</v>
      </c>
    </row>
    <row r="91" spans="1:4" x14ac:dyDescent="0.25">
      <c r="A91" s="107" t="s">
        <v>191</v>
      </c>
      <c r="B91" s="113">
        <v>44826.05702</v>
      </c>
      <c r="C91" s="113">
        <v>79609.67787</v>
      </c>
      <c r="D91" s="114">
        <f t="shared" si="5"/>
        <v>0.7759687816057661</v>
      </c>
    </row>
    <row r="92" spans="1:4" ht="13" x14ac:dyDescent="0.3">
      <c r="A92" s="102" t="s">
        <v>117</v>
      </c>
      <c r="B92" s="103"/>
      <c r="C92" s="103"/>
      <c r="D92" s="102"/>
    </row>
  </sheetData>
  <mergeCells count="12">
    <mergeCell ref="A79:D79"/>
    <mergeCell ref="A2:D2"/>
    <mergeCell ref="A3:D3"/>
    <mergeCell ref="A18:D18"/>
    <mergeCell ref="A19:D19"/>
    <mergeCell ref="A33:D33"/>
    <mergeCell ref="A34:D34"/>
    <mergeCell ref="A48:D48"/>
    <mergeCell ref="A49:D49"/>
    <mergeCell ref="A63:D63"/>
    <mergeCell ref="A64:D64"/>
    <mergeCell ref="A78:D7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9"/>
  <sheetViews>
    <sheetView showGridLines="0" zoomScale="80" zoomScaleNormal="80" workbookViewId="0">
      <selection activeCell="C2" sqref="C2"/>
    </sheetView>
  </sheetViews>
  <sheetFormatPr defaultColWidth="9.1796875" defaultRowHeight="12.5" x14ac:dyDescent="0.25"/>
  <cols>
    <col min="1" max="1" width="44.7265625" style="17" customWidth="1"/>
    <col min="2" max="2" width="16" style="19" customWidth="1"/>
    <col min="3" max="3" width="16" style="17" customWidth="1"/>
    <col min="4" max="4" width="10.26953125" style="17" customWidth="1"/>
    <col min="5" max="5" width="14" style="17" bestFit="1" customWidth="1"/>
    <col min="6" max="7" width="15" style="17" bestFit="1" customWidth="1"/>
    <col min="8" max="8" width="10.54296875" style="17" bestFit="1" customWidth="1"/>
    <col min="9" max="9" width="14" style="17" bestFit="1" customWidth="1"/>
    <col min="10" max="11" width="15.26953125" style="17" bestFit="1" customWidth="1"/>
    <col min="12" max="12" width="10.54296875" style="17" bestFit="1" customWidth="1"/>
    <col min="13" max="13" width="10.7265625" style="17" bestFit="1" customWidth="1"/>
    <col min="14" max="16384" width="9.1796875" style="17"/>
  </cols>
  <sheetData>
    <row r="1" spans="1:13" ht="25" x14ac:dyDescent="0.5">
      <c r="B1" s="119" t="s">
        <v>118</v>
      </c>
      <c r="C1" s="119"/>
      <c r="D1" s="119"/>
      <c r="E1" s="119"/>
      <c r="F1" s="119"/>
      <c r="G1" s="119"/>
      <c r="H1" s="119"/>
      <c r="I1" s="119"/>
      <c r="J1" s="119"/>
    </row>
    <row r="2" spans="1:13" x14ac:dyDescent="0.25">
      <c r="D2" s="18"/>
    </row>
    <row r="3" spans="1:13" x14ac:dyDescent="0.25">
      <c r="D3" s="18"/>
    </row>
    <row r="4" spans="1:13" x14ac:dyDescent="0.25">
      <c r="B4" s="20"/>
      <c r="C4" s="18"/>
      <c r="D4" s="18"/>
      <c r="E4" s="18"/>
      <c r="F4" s="18"/>
      <c r="G4" s="18"/>
      <c r="H4" s="18"/>
      <c r="I4" s="18"/>
    </row>
    <row r="5" spans="1:13" ht="25" x14ac:dyDescent="0.25">
      <c r="A5" s="123" t="s">
        <v>109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5"/>
    </row>
    <row r="6" spans="1:13" ht="18" x14ac:dyDescent="0.25">
      <c r="A6" s="80"/>
      <c r="B6" s="122" t="str">
        <f>SEKTOR_USD!B6</f>
        <v>1 - 31 ARALıK</v>
      </c>
      <c r="C6" s="122"/>
      <c r="D6" s="122"/>
      <c r="E6" s="122"/>
      <c r="F6" s="122" t="str">
        <f>SEKTOR_USD!F6</f>
        <v>1 OCAK  -  31 ARALıK</v>
      </c>
      <c r="G6" s="122"/>
      <c r="H6" s="122"/>
      <c r="I6" s="122"/>
      <c r="J6" s="122" t="s">
        <v>102</v>
      </c>
      <c r="K6" s="122"/>
      <c r="L6" s="122"/>
      <c r="M6" s="122"/>
    </row>
    <row r="7" spans="1:13" ht="29" x14ac:dyDescent="0.4">
      <c r="A7" s="81" t="s">
        <v>1</v>
      </c>
      <c r="B7" s="82">
        <f>SEKTOR_USD!B7</f>
        <v>2024</v>
      </c>
      <c r="C7" s="83">
        <f>SEKTOR_USD!C7</f>
        <v>2025</v>
      </c>
      <c r="D7" s="7" t="s">
        <v>112</v>
      </c>
      <c r="E7" s="7" t="s">
        <v>113</v>
      </c>
      <c r="F7" s="5"/>
      <c r="G7" s="6"/>
      <c r="H7" s="7" t="s">
        <v>112</v>
      </c>
      <c r="I7" s="7" t="s">
        <v>113</v>
      </c>
      <c r="J7" s="5"/>
      <c r="K7" s="5"/>
      <c r="L7" s="7" t="s">
        <v>112</v>
      </c>
      <c r="M7" s="7" t="s">
        <v>113</v>
      </c>
    </row>
    <row r="8" spans="1:13" ht="16.5" x14ac:dyDescent="0.35">
      <c r="A8" s="84" t="s">
        <v>2</v>
      </c>
      <c r="B8" s="85">
        <f>SEKTOR_USD!B8*$B$47</f>
        <v>119581600.90484984</v>
      </c>
      <c r="C8" s="85">
        <f>SEKTOR_USD!C8*$C$47</f>
        <v>163568146.85437155</v>
      </c>
      <c r="D8" s="86">
        <f t="shared" ref="D8:D42" si="0">(C8-B8)/B8*100</f>
        <v>36.783707206363175</v>
      </c>
      <c r="E8" s="86">
        <f>C8/C$43*100</f>
        <v>16.487196471235329</v>
      </c>
      <c r="F8" s="85">
        <f>SEKTOR_USD!F8*$B$48</f>
        <v>1189561948.6380928</v>
      </c>
      <c r="G8" s="85">
        <f>SEKTOR_USD!G8*$C$48</f>
        <v>1439622046.6095874</v>
      </c>
      <c r="H8" s="86">
        <f t="shared" ref="H8:H42" si="1">(G8-F8)/F8*100</f>
        <v>21.021191730097268</v>
      </c>
      <c r="I8" s="86">
        <f>G8/G$43*100</f>
        <v>15.337671737201553</v>
      </c>
      <c r="J8" s="85">
        <f>SEKTOR_USD!J8*$B$49</f>
        <v>1189561948.6380928</v>
      </c>
      <c r="K8" s="85">
        <f>SEKTOR_USD!K8*$C$49</f>
        <v>1439622046.6095874</v>
      </c>
      <c r="L8" s="86">
        <f t="shared" ref="L8:L42" si="2">(K8-J8)/J8*100</f>
        <v>21.021191730097268</v>
      </c>
      <c r="M8" s="86">
        <f>K8/K$43*100</f>
        <v>15.337671737201553</v>
      </c>
    </row>
    <row r="9" spans="1:13" s="21" customFormat="1" ht="15.5" x14ac:dyDescent="0.35">
      <c r="A9" s="87" t="s">
        <v>3</v>
      </c>
      <c r="B9" s="85">
        <f>SEKTOR_USD!B9*$B$47</f>
        <v>82590302.357173204</v>
      </c>
      <c r="C9" s="85">
        <f>SEKTOR_USD!C9*$C$47</f>
        <v>113002190.43036975</v>
      </c>
      <c r="D9" s="88">
        <f t="shared" si="0"/>
        <v>36.822589584036294</v>
      </c>
      <c r="E9" s="88">
        <f>C9/C$43*100</f>
        <v>11.390294205412779</v>
      </c>
      <c r="F9" s="85">
        <f>SEKTOR_USD!F9*$B$48</f>
        <v>803173280.70967209</v>
      </c>
      <c r="G9" s="85">
        <f>SEKTOR_USD!G9*$C$48</f>
        <v>963802337.87020266</v>
      </c>
      <c r="H9" s="88">
        <f t="shared" si="1"/>
        <v>19.999302892471857</v>
      </c>
      <c r="I9" s="88">
        <f>G9/G$43*100</f>
        <v>10.268308902752908</v>
      </c>
      <c r="J9" s="85">
        <f>SEKTOR_USD!J9*$B$49</f>
        <v>803173280.70967209</v>
      </c>
      <c r="K9" s="85">
        <f>SEKTOR_USD!K9*$C$49</f>
        <v>963802337.87020266</v>
      </c>
      <c r="L9" s="88">
        <f t="shared" si="2"/>
        <v>19.999302892471857</v>
      </c>
      <c r="M9" s="88">
        <f>K9/K$43*100</f>
        <v>10.268308902752908</v>
      </c>
    </row>
    <row r="10" spans="1:13" ht="14" x14ac:dyDescent="0.3">
      <c r="A10" s="89" t="str">
        <f>SEKTOR_USD!A10</f>
        <v xml:space="preserve"> Hububat, Bakliyat, Yağlı Tohumlar ve Mamulleri </v>
      </c>
      <c r="B10" s="90">
        <f>SEKTOR_USD!B10*$B$47</f>
        <v>39394967.184905544</v>
      </c>
      <c r="C10" s="90">
        <f>SEKTOR_USD!C10*$C$47</f>
        <v>51566755.017879732</v>
      </c>
      <c r="D10" s="91">
        <f t="shared" si="0"/>
        <v>30.896809168146465</v>
      </c>
      <c r="E10" s="91">
        <f>C10/C$43*100</f>
        <v>5.1977798716567225</v>
      </c>
      <c r="F10" s="90">
        <f>SEKTOR_USD!F10*$B$48</f>
        <v>391019330.58992994</v>
      </c>
      <c r="G10" s="90">
        <f>SEKTOR_USD!G10*$C$48</f>
        <v>489023782.07599241</v>
      </c>
      <c r="H10" s="91">
        <f t="shared" si="1"/>
        <v>25.063837979110492</v>
      </c>
      <c r="I10" s="91">
        <f>G10/G$43*100</f>
        <v>5.2100384672703086</v>
      </c>
      <c r="J10" s="90">
        <f>SEKTOR_USD!J10*$B$49</f>
        <v>391019330.58992994</v>
      </c>
      <c r="K10" s="90">
        <f>SEKTOR_USD!K10*$C$49</f>
        <v>489023782.07599241</v>
      </c>
      <c r="L10" s="91">
        <f t="shared" si="2"/>
        <v>25.063837979110492</v>
      </c>
      <c r="M10" s="91">
        <f>K10/K$43*100</f>
        <v>5.2100384672703086</v>
      </c>
    </row>
    <row r="11" spans="1:13" ht="14" x14ac:dyDescent="0.3">
      <c r="A11" s="89" t="str">
        <f>SEKTOR_USD!A11</f>
        <v xml:space="preserve"> Yaş Meyve ve Sebze  </v>
      </c>
      <c r="B11" s="90">
        <f>SEKTOR_USD!B11*$B$47</f>
        <v>12216399.835777702</v>
      </c>
      <c r="C11" s="90">
        <f>SEKTOR_USD!C11*$C$47</f>
        <v>26541420.582884822</v>
      </c>
      <c r="D11" s="91">
        <f t="shared" si="0"/>
        <v>117.26057545328518</v>
      </c>
      <c r="E11" s="91">
        <f>C11/C$43*100</f>
        <v>2.6752984868460419</v>
      </c>
      <c r="F11" s="90">
        <f>SEKTOR_USD!F11*$B$48</f>
        <v>111792360.7831981</v>
      </c>
      <c r="G11" s="90">
        <f>SEKTOR_USD!G11*$C$48</f>
        <v>146480871.3094579</v>
      </c>
      <c r="H11" s="91">
        <f t="shared" si="1"/>
        <v>31.029410492128477</v>
      </c>
      <c r="I11" s="91">
        <f>G11/G$43*100</f>
        <v>1.5606009405140824</v>
      </c>
      <c r="J11" s="90">
        <f>SEKTOR_USD!J11*$B$49</f>
        <v>111792360.7831981</v>
      </c>
      <c r="K11" s="90">
        <f>SEKTOR_USD!K11*$C$49</f>
        <v>146480871.3094579</v>
      </c>
      <c r="L11" s="91">
        <f t="shared" si="2"/>
        <v>31.029410492128477</v>
      </c>
      <c r="M11" s="91">
        <f>K11/K$43*100</f>
        <v>1.5606009405140824</v>
      </c>
    </row>
    <row r="12" spans="1:13" ht="14" x14ac:dyDescent="0.3">
      <c r="A12" s="89" t="str">
        <f>SEKTOR_USD!A12</f>
        <v xml:space="preserve"> Meyve Sebze Mamulleri </v>
      </c>
      <c r="B12" s="90">
        <f>SEKTOR_USD!B12*$B$47</f>
        <v>8643909.6164948586</v>
      </c>
      <c r="C12" s="90">
        <f>SEKTOR_USD!C12*$C$47</f>
        <v>10287484.924034946</v>
      </c>
      <c r="D12" s="91">
        <f t="shared" si="0"/>
        <v>19.01425836757608</v>
      </c>
      <c r="E12" s="91">
        <f>C12/C$43*100</f>
        <v>1.0369487482697033</v>
      </c>
      <c r="F12" s="90">
        <f>SEKTOR_USD!F12*$B$48</f>
        <v>89559349.255842417</v>
      </c>
      <c r="G12" s="90">
        <f>SEKTOR_USD!G12*$C$48</f>
        <v>102284916.42000228</v>
      </c>
      <c r="H12" s="91">
        <f t="shared" si="1"/>
        <v>14.209088464686126</v>
      </c>
      <c r="I12" s="91">
        <f>G12/G$43*100</f>
        <v>1.0897391266074019</v>
      </c>
      <c r="J12" s="90">
        <f>SEKTOR_USD!J12*$B$49</f>
        <v>89559349.255842417</v>
      </c>
      <c r="K12" s="90">
        <f>SEKTOR_USD!K12*$C$49</f>
        <v>102284916.42000228</v>
      </c>
      <c r="L12" s="91">
        <f t="shared" si="2"/>
        <v>14.209088464686126</v>
      </c>
      <c r="M12" s="91">
        <f>K12/K$43*100</f>
        <v>1.0897391266074019</v>
      </c>
    </row>
    <row r="13" spans="1:13" ht="14" x14ac:dyDescent="0.3">
      <c r="A13" s="89" t="str">
        <f>SEKTOR_USD!A13</f>
        <v xml:space="preserve"> Kuru Meyve ve Mamulleri  </v>
      </c>
      <c r="B13" s="90">
        <f>SEKTOR_USD!B13*$B$47</f>
        <v>6220561.6440482643</v>
      </c>
      <c r="C13" s="90">
        <f>SEKTOR_USD!C13*$C$47</f>
        <v>7212338.1987818833</v>
      </c>
      <c r="D13" s="91">
        <f t="shared" si="0"/>
        <v>15.943521043353623</v>
      </c>
      <c r="E13" s="91">
        <f>C13/C$43*100</f>
        <v>0.72698284590936779</v>
      </c>
      <c r="F13" s="90">
        <f>SEKTOR_USD!F13*$B$48</f>
        <v>60743487.615173958</v>
      </c>
      <c r="G13" s="90">
        <f>SEKTOR_USD!G13*$C$48</f>
        <v>68903561.128966719</v>
      </c>
      <c r="H13" s="91">
        <f t="shared" si="1"/>
        <v>13.433659860772206</v>
      </c>
      <c r="I13" s="91">
        <f>G13/G$43*100</f>
        <v>0.734095594471604</v>
      </c>
      <c r="J13" s="90">
        <f>SEKTOR_USD!J13*$B$49</f>
        <v>60743487.615173958</v>
      </c>
      <c r="K13" s="90">
        <f>SEKTOR_USD!K13*$C$49</f>
        <v>68903561.128966719</v>
      </c>
      <c r="L13" s="91">
        <f t="shared" si="2"/>
        <v>13.433659860772206</v>
      </c>
      <c r="M13" s="91">
        <f>K13/K$43*100</f>
        <v>0.734095594471604</v>
      </c>
    </row>
    <row r="14" spans="1:13" ht="14" x14ac:dyDescent="0.3">
      <c r="A14" s="89" t="str">
        <f>SEKTOR_USD!A14</f>
        <v xml:space="preserve"> Fındık ve Mamulleri </v>
      </c>
      <c r="B14" s="90">
        <f>SEKTOR_USD!B14*$B$47</f>
        <v>9980020.936134886</v>
      </c>
      <c r="C14" s="90">
        <f>SEKTOR_USD!C14*$C$47</f>
        <v>10634714.799394123</v>
      </c>
      <c r="D14" s="91">
        <f t="shared" si="0"/>
        <v>6.560044988370441</v>
      </c>
      <c r="E14" s="91">
        <f>C14/C$43*100</f>
        <v>1.0719485161696618</v>
      </c>
      <c r="F14" s="90">
        <f>SEKTOR_USD!F14*$B$48</f>
        <v>86540711.984290928</v>
      </c>
      <c r="G14" s="90">
        <f>SEKTOR_USD!G14*$C$48</f>
        <v>89219482.957887337</v>
      </c>
      <c r="H14" s="91">
        <f t="shared" si="1"/>
        <v>3.0953881845606559</v>
      </c>
      <c r="I14" s="91">
        <f>G14/G$43*100</f>
        <v>0.95054055708138729</v>
      </c>
      <c r="J14" s="90">
        <f>SEKTOR_USD!J14*$B$49</f>
        <v>86540711.984290928</v>
      </c>
      <c r="K14" s="90">
        <f>SEKTOR_USD!K14*$C$49</f>
        <v>89219482.957887337</v>
      </c>
      <c r="L14" s="91">
        <f t="shared" si="2"/>
        <v>3.0953881845606559</v>
      </c>
      <c r="M14" s="91">
        <f>K14/K$43*100</f>
        <v>0.95054055708138729</v>
      </c>
    </row>
    <row r="15" spans="1:13" ht="14" x14ac:dyDescent="0.3">
      <c r="A15" s="89" t="str">
        <f>SEKTOR_USD!A15</f>
        <v xml:space="preserve"> Zeytin ve Zeytinyağı </v>
      </c>
      <c r="B15" s="90">
        <f>SEKTOR_USD!B15*$B$47</f>
        <v>2483980.4798461297</v>
      </c>
      <c r="C15" s="90">
        <f>SEKTOR_USD!C15*$C$47</f>
        <v>1839604.6093203218</v>
      </c>
      <c r="D15" s="91">
        <f t="shared" si="0"/>
        <v>-25.9412614452479</v>
      </c>
      <c r="E15" s="91">
        <f>C15/C$43*100</f>
        <v>0.18542682794014703</v>
      </c>
      <c r="F15" s="90">
        <f>SEKTOR_USD!F15*$B$48</f>
        <v>26726517.405275315</v>
      </c>
      <c r="G15" s="90">
        <f>SEKTOR_USD!G15*$C$48</f>
        <v>19613988.17850963</v>
      </c>
      <c r="H15" s="91">
        <f t="shared" si="1"/>
        <v>-26.612255981251803</v>
      </c>
      <c r="I15" s="91">
        <f>G15/G$43*100</f>
        <v>0.20896659150769153</v>
      </c>
      <c r="J15" s="90">
        <f>SEKTOR_USD!J15*$B$49</f>
        <v>26726517.405275315</v>
      </c>
      <c r="K15" s="90">
        <f>SEKTOR_USD!K15*$C$49</f>
        <v>19613988.17850963</v>
      </c>
      <c r="L15" s="91">
        <f t="shared" si="2"/>
        <v>-26.612255981251803</v>
      </c>
      <c r="M15" s="91">
        <f>K15/K$43*100</f>
        <v>0.20896659150769153</v>
      </c>
    </row>
    <row r="16" spans="1:13" ht="14" x14ac:dyDescent="0.3">
      <c r="A16" s="89" t="str">
        <f>SEKTOR_USD!A16</f>
        <v xml:space="preserve"> Tütün </v>
      </c>
      <c r="B16" s="90">
        <f>SEKTOR_USD!B16*$B$47</f>
        <v>3167386.4729515067</v>
      </c>
      <c r="C16" s="90">
        <f>SEKTOR_USD!C16*$C$47</f>
        <v>4306808.9915781906</v>
      </c>
      <c r="D16" s="91">
        <f t="shared" si="0"/>
        <v>35.973586689120417</v>
      </c>
      <c r="E16" s="91">
        <f>C16/C$43*100</f>
        <v>0.43411389915331045</v>
      </c>
      <c r="F16" s="90">
        <f>SEKTOR_USD!F16*$B$48</f>
        <v>32167525.47182104</v>
      </c>
      <c r="G16" s="90">
        <f>SEKTOR_USD!G16*$C$48</f>
        <v>41951902.170171767</v>
      </c>
      <c r="H16" s="91">
        <f t="shared" si="1"/>
        <v>30.416939303963265</v>
      </c>
      <c r="I16" s="91">
        <f>G16/G$43*100</f>
        <v>0.44695377217419369</v>
      </c>
      <c r="J16" s="90">
        <f>SEKTOR_USD!J16*$B$49</f>
        <v>32167525.47182104</v>
      </c>
      <c r="K16" s="90">
        <f>SEKTOR_USD!K16*$C$49</f>
        <v>41951902.170171767</v>
      </c>
      <c r="L16" s="91">
        <f t="shared" si="2"/>
        <v>30.416939303963265</v>
      </c>
      <c r="M16" s="91">
        <f>K16/K$43*100</f>
        <v>0.44695377217419369</v>
      </c>
    </row>
    <row r="17" spans="1:13" ht="14" x14ac:dyDescent="0.3">
      <c r="A17" s="89" t="str">
        <f>SEKTOR_USD!A17</f>
        <v xml:space="preserve"> Süs Bitkileri ve Mamulleri</v>
      </c>
      <c r="B17" s="90">
        <f>SEKTOR_USD!B17*$B$47</f>
        <v>483076.18701429461</v>
      </c>
      <c r="C17" s="90">
        <f>SEKTOR_USD!C17*$C$47</f>
        <v>613063.3064957225</v>
      </c>
      <c r="D17" s="91">
        <f t="shared" si="0"/>
        <v>26.908202676026644</v>
      </c>
      <c r="E17" s="91">
        <f>C17/C$43*100</f>
        <v>6.1795009467822917E-2</v>
      </c>
      <c r="F17" s="90">
        <f>SEKTOR_USD!F17*$B$48</f>
        <v>4623997.6041403674</v>
      </c>
      <c r="G17" s="90">
        <f>SEKTOR_USD!G17*$C$48</f>
        <v>6323833.6292144665</v>
      </c>
      <c r="H17" s="91">
        <f t="shared" si="1"/>
        <v>36.761178759090427</v>
      </c>
      <c r="I17" s="91">
        <f>G17/G$43*100</f>
        <v>6.7373853126237282E-2</v>
      </c>
      <c r="J17" s="90">
        <f>SEKTOR_USD!J17*$B$49</f>
        <v>4623997.6041403674</v>
      </c>
      <c r="K17" s="90">
        <f>SEKTOR_USD!K17*$C$49</f>
        <v>6323833.6292144665</v>
      </c>
      <c r="L17" s="91">
        <f t="shared" si="2"/>
        <v>36.761178759090427</v>
      </c>
      <c r="M17" s="91">
        <f>K17/K$43*100</f>
        <v>6.7373853126237282E-2</v>
      </c>
    </row>
    <row r="18" spans="1:13" s="21" customFormat="1" ht="15.5" x14ac:dyDescent="0.35">
      <c r="A18" s="87" t="s">
        <v>12</v>
      </c>
      <c r="B18" s="85">
        <f>SEKTOR_USD!B18*$B$47</f>
        <v>12207398.960665755</v>
      </c>
      <c r="C18" s="85">
        <f>SEKTOR_USD!C18*$C$47</f>
        <v>19084999.858540189</v>
      </c>
      <c r="D18" s="88">
        <f t="shared" si="0"/>
        <v>56.33960944534698</v>
      </c>
      <c r="E18" s="88">
        <f>C18/C$43*100</f>
        <v>1.9237128277879059</v>
      </c>
      <c r="F18" s="85">
        <f>SEKTOR_USD!F18*$B$48</f>
        <v>126980807.00117914</v>
      </c>
      <c r="G18" s="85">
        <f>SEKTOR_USD!G18*$C$48</f>
        <v>159992463.40966931</v>
      </c>
      <c r="H18" s="88">
        <f t="shared" si="1"/>
        <v>25.997359119149099</v>
      </c>
      <c r="I18" s="88">
        <f>G18/G$43*100</f>
        <v>1.7045528650959996</v>
      </c>
      <c r="J18" s="85">
        <f>SEKTOR_USD!J18*$B$49</f>
        <v>126980807.00117914</v>
      </c>
      <c r="K18" s="85">
        <f>SEKTOR_USD!K18*$C$49</f>
        <v>159992463.40966931</v>
      </c>
      <c r="L18" s="88">
        <f t="shared" si="2"/>
        <v>25.997359119149099</v>
      </c>
      <c r="M18" s="88">
        <f>K18/K$43*100</f>
        <v>1.7045528650959996</v>
      </c>
    </row>
    <row r="19" spans="1:13" ht="14" x14ac:dyDescent="0.3">
      <c r="A19" s="89" t="str">
        <f>SEKTOR_USD!A19</f>
        <v xml:space="preserve"> Su Ürünleri ve Hayvansal Mamuller</v>
      </c>
      <c r="B19" s="90">
        <f>SEKTOR_USD!B19*$B$47</f>
        <v>12207398.960665755</v>
      </c>
      <c r="C19" s="90">
        <f>SEKTOR_USD!C19*$C$47</f>
        <v>19084999.858540189</v>
      </c>
      <c r="D19" s="91">
        <f t="shared" si="0"/>
        <v>56.33960944534698</v>
      </c>
      <c r="E19" s="91">
        <f>C19/C$43*100</f>
        <v>1.9237128277879059</v>
      </c>
      <c r="F19" s="90">
        <f>SEKTOR_USD!F19*$B$48</f>
        <v>126980807.00117914</v>
      </c>
      <c r="G19" s="90">
        <f>SEKTOR_USD!G19*$C$48</f>
        <v>159992463.40966931</v>
      </c>
      <c r="H19" s="91">
        <f t="shared" si="1"/>
        <v>25.997359119149099</v>
      </c>
      <c r="I19" s="91">
        <f>G19/G$43*100</f>
        <v>1.7045528650959996</v>
      </c>
      <c r="J19" s="90">
        <f>SEKTOR_USD!J19*$B$49</f>
        <v>126980807.00117914</v>
      </c>
      <c r="K19" s="90">
        <f>SEKTOR_USD!K19*$C$49</f>
        <v>159992463.40966931</v>
      </c>
      <c r="L19" s="91">
        <f t="shared" si="2"/>
        <v>25.997359119149099</v>
      </c>
      <c r="M19" s="91">
        <f>K19/K$43*100</f>
        <v>1.7045528650959996</v>
      </c>
    </row>
    <row r="20" spans="1:13" s="21" customFormat="1" ht="15.5" x14ac:dyDescent="0.35">
      <c r="A20" s="87" t="s">
        <v>108</v>
      </c>
      <c r="B20" s="85">
        <f>SEKTOR_USD!B20*$B$47</f>
        <v>24783899.58701089</v>
      </c>
      <c r="C20" s="85">
        <f>SEKTOR_USD!C20*$C$47</f>
        <v>31480956.565461621</v>
      </c>
      <c r="D20" s="88">
        <f t="shared" si="0"/>
        <v>27.021804841239039</v>
      </c>
      <c r="E20" s="88">
        <f>C20/C$43*100</f>
        <v>3.1731894380346444</v>
      </c>
      <c r="F20" s="85">
        <f>SEKTOR_USD!F20*$B$48</f>
        <v>259407860.9272413</v>
      </c>
      <c r="G20" s="85">
        <f>SEKTOR_USD!G20*$C$48</f>
        <v>315827245.32971531</v>
      </c>
      <c r="H20" s="88">
        <f t="shared" si="1"/>
        <v>21.749296340059072</v>
      </c>
      <c r="I20" s="88">
        <f>G20/G$43*100</f>
        <v>3.3648099693526432</v>
      </c>
      <c r="J20" s="85">
        <f>SEKTOR_USD!J20*$B$49</f>
        <v>259407860.9272413</v>
      </c>
      <c r="K20" s="85">
        <f>SEKTOR_USD!K20*$C$49</f>
        <v>315827245.32971531</v>
      </c>
      <c r="L20" s="88">
        <f t="shared" si="2"/>
        <v>21.749296340059072</v>
      </c>
      <c r="M20" s="88">
        <f>K20/K$43*100</f>
        <v>3.3648099693526432</v>
      </c>
    </row>
    <row r="21" spans="1:13" ht="14" x14ac:dyDescent="0.3">
      <c r="A21" s="89" t="str">
        <f>SEKTOR_USD!A21</f>
        <v xml:space="preserve"> Mobilya, Kağıt ve Orman Ürünleri</v>
      </c>
      <c r="B21" s="90">
        <f>SEKTOR_USD!B21*$B$47</f>
        <v>24783899.58701089</v>
      </c>
      <c r="C21" s="90">
        <f>SEKTOR_USD!C21*$C$47</f>
        <v>31480956.565461621</v>
      </c>
      <c r="D21" s="91">
        <f t="shared" si="0"/>
        <v>27.021804841239039</v>
      </c>
      <c r="E21" s="91">
        <f>C21/C$43*100</f>
        <v>3.1731894380346444</v>
      </c>
      <c r="F21" s="90">
        <f>SEKTOR_USD!F21*$B$48</f>
        <v>259407860.9272413</v>
      </c>
      <c r="G21" s="90">
        <f>SEKTOR_USD!G21*$C$48</f>
        <v>315827245.32971531</v>
      </c>
      <c r="H21" s="91">
        <f t="shared" si="1"/>
        <v>21.749296340059072</v>
      </c>
      <c r="I21" s="91">
        <f>G21/G$43*100</f>
        <v>3.3648099693526432</v>
      </c>
      <c r="J21" s="90">
        <f>SEKTOR_USD!J21*$B$49</f>
        <v>259407860.9272413</v>
      </c>
      <c r="K21" s="90">
        <f>SEKTOR_USD!K21*$C$49</f>
        <v>315827245.32971531</v>
      </c>
      <c r="L21" s="91">
        <f t="shared" si="2"/>
        <v>21.749296340059072</v>
      </c>
      <c r="M21" s="91">
        <f>K21/K$43*100</f>
        <v>3.3648099693526432</v>
      </c>
    </row>
    <row r="22" spans="1:13" ht="16.5" x14ac:dyDescent="0.35">
      <c r="A22" s="84" t="s">
        <v>14</v>
      </c>
      <c r="B22" s="85">
        <f>SEKTOR_USD!B22*$B$47</f>
        <v>566084646.59054399</v>
      </c>
      <c r="C22" s="85">
        <f>SEKTOR_USD!C22*$C$47</f>
        <v>803365759.69394076</v>
      </c>
      <c r="D22" s="88">
        <f t="shared" si="0"/>
        <v>41.916189483765514</v>
      </c>
      <c r="E22" s="88">
        <f>C22/C$43*100</f>
        <v>80.976946753146123</v>
      </c>
      <c r="F22" s="85">
        <f>SEKTOR_USD!F22*$B$48</f>
        <v>6038716076.6158133</v>
      </c>
      <c r="G22" s="85">
        <f>SEKTOR_USD!G22*$C$48</f>
        <v>7700881306.0111942</v>
      </c>
      <c r="H22" s="88">
        <f t="shared" si="1"/>
        <v>27.525142899695382</v>
      </c>
      <c r="I22" s="88">
        <f>G22/G$43*100</f>
        <v>82.044860202660558</v>
      </c>
      <c r="J22" s="85">
        <f>SEKTOR_USD!J22*$B$49</f>
        <v>6038716076.6158133</v>
      </c>
      <c r="K22" s="85">
        <f>SEKTOR_USD!K22*$C$49</f>
        <v>7700881306.0111942</v>
      </c>
      <c r="L22" s="88">
        <f t="shared" si="2"/>
        <v>27.525142899695382</v>
      </c>
      <c r="M22" s="88">
        <f>K22/K$43*100</f>
        <v>82.044860202660558</v>
      </c>
    </row>
    <row r="23" spans="1:13" s="21" customFormat="1" ht="15.5" x14ac:dyDescent="0.35">
      <c r="A23" s="87" t="s">
        <v>15</v>
      </c>
      <c r="B23" s="85">
        <f>SEKTOR_USD!B23*$B$47</f>
        <v>39802999.1499338</v>
      </c>
      <c r="C23" s="85">
        <f>SEKTOR_USD!C23*$C$47</f>
        <v>49868125.486935794</v>
      </c>
      <c r="D23" s="88">
        <f t="shared" si="0"/>
        <v>25.28735661121339</v>
      </c>
      <c r="E23" s="88">
        <f>C23/C$43*100</f>
        <v>5.026562924181925</v>
      </c>
      <c r="F23" s="85">
        <f>SEKTOR_USD!F23*$B$48</f>
        <v>456334931.05460137</v>
      </c>
      <c r="G23" s="85">
        <f>SEKTOR_USD!G23*$C$48</f>
        <v>541420929.64323807</v>
      </c>
      <c r="H23" s="88">
        <f t="shared" si="1"/>
        <v>18.645515124603946</v>
      </c>
      <c r="I23" s="88">
        <f>G23/G$43*100</f>
        <v>5.7682754373450429</v>
      </c>
      <c r="J23" s="85">
        <f>SEKTOR_USD!J23*$B$49</f>
        <v>456334931.05460137</v>
      </c>
      <c r="K23" s="85">
        <f>SEKTOR_USD!K23*$C$49</f>
        <v>541420929.64323807</v>
      </c>
      <c r="L23" s="88">
        <f t="shared" si="2"/>
        <v>18.645515124603946</v>
      </c>
      <c r="M23" s="88">
        <f>K23/K$43*100</f>
        <v>5.7682754373450429</v>
      </c>
    </row>
    <row r="24" spans="1:13" ht="14" x14ac:dyDescent="0.3">
      <c r="A24" s="89" t="str">
        <f>SEKTOR_USD!A24</f>
        <v xml:space="preserve"> Tekstil ve Hammaddeleri</v>
      </c>
      <c r="B24" s="90">
        <f>SEKTOR_USD!B24*$B$47</f>
        <v>27308030.104130041</v>
      </c>
      <c r="C24" s="90">
        <f>SEKTOR_USD!C24*$C$47</f>
        <v>33403233.614264715</v>
      </c>
      <c r="D24" s="91">
        <f t="shared" si="0"/>
        <v>22.320187457288771</v>
      </c>
      <c r="E24" s="91">
        <f>C24/C$43*100</f>
        <v>3.3669494089413279</v>
      </c>
      <c r="F24" s="90">
        <f>SEKTOR_USD!F24*$B$48</f>
        <v>311931959.97630215</v>
      </c>
      <c r="G24" s="90">
        <f>SEKTOR_USD!G24*$C$48</f>
        <v>372038449.93118984</v>
      </c>
      <c r="H24" s="91">
        <f t="shared" si="1"/>
        <v>19.269102774673698</v>
      </c>
      <c r="I24" s="91">
        <f>G24/G$43*100</f>
        <v>3.9636817400097488</v>
      </c>
      <c r="J24" s="90">
        <f>SEKTOR_USD!J24*$B$49</f>
        <v>311931959.97630215</v>
      </c>
      <c r="K24" s="90">
        <f>SEKTOR_USD!K24*$C$49</f>
        <v>372038449.93118984</v>
      </c>
      <c r="L24" s="91">
        <f t="shared" si="2"/>
        <v>19.269102774673698</v>
      </c>
      <c r="M24" s="91">
        <f>K24/K$43*100</f>
        <v>3.9636817400097488</v>
      </c>
    </row>
    <row r="25" spans="1:13" ht="14" x14ac:dyDescent="0.3">
      <c r="A25" s="89" t="str">
        <f>SEKTOR_USD!A25</f>
        <v xml:space="preserve"> Deri ve Deri Mamulleri </v>
      </c>
      <c r="B25" s="90">
        <f>SEKTOR_USD!B25*$B$47</f>
        <v>3848218.9800952589</v>
      </c>
      <c r="C25" s="90">
        <f>SEKTOR_USD!C25*$C$47</f>
        <v>4289294.684709847</v>
      </c>
      <c r="D25" s="91">
        <f t="shared" si="0"/>
        <v>11.46181407284857</v>
      </c>
      <c r="E25" s="91">
        <f>C25/C$43*100</f>
        <v>0.43234850763944205</v>
      </c>
      <c r="F25" s="90">
        <f>SEKTOR_USD!F25*$B$48</f>
        <v>50160772.436208755</v>
      </c>
      <c r="G25" s="90">
        <f>SEKTOR_USD!G25*$C$48</f>
        <v>57140845.705397852</v>
      </c>
      <c r="H25" s="91">
        <f t="shared" si="1"/>
        <v>13.915402275883821</v>
      </c>
      <c r="I25" s="91">
        <f>G25/G$43*100</f>
        <v>0.60877612723386509</v>
      </c>
      <c r="J25" s="90">
        <f>SEKTOR_USD!J25*$B$49</f>
        <v>50160772.436208755</v>
      </c>
      <c r="K25" s="90">
        <f>SEKTOR_USD!K25*$C$49</f>
        <v>57140845.705397852</v>
      </c>
      <c r="L25" s="91">
        <f t="shared" si="2"/>
        <v>13.915402275883821</v>
      </c>
      <c r="M25" s="91">
        <f>K25/K$43*100</f>
        <v>0.60877612723386509</v>
      </c>
    </row>
    <row r="26" spans="1:13" ht="14" x14ac:dyDescent="0.3">
      <c r="A26" s="89" t="str">
        <f>SEKTOR_USD!A26</f>
        <v xml:space="preserve"> Halı </v>
      </c>
      <c r="B26" s="90">
        <f>SEKTOR_USD!B26*$B$47</f>
        <v>8646750.0657085069</v>
      </c>
      <c r="C26" s="90">
        <f>SEKTOR_USD!C26*$C$47</f>
        <v>12175597.187961234</v>
      </c>
      <c r="D26" s="91">
        <f t="shared" si="0"/>
        <v>40.811253886561552</v>
      </c>
      <c r="E26" s="91">
        <f>C26/C$43*100</f>
        <v>1.2272650076011555</v>
      </c>
      <c r="F26" s="90">
        <f>SEKTOR_USD!F26*$B$48</f>
        <v>94242198.64209041</v>
      </c>
      <c r="G26" s="90">
        <f>SEKTOR_USD!G26*$C$48</f>
        <v>112241634.00665039</v>
      </c>
      <c r="H26" s="91">
        <f t="shared" si="1"/>
        <v>19.099125045795653</v>
      </c>
      <c r="I26" s="91">
        <f>G26/G$43*100</f>
        <v>1.1958175701014286</v>
      </c>
      <c r="J26" s="90">
        <f>SEKTOR_USD!J26*$B$49</f>
        <v>94242198.64209041</v>
      </c>
      <c r="K26" s="90">
        <f>SEKTOR_USD!K26*$C$49</f>
        <v>112241634.00665039</v>
      </c>
      <c r="L26" s="91">
        <f t="shared" si="2"/>
        <v>19.099125045795653</v>
      </c>
      <c r="M26" s="91">
        <f>K26/K$43*100</f>
        <v>1.1958175701014286</v>
      </c>
    </row>
    <row r="27" spans="1:13" s="21" customFormat="1" ht="15.5" x14ac:dyDescent="0.35">
      <c r="A27" s="87" t="s">
        <v>19</v>
      </c>
      <c r="B27" s="85">
        <f>SEKTOR_USD!B27*$B$47</f>
        <v>92941997.868353829</v>
      </c>
      <c r="C27" s="85">
        <f>SEKTOR_USD!C27*$C$47</f>
        <v>112900750.39709225</v>
      </c>
      <c r="D27" s="88">
        <f t="shared" si="0"/>
        <v>21.474417364051796</v>
      </c>
      <c r="E27" s="88">
        <f>C27/C$43*100</f>
        <v>11.380069343232346</v>
      </c>
      <c r="F27" s="85">
        <f>SEKTOR_USD!F27*$B$48</f>
        <v>1010436226.0892974</v>
      </c>
      <c r="G27" s="85">
        <f>SEKTOR_USD!G27*$C$48</f>
        <v>1262658460.4890254</v>
      </c>
      <c r="H27" s="88">
        <f t="shared" si="1"/>
        <v>24.961717314501527</v>
      </c>
      <c r="I27" s="88">
        <f>G27/G$43*100</f>
        <v>13.452309256300865</v>
      </c>
      <c r="J27" s="85">
        <f>SEKTOR_USD!J27*$B$49</f>
        <v>1010436226.0892974</v>
      </c>
      <c r="K27" s="85">
        <f>SEKTOR_USD!K27*$C$49</f>
        <v>1262658460.4890254</v>
      </c>
      <c r="L27" s="88">
        <f t="shared" si="2"/>
        <v>24.961717314501527</v>
      </c>
      <c r="M27" s="88">
        <f>K27/K$43*100</f>
        <v>13.452309256300865</v>
      </c>
    </row>
    <row r="28" spans="1:13" ht="14" x14ac:dyDescent="0.3">
      <c r="A28" s="89" t="str">
        <f>SEKTOR_USD!A28</f>
        <v xml:space="preserve"> Kimyevi Maddeler ve Mamulleri  </v>
      </c>
      <c r="B28" s="90">
        <f>SEKTOR_USD!B28*$B$47</f>
        <v>92941997.868353829</v>
      </c>
      <c r="C28" s="90">
        <f>SEKTOR_USD!C28*$C$47</f>
        <v>112900750.39709225</v>
      </c>
      <c r="D28" s="91">
        <f t="shared" si="0"/>
        <v>21.474417364051796</v>
      </c>
      <c r="E28" s="91">
        <f>C28/C$43*100</f>
        <v>11.380069343232346</v>
      </c>
      <c r="F28" s="90">
        <f>SEKTOR_USD!F28*$B$48</f>
        <v>1010436226.0892974</v>
      </c>
      <c r="G28" s="90">
        <f>SEKTOR_USD!G28*$C$48</f>
        <v>1262658460.4890254</v>
      </c>
      <c r="H28" s="91">
        <f t="shared" si="1"/>
        <v>24.961717314501527</v>
      </c>
      <c r="I28" s="91">
        <f>G28/G$43*100</f>
        <v>13.452309256300865</v>
      </c>
      <c r="J28" s="90">
        <f>SEKTOR_USD!J28*$B$49</f>
        <v>1010436226.0892974</v>
      </c>
      <c r="K28" s="90">
        <f>SEKTOR_USD!K28*$C$49</f>
        <v>1262658460.4890254</v>
      </c>
      <c r="L28" s="91">
        <f t="shared" si="2"/>
        <v>24.961717314501527</v>
      </c>
      <c r="M28" s="91">
        <f>K28/K$43*100</f>
        <v>13.452309256300865</v>
      </c>
    </row>
    <row r="29" spans="1:13" s="21" customFormat="1" ht="15.5" x14ac:dyDescent="0.35">
      <c r="A29" s="87" t="s">
        <v>21</v>
      </c>
      <c r="B29" s="85">
        <f>SEKTOR_USD!B29*$B$47</f>
        <v>433339649.57225633</v>
      </c>
      <c r="C29" s="85">
        <f>SEKTOR_USD!C29*$C$47</f>
        <v>640596883.8099128</v>
      </c>
      <c r="D29" s="88">
        <f t="shared" si="0"/>
        <v>47.827895380041326</v>
      </c>
      <c r="E29" s="88">
        <f>C29/C$43*100</f>
        <v>64.570314485731856</v>
      </c>
      <c r="F29" s="85">
        <f>SEKTOR_USD!F29*$B$48</f>
        <v>4571944919.4719143</v>
      </c>
      <c r="G29" s="85">
        <f>SEKTOR_USD!G29*$C$48</f>
        <v>5896801915.878931</v>
      </c>
      <c r="H29" s="88">
        <f t="shared" si="1"/>
        <v>28.977973701398952</v>
      </c>
      <c r="I29" s="88">
        <f>G29/G$43*100</f>
        <v>62.824275509014647</v>
      </c>
      <c r="J29" s="85">
        <f>SEKTOR_USD!J29*$B$49</f>
        <v>4571944919.4719143</v>
      </c>
      <c r="K29" s="85">
        <f>SEKTOR_USD!K29*$C$49</f>
        <v>5896801915.878931</v>
      </c>
      <c r="L29" s="88">
        <f t="shared" si="2"/>
        <v>28.977973701398952</v>
      </c>
      <c r="M29" s="88">
        <f>K29/K$43*100</f>
        <v>62.824275509014647</v>
      </c>
    </row>
    <row r="30" spans="1:13" ht="14" x14ac:dyDescent="0.3">
      <c r="A30" s="89" t="str">
        <f>SEKTOR_USD!A30</f>
        <v xml:space="preserve"> Hazırgiyim ve Konfeksiyon </v>
      </c>
      <c r="B30" s="90">
        <f>SEKTOR_USD!B30*$B$47</f>
        <v>44080887.816457026</v>
      </c>
      <c r="C30" s="90">
        <f>SEKTOR_USD!C30*$C$47</f>
        <v>54319809.684495553</v>
      </c>
      <c r="D30" s="91">
        <f t="shared" si="0"/>
        <v>23.227576338006422</v>
      </c>
      <c r="E30" s="91">
        <f>C30/C$43*100</f>
        <v>5.4752798253913468</v>
      </c>
      <c r="F30" s="90">
        <f>SEKTOR_USD!F30*$B$48</f>
        <v>588724220.54377496</v>
      </c>
      <c r="G30" s="90">
        <f>SEKTOR_USD!G30*$C$48</f>
        <v>663259306.0432781</v>
      </c>
      <c r="H30" s="91">
        <f t="shared" si="1"/>
        <v>12.660441493414154</v>
      </c>
      <c r="I30" s="91">
        <f>G30/G$43*100</f>
        <v>7.0663362906213463</v>
      </c>
      <c r="J30" s="90">
        <f>SEKTOR_USD!J30*$B$49</f>
        <v>588724220.54377496</v>
      </c>
      <c r="K30" s="90">
        <f>SEKTOR_USD!K30*$C$49</f>
        <v>663259306.0432781</v>
      </c>
      <c r="L30" s="91">
        <f t="shared" si="2"/>
        <v>12.660441493414154</v>
      </c>
      <c r="M30" s="91">
        <f>K30/K$43*100</f>
        <v>7.0663362906213463</v>
      </c>
    </row>
    <row r="31" spans="1:13" ht="14" x14ac:dyDescent="0.3">
      <c r="A31" s="89" t="str">
        <f>SEKTOR_USD!A31</f>
        <v xml:space="preserve"> Otomotiv Endüstrisi</v>
      </c>
      <c r="B31" s="90">
        <f>SEKTOR_USD!B31*$B$47</f>
        <v>121886372.56254674</v>
      </c>
      <c r="C31" s="90">
        <f>SEKTOR_USD!C31*$C$47</f>
        <v>160598874.89478332</v>
      </c>
      <c r="D31" s="91">
        <f t="shared" si="0"/>
        <v>31.761140739807491</v>
      </c>
      <c r="E31" s="91">
        <f>C31/C$43*100</f>
        <v>16.187902439263159</v>
      </c>
      <c r="F31" s="90">
        <f>SEKTOR_USD!F31*$B$48</f>
        <v>1222752072.0858545</v>
      </c>
      <c r="G31" s="90">
        <f>SEKTOR_USD!G31*$C$48</f>
        <v>1641837748.5069561</v>
      </c>
      <c r="H31" s="91">
        <f t="shared" si="1"/>
        <v>34.273969841342932</v>
      </c>
      <c r="I31" s="91">
        <f>G31/G$43*100</f>
        <v>17.492069179998389</v>
      </c>
      <c r="J31" s="90">
        <f>SEKTOR_USD!J31*$B$49</f>
        <v>1222752072.0858545</v>
      </c>
      <c r="K31" s="90">
        <f>SEKTOR_USD!K31*$C$49</f>
        <v>1641837748.5069561</v>
      </c>
      <c r="L31" s="91">
        <f t="shared" si="2"/>
        <v>34.273969841342932</v>
      </c>
      <c r="M31" s="91">
        <f>K31/K$43*100</f>
        <v>17.492069179998389</v>
      </c>
    </row>
    <row r="32" spans="1:13" ht="14" x14ac:dyDescent="0.3">
      <c r="A32" s="89" t="str">
        <f>SEKTOR_USD!A32</f>
        <v xml:space="preserve"> Gemi, Yat ve Hizmetleri</v>
      </c>
      <c r="B32" s="90">
        <f>SEKTOR_USD!B32*$B$47</f>
        <v>7738050.804924299</v>
      </c>
      <c r="C32" s="90">
        <f>SEKTOR_USD!C32*$C$47</f>
        <v>12450666.80328468</v>
      </c>
      <c r="D32" s="91">
        <f t="shared" si="0"/>
        <v>60.901848762241158</v>
      </c>
      <c r="E32" s="91">
        <f>C32/C$43*100</f>
        <v>1.2549912298413728</v>
      </c>
      <c r="F32" s="90">
        <f>SEKTOR_USD!F32*$B$48</f>
        <v>62842941.812967651</v>
      </c>
      <c r="G32" s="90">
        <f>SEKTOR_USD!G32*$C$48</f>
        <v>88730921.553152561</v>
      </c>
      <c r="H32" s="91">
        <f t="shared" si="1"/>
        <v>41.194729262090213</v>
      </c>
      <c r="I32" s="91">
        <f>G32/G$43*100</f>
        <v>0.94533544476254272</v>
      </c>
      <c r="J32" s="90">
        <f>SEKTOR_USD!J32*$B$49</f>
        <v>62842941.812967651</v>
      </c>
      <c r="K32" s="90">
        <f>SEKTOR_USD!K32*$C$49</f>
        <v>88730921.553152561</v>
      </c>
      <c r="L32" s="91">
        <f t="shared" si="2"/>
        <v>41.194729262090213</v>
      </c>
      <c r="M32" s="91">
        <f>K32/K$43*100</f>
        <v>0.94533544476254272</v>
      </c>
    </row>
    <row r="33" spans="1:13" ht="14" x14ac:dyDescent="0.3">
      <c r="A33" s="89" t="str">
        <f>SEKTOR_USD!A33</f>
        <v xml:space="preserve"> Elektrik ve Elektronik</v>
      </c>
      <c r="B33" s="90">
        <f>SEKTOR_USD!B33*$B$47</f>
        <v>51672671.012790255</v>
      </c>
      <c r="C33" s="90">
        <f>SEKTOR_USD!C33*$C$47</f>
        <v>73916559.036155298</v>
      </c>
      <c r="D33" s="91">
        <f t="shared" si="0"/>
        <v>43.0476837898686</v>
      </c>
      <c r="E33" s="91">
        <f>C33/C$43*100</f>
        <v>7.4505755230679069</v>
      </c>
      <c r="F33" s="90">
        <f>SEKTOR_USD!F33*$B$48</f>
        <v>547871267.09977317</v>
      </c>
      <c r="G33" s="90">
        <f>SEKTOR_USD!G33*$C$48</f>
        <v>701153381.51186252</v>
      </c>
      <c r="H33" s="91">
        <f t="shared" si="1"/>
        <v>27.977761130549496</v>
      </c>
      <c r="I33" s="91">
        <f>G33/G$43*100</f>
        <v>7.4700581505988826</v>
      </c>
      <c r="J33" s="90">
        <f>SEKTOR_USD!J33*$B$49</f>
        <v>547871267.09977317</v>
      </c>
      <c r="K33" s="90">
        <f>SEKTOR_USD!K33*$C$49</f>
        <v>701153381.51186252</v>
      </c>
      <c r="L33" s="91">
        <f t="shared" si="2"/>
        <v>27.977761130549496</v>
      </c>
      <c r="M33" s="91">
        <f>K33/K$43*100</f>
        <v>7.4700581505988826</v>
      </c>
    </row>
    <row r="34" spans="1:13" ht="14" x14ac:dyDescent="0.3">
      <c r="A34" s="89" t="str">
        <f>SEKTOR_USD!A34</f>
        <v xml:space="preserve"> Makine ve Aksamları</v>
      </c>
      <c r="B34" s="90">
        <f>SEKTOR_USD!B34*$B$47</f>
        <v>33699542.162017487</v>
      </c>
      <c r="C34" s="90">
        <f>SEKTOR_USD!C34*$C$47</f>
        <v>49250098.682312384</v>
      </c>
      <c r="D34" s="91">
        <f t="shared" si="0"/>
        <v>46.144711538015549</v>
      </c>
      <c r="E34" s="91">
        <f>C34/C$43*100</f>
        <v>4.9642676084479396</v>
      </c>
      <c r="F34" s="90">
        <f>SEKTOR_USD!F34*$B$48</f>
        <v>367525232.26485866</v>
      </c>
      <c r="G34" s="90">
        <f>SEKTOR_USD!G34*$C$48</f>
        <v>445307422.69258904</v>
      </c>
      <c r="H34" s="91">
        <f t="shared" si="1"/>
        <v>21.163768797151945</v>
      </c>
      <c r="I34" s="91">
        <f>G34/G$43*100</f>
        <v>4.7442862433812234</v>
      </c>
      <c r="J34" s="90">
        <f>SEKTOR_USD!J34*$B$49</f>
        <v>367525232.26485866</v>
      </c>
      <c r="K34" s="90">
        <f>SEKTOR_USD!K34*$C$49</f>
        <v>445307422.69258904</v>
      </c>
      <c r="L34" s="91">
        <f t="shared" si="2"/>
        <v>21.163768797151945</v>
      </c>
      <c r="M34" s="91">
        <f>K34/K$43*100</f>
        <v>4.7442862433812234</v>
      </c>
    </row>
    <row r="35" spans="1:13" ht="14" x14ac:dyDescent="0.3">
      <c r="A35" s="89" t="str">
        <f>SEKTOR_USD!A35</f>
        <v xml:space="preserve"> Demir ve Demir Dışı Metaller </v>
      </c>
      <c r="B35" s="90">
        <f>SEKTOR_USD!B35*$B$47</f>
        <v>34017443.743717559</v>
      </c>
      <c r="C35" s="90">
        <f>SEKTOR_USD!C35*$C$47</f>
        <v>47378150.159114495</v>
      </c>
      <c r="D35" s="91">
        <f t="shared" si="0"/>
        <v>39.276044714160605</v>
      </c>
      <c r="E35" s="91">
        <f>C35/C$43*100</f>
        <v>4.7755806074667486</v>
      </c>
      <c r="F35" s="90">
        <f>SEKTOR_USD!F35*$B$48</f>
        <v>408533001.86403823</v>
      </c>
      <c r="G35" s="90">
        <f>SEKTOR_USD!G35*$C$48</f>
        <v>523624255.16491252</v>
      </c>
      <c r="H35" s="91">
        <f t="shared" si="1"/>
        <v>28.171837471083233</v>
      </c>
      <c r="I35" s="91">
        <f>G35/G$43*100</f>
        <v>5.5786704283044903</v>
      </c>
      <c r="J35" s="90">
        <f>SEKTOR_USD!J35*$B$49</f>
        <v>408533001.86403823</v>
      </c>
      <c r="K35" s="90">
        <f>SEKTOR_USD!K35*$C$49</f>
        <v>523624255.16491252</v>
      </c>
      <c r="L35" s="91">
        <f t="shared" si="2"/>
        <v>28.171837471083233</v>
      </c>
      <c r="M35" s="91">
        <f>K35/K$43*100</f>
        <v>5.5786704283044903</v>
      </c>
    </row>
    <row r="36" spans="1:13" ht="14" x14ac:dyDescent="0.3">
      <c r="A36" s="89" t="str">
        <f>SEKTOR_USD!A36</f>
        <v xml:space="preserve"> Çelik</v>
      </c>
      <c r="B36" s="90">
        <f>SEKTOR_USD!B36*$B$47</f>
        <v>50155182.671323255</v>
      </c>
      <c r="C36" s="90">
        <f>SEKTOR_USD!C36*$C$47</f>
        <v>64469979.554549888</v>
      </c>
      <c r="D36" s="91">
        <f t="shared" si="0"/>
        <v>28.54101235566084</v>
      </c>
      <c r="E36" s="91">
        <f>C36/C$43*100</f>
        <v>6.4983876130768836</v>
      </c>
      <c r="F36" s="90">
        <f>SEKTOR_USD!F36*$B$48</f>
        <v>530333807.52287191</v>
      </c>
      <c r="G36" s="90">
        <f>SEKTOR_USD!G36*$C$48</f>
        <v>654091105.21731305</v>
      </c>
      <c r="H36" s="91">
        <f t="shared" si="1"/>
        <v>23.335736085258681</v>
      </c>
      <c r="I36" s="91">
        <f>G36/G$43*100</f>
        <v>6.9686586709846079</v>
      </c>
      <c r="J36" s="90">
        <f>SEKTOR_USD!J36*$B$49</f>
        <v>530333807.52287191</v>
      </c>
      <c r="K36" s="90">
        <f>SEKTOR_USD!K36*$C$49</f>
        <v>654091105.21731305</v>
      </c>
      <c r="L36" s="91">
        <f t="shared" si="2"/>
        <v>23.335736085258681</v>
      </c>
      <c r="M36" s="91">
        <f>K36/K$43*100</f>
        <v>6.9686586709846079</v>
      </c>
    </row>
    <row r="37" spans="1:13" ht="14" x14ac:dyDescent="0.3">
      <c r="A37" s="89" t="str">
        <f>SEKTOR_USD!A37</f>
        <v xml:space="preserve"> Çimento Cam Seramik ve Toprak Ürünleri</v>
      </c>
      <c r="B37" s="90">
        <f>SEKTOR_USD!B37*$B$47</f>
        <v>11880842.63909198</v>
      </c>
      <c r="C37" s="90">
        <f>SEKTOR_USD!C37*$C$47</f>
        <v>16461023.752820002</v>
      </c>
      <c r="D37" s="91">
        <f t="shared" si="0"/>
        <v>38.550978687805205</v>
      </c>
      <c r="E37" s="91">
        <f>C37/C$43*100</f>
        <v>1.6592236199389421</v>
      </c>
      <c r="F37" s="90">
        <f>SEKTOR_USD!F37*$B$48</f>
        <v>141704621.20931903</v>
      </c>
      <c r="G37" s="90">
        <f>SEKTOR_USD!G37*$C$48</f>
        <v>177936240.29933587</v>
      </c>
      <c r="H37" s="91">
        <f t="shared" si="1"/>
        <v>25.568410388322686</v>
      </c>
      <c r="I37" s="91">
        <f>G37/G$43*100</f>
        <v>1.8957250969379902</v>
      </c>
      <c r="J37" s="90">
        <f>SEKTOR_USD!J37*$B$49</f>
        <v>141704621.20931903</v>
      </c>
      <c r="K37" s="90">
        <f>SEKTOR_USD!K37*$C$49</f>
        <v>177936240.29933587</v>
      </c>
      <c r="L37" s="91">
        <f t="shared" si="2"/>
        <v>25.568410388322686</v>
      </c>
      <c r="M37" s="91">
        <f>K37/K$43*100</f>
        <v>1.8957250969379902</v>
      </c>
    </row>
    <row r="38" spans="1:13" ht="14" x14ac:dyDescent="0.3">
      <c r="A38" s="89" t="str">
        <f>SEKTOR_USD!A38</f>
        <v xml:space="preserve"> Mücevher</v>
      </c>
      <c r="B38" s="90">
        <f>SEKTOR_USD!B38*$B$47</f>
        <v>22074464.875993662</v>
      </c>
      <c r="C38" s="90">
        <f>SEKTOR_USD!C38*$C$47</f>
        <v>23642723.904411696</v>
      </c>
      <c r="D38" s="91">
        <f t="shared" si="0"/>
        <v>7.1044033784191134</v>
      </c>
      <c r="E38" s="91">
        <f>C38/C$43*100</f>
        <v>2.383118239239193</v>
      </c>
      <c r="F38" s="90">
        <f>SEKTOR_USD!F38*$B$48</f>
        <v>245681782.66232303</v>
      </c>
      <c r="G38" s="90">
        <f>SEKTOR_USD!G38*$C$48</f>
        <v>312618751.21566856</v>
      </c>
      <c r="H38" s="91">
        <f t="shared" si="1"/>
        <v>27.245393544439946</v>
      </c>
      <c r="I38" s="91">
        <f>G38/G$43*100</f>
        <v>3.33062681023259</v>
      </c>
      <c r="J38" s="90">
        <f>SEKTOR_USD!J38*$B$49</f>
        <v>245681782.66232303</v>
      </c>
      <c r="K38" s="90">
        <f>SEKTOR_USD!K38*$C$49</f>
        <v>312618751.21566856</v>
      </c>
      <c r="L38" s="91">
        <f t="shared" si="2"/>
        <v>27.245393544439946</v>
      </c>
      <c r="M38" s="91">
        <f>K38/K$43*100</f>
        <v>3.33062681023259</v>
      </c>
    </row>
    <row r="39" spans="1:13" ht="14" x14ac:dyDescent="0.3">
      <c r="A39" s="89" t="str">
        <f>SEKTOR_USD!A39</f>
        <v xml:space="preserve"> Savunma ve Havacılık Sanayii</v>
      </c>
      <c r="B39" s="90">
        <f>SEKTOR_USD!B39*$B$47</f>
        <v>34900823.674132124</v>
      </c>
      <c r="C39" s="90">
        <f>SEKTOR_USD!C39*$C$47</f>
        <v>109795721.96312523</v>
      </c>
      <c r="D39" s="91">
        <f t="shared" si="0"/>
        <v>214.59349781622458</v>
      </c>
      <c r="E39" s="91">
        <f>C39/C$43*100</f>
        <v>11.067091450995388</v>
      </c>
      <c r="F39" s="90">
        <f>SEKTOR_USD!F39*$B$48</f>
        <v>221348356.5681116</v>
      </c>
      <c r="G39" s="90">
        <f>SEKTOR_USD!G39*$C$48</f>
        <v>396067186.74695283</v>
      </c>
      <c r="H39" s="91">
        <f t="shared" si="1"/>
        <v>78.933872782144704</v>
      </c>
      <c r="I39" s="91">
        <f>G39/G$43*100</f>
        <v>4.2196828747573942</v>
      </c>
      <c r="J39" s="90">
        <f>SEKTOR_USD!J39*$B$49</f>
        <v>221348356.5681116</v>
      </c>
      <c r="K39" s="90">
        <f>SEKTOR_USD!K39*$C$49</f>
        <v>396067186.74695283</v>
      </c>
      <c r="L39" s="91">
        <f t="shared" si="2"/>
        <v>78.933872782144704</v>
      </c>
      <c r="M39" s="91">
        <f>K39/K$43*100</f>
        <v>4.2196828747573942</v>
      </c>
    </row>
    <row r="40" spans="1:13" ht="14" x14ac:dyDescent="0.3">
      <c r="A40" s="89" t="str">
        <f>SEKTOR_USD!A40</f>
        <v xml:space="preserve"> İklimlendirme Sanayii</v>
      </c>
      <c r="B40" s="90">
        <f>SEKTOR_USD!B40*$B$47</f>
        <v>21233367.609261855</v>
      </c>
      <c r="C40" s="90">
        <f>SEKTOR_USD!C40*$C$47</f>
        <v>28313275.374860309</v>
      </c>
      <c r="D40" s="91">
        <f t="shared" si="0"/>
        <v>33.343310848676893</v>
      </c>
      <c r="E40" s="91">
        <f>C40/C$43*100</f>
        <v>2.8538963290029784</v>
      </c>
      <c r="F40" s="90">
        <f>SEKTOR_USD!F40*$B$48</f>
        <v>234627615.83802176</v>
      </c>
      <c r="G40" s="90">
        <f>SEKTOR_USD!G40*$C$48</f>
        <v>292175596.92691058</v>
      </c>
      <c r="H40" s="91">
        <f t="shared" si="1"/>
        <v>24.527368989939287</v>
      </c>
      <c r="I40" s="91">
        <f>G40/G$43*100</f>
        <v>3.1128263184351996</v>
      </c>
      <c r="J40" s="90">
        <f>SEKTOR_USD!J40*$B$49</f>
        <v>234627615.83802176</v>
      </c>
      <c r="K40" s="90">
        <f>SEKTOR_USD!K40*$C$49</f>
        <v>292175596.92691058</v>
      </c>
      <c r="L40" s="91">
        <f t="shared" si="2"/>
        <v>24.527368989939287</v>
      </c>
      <c r="M40" s="91">
        <f>K40/K$43*100</f>
        <v>3.1128263184351996</v>
      </c>
    </row>
    <row r="41" spans="1:13" ht="16.5" x14ac:dyDescent="0.35">
      <c r="A41" s="84" t="s">
        <v>30</v>
      </c>
      <c r="B41" s="85">
        <f>SEKTOR_USD!B41*$B$47</f>
        <v>18700407.139736537</v>
      </c>
      <c r="C41" s="85">
        <f>SEKTOR_USD!C41*$C$47</f>
        <v>25158030.608763028</v>
      </c>
      <c r="D41" s="88">
        <f t="shared" si="0"/>
        <v>34.531993986936641</v>
      </c>
      <c r="E41" s="88">
        <f>C41/C$43*100</f>
        <v>2.5358567756185506</v>
      </c>
      <c r="F41" s="85">
        <f>SEKTOR_USD!F41*$B$48</f>
        <v>197494505.30654812</v>
      </c>
      <c r="G41" s="85">
        <f>SEKTOR_USD!G41*$C$48</f>
        <v>245680360.76370347</v>
      </c>
      <c r="H41" s="88">
        <f t="shared" si="1"/>
        <v>24.398580295873021</v>
      </c>
      <c r="I41" s="88">
        <f>G41/G$43*100</f>
        <v>2.6174680601378899</v>
      </c>
      <c r="J41" s="85">
        <f>SEKTOR_USD!J41*$B$49</f>
        <v>197494505.30654812</v>
      </c>
      <c r="K41" s="85">
        <f>SEKTOR_USD!K41*$C$49</f>
        <v>245680360.76370347</v>
      </c>
      <c r="L41" s="88">
        <f t="shared" si="2"/>
        <v>24.398580295873021</v>
      </c>
      <c r="M41" s="88">
        <f>K41/K$43*100</f>
        <v>2.6174680601378899</v>
      </c>
    </row>
    <row r="42" spans="1:13" ht="14" x14ac:dyDescent="0.3">
      <c r="A42" s="89" t="str">
        <f>SEKTOR_USD!A42</f>
        <v xml:space="preserve"> Madencilik Ürünleri</v>
      </c>
      <c r="B42" s="90">
        <f>SEKTOR_USD!B42*$B$47</f>
        <v>18700407.139736537</v>
      </c>
      <c r="C42" s="90">
        <f>SEKTOR_USD!C42*$C$47</f>
        <v>25158030.608763028</v>
      </c>
      <c r="D42" s="91">
        <f t="shared" si="0"/>
        <v>34.531993986936641</v>
      </c>
      <c r="E42" s="91">
        <f>C42/C$43*100</f>
        <v>2.5358567756185506</v>
      </c>
      <c r="F42" s="90">
        <f>SEKTOR_USD!F42*$B$48</f>
        <v>197494505.30654812</v>
      </c>
      <c r="G42" s="90">
        <f>SEKTOR_USD!G42*$C$48</f>
        <v>245680360.76370347</v>
      </c>
      <c r="H42" s="91">
        <f t="shared" si="1"/>
        <v>24.398580295873021</v>
      </c>
      <c r="I42" s="91">
        <f>G42/G$43*100</f>
        <v>2.6174680601378899</v>
      </c>
      <c r="J42" s="90">
        <f>SEKTOR_USD!J42*$B$49</f>
        <v>197494505.30654812</v>
      </c>
      <c r="K42" s="90">
        <f>SEKTOR_USD!K42*$C$49</f>
        <v>245680360.76370347</v>
      </c>
      <c r="L42" s="91">
        <f t="shared" si="2"/>
        <v>24.398580295873021</v>
      </c>
      <c r="M42" s="91">
        <f>K42/K$43*100</f>
        <v>2.6174680601378899</v>
      </c>
    </row>
    <row r="43" spans="1:13" ht="18" x14ac:dyDescent="0.4">
      <c r="A43" s="92" t="s">
        <v>32</v>
      </c>
      <c r="B43" s="93">
        <f>SEKTOR_USD!B43*$B$47</f>
        <v>704366654.63513029</v>
      </c>
      <c r="C43" s="93">
        <f>SEKTOR_USD!C43*$C$47</f>
        <v>992091937.15707541</v>
      </c>
      <c r="D43" s="94">
        <f>(C43-B43)/B43*100</f>
        <v>40.848793824714768</v>
      </c>
      <c r="E43" s="95">
        <f>C43/C$43*100</f>
        <v>100</v>
      </c>
      <c r="F43" s="93">
        <f>SEKTOR_USD!F43*$B$48</f>
        <v>7425772530.5604544</v>
      </c>
      <c r="G43" s="93">
        <f>SEKTOR_USD!G43*$C$48</f>
        <v>9386183713.3844852</v>
      </c>
      <c r="H43" s="94">
        <f>(G43-F43)/F43*100</f>
        <v>26.400097427655389</v>
      </c>
      <c r="I43" s="94">
        <f>G43/G$43*100</f>
        <v>100</v>
      </c>
      <c r="J43" s="93">
        <f>SEKTOR_USD!J43*$B$49</f>
        <v>7425772530.5604544</v>
      </c>
      <c r="K43" s="93">
        <f>SEKTOR_USD!K43*$C$49</f>
        <v>9386183713.3844852</v>
      </c>
      <c r="L43" s="94">
        <f>(K43-J43)/J43*100</f>
        <v>26.400097427655389</v>
      </c>
      <c r="M43" s="94">
        <f>K43/K$43*100</f>
        <v>100</v>
      </c>
    </row>
    <row r="44" spans="1:13" s="22" customFormat="1" ht="18" x14ac:dyDescent="0.4">
      <c r="A44" s="23"/>
      <c r="B44" s="24"/>
      <c r="C44" s="24"/>
      <c r="D44" s="25"/>
      <c r="E44" s="26"/>
      <c r="F44" s="26"/>
      <c r="G44" s="26"/>
      <c r="H44" s="26"/>
      <c r="I44" s="26"/>
    </row>
    <row r="45" spans="1:13" ht="13" x14ac:dyDescent="0.3">
      <c r="A45" s="27" t="s">
        <v>111</v>
      </c>
    </row>
    <row r="46" spans="1:13" ht="13" x14ac:dyDescent="0.3">
      <c r="A46" s="75"/>
      <c r="B46" s="76">
        <v>2024</v>
      </c>
      <c r="C46" s="76">
        <v>2025</v>
      </c>
    </row>
    <row r="47" spans="1:13" ht="13" x14ac:dyDescent="0.25">
      <c r="A47" s="78" t="s">
        <v>219</v>
      </c>
      <c r="B47" s="77">
        <v>34.987575999999997</v>
      </c>
      <c r="C47" s="77">
        <v>42.704906000000001</v>
      </c>
    </row>
    <row r="48" spans="1:13" ht="13" x14ac:dyDescent="0.25">
      <c r="A48" s="76" t="s">
        <v>220</v>
      </c>
      <c r="B48" s="77">
        <v>32.872037333333331</v>
      </c>
      <c r="C48" s="77">
        <v>39.54225499999999</v>
      </c>
    </row>
    <row r="49" spans="1:3" ht="13" x14ac:dyDescent="0.25">
      <c r="A49" s="76" t="s">
        <v>220</v>
      </c>
      <c r="B49" s="77">
        <v>32.872037333333331</v>
      </c>
      <c r="C49" s="77">
        <v>39.54225499999999</v>
      </c>
    </row>
  </sheetData>
  <mergeCells count="5">
    <mergeCell ref="B6:E6"/>
    <mergeCell ref="F6:I6"/>
    <mergeCell ref="J6:M6"/>
    <mergeCell ref="A5:M5"/>
    <mergeCell ref="B1:J1"/>
  </mergeCells>
  <printOptions horizontalCentered="1" verticalCentered="1"/>
  <pageMargins left="0.11811023622047245" right="0" top="0.19685039370078741" bottom="0.19685039370078741" header="0.51181102362204722" footer="0.51181102362204722"/>
  <pageSetup paperSize="9" scale="70" orientation="landscape" horizontalDpi="4294967294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8"/>
  <sheetViews>
    <sheetView showGridLines="0" zoomScale="80" zoomScaleNormal="80" workbookViewId="0">
      <selection activeCell="I4" sqref="I4"/>
    </sheetView>
  </sheetViews>
  <sheetFormatPr defaultColWidth="9.1796875" defaultRowHeight="12.5" x14ac:dyDescent="0.25"/>
  <cols>
    <col min="1" max="1" width="51" style="17" customWidth="1"/>
    <col min="2" max="2" width="14.453125" style="17" customWidth="1"/>
    <col min="3" max="3" width="17.81640625" style="17" bestFit="1" customWidth="1"/>
    <col min="4" max="4" width="14.453125" style="17" customWidth="1"/>
    <col min="5" max="5" width="17.81640625" style="17" bestFit="1" customWidth="1"/>
    <col min="6" max="6" width="19.81640625" style="17" bestFit="1" customWidth="1"/>
    <col min="7" max="7" width="19.81640625" style="17" customWidth="1"/>
    <col min="8" max="16384" width="9.1796875" style="17"/>
  </cols>
  <sheetData>
    <row r="1" spans="1:7" x14ac:dyDescent="0.25">
      <c r="B1" s="18"/>
    </row>
    <row r="2" spans="1:7" x14ac:dyDescent="0.25">
      <c r="B2" s="18"/>
    </row>
    <row r="3" spans="1:7" x14ac:dyDescent="0.25">
      <c r="B3" s="18"/>
    </row>
    <row r="4" spans="1:7" x14ac:dyDescent="0.25">
      <c r="B4" s="18"/>
      <c r="C4" s="18"/>
    </row>
    <row r="5" spans="1:7" ht="25" x14ac:dyDescent="0.25">
      <c r="A5" s="123" t="s">
        <v>35</v>
      </c>
      <c r="B5" s="124"/>
      <c r="C5" s="124"/>
      <c r="D5" s="124"/>
      <c r="E5" s="124"/>
      <c r="F5" s="124"/>
      <c r="G5" s="125"/>
    </row>
    <row r="6" spans="1:7" ht="50.25" customHeight="1" x14ac:dyDescent="0.25">
      <c r="A6" s="80"/>
      <c r="B6" s="126" t="s">
        <v>114</v>
      </c>
      <c r="C6" s="126"/>
      <c r="D6" s="126" t="s">
        <v>216</v>
      </c>
      <c r="E6" s="126"/>
      <c r="F6" s="126" t="s">
        <v>115</v>
      </c>
      <c r="G6" s="126"/>
    </row>
    <row r="7" spans="1:7" ht="29" x14ac:dyDescent="0.4">
      <c r="A7" s="81" t="s">
        <v>1</v>
      </c>
      <c r="B7" s="96" t="s">
        <v>36</v>
      </c>
      <c r="C7" s="96" t="s">
        <v>37</v>
      </c>
      <c r="D7" s="96" t="s">
        <v>36</v>
      </c>
      <c r="E7" s="96" t="s">
        <v>37</v>
      </c>
      <c r="F7" s="96" t="s">
        <v>36</v>
      </c>
      <c r="G7" s="96" t="s">
        <v>37</v>
      </c>
    </row>
    <row r="8" spans="1:7" ht="16.5" x14ac:dyDescent="0.35">
      <c r="A8" s="84" t="s">
        <v>2</v>
      </c>
      <c r="B8" s="97">
        <f>SEKTOR_USD!D8</f>
        <v>12.065118500539004</v>
      </c>
      <c r="C8" s="97">
        <f>SEKTOR_TL!D8</f>
        <v>36.783707206363175</v>
      </c>
      <c r="D8" s="97">
        <f>SEKTOR_USD!H8</f>
        <v>0.60663289628397998</v>
      </c>
      <c r="E8" s="97">
        <f>SEKTOR_TL!H8</f>
        <v>21.021191730097268</v>
      </c>
      <c r="F8" s="97">
        <f>SEKTOR_USD!L8</f>
        <v>0.60663289628397998</v>
      </c>
      <c r="G8" s="97">
        <f>SEKTOR_TL!L8</f>
        <v>21.021191730097268</v>
      </c>
    </row>
    <row r="9" spans="1:7" s="21" customFormat="1" ht="15.5" x14ac:dyDescent="0.35">
      <c r="A9" s="87" t="s">
        <v>3</v>
      </c>
      <c r="B9" s="97">
        <f>SEKTOR_USD!D9</f>
        <v>12.096974328623466</v>
      </c>
      <c r="C9" s="97">
        <f>SEKTOR_TL!D9</f>
        <v>36.822589584036294</v>
      </c>
      <c r="D9" s="97">
        <f>SEKTOR_USD!H9</f>
        <v>-0.24287778592014753</v>
      </c>
      <c r="E9" s="97">
        <f>SEKTOR_TL!H9</f>
        <v>19.999302892471857</v>
      </c>
      <c r="F9" s="97">
        <f>SEKTOR_USD!L9</f>
        <v>-0.24287778592014753</v>
      </c>
      <c r="G9" s="97">
        <f>SEKTOR_TL!L9</f>
        <v>19.999302892471857</v>
      </c>
    </row>
    <row r="10" spans="1:7" ht="14" x14ac:dyDescent="0.3">
      <c r="A10" s="89" t="s">
        <v>4</v>
      </c>
      <c r="B10" s="98">
        <f>SEKTOR_USD!D10</f>
        <v>7.2420592361922287</v>
      </c>
      <c r="C10" s="98">
        <f>SEKTOR_TL!D10</f>
        <v>30.896809168146465</v>
      </c>
      <c r="D10" s="98">
        <f>SEKTOR_USD!H10</f>
        <v>3.9673420521735996</v>
      </c>
      <c r="E10" s="98">
        <f>SEKTOR_TL!H10</f>
        <v>25.063837979110492</v>
      </c>
      <c r="F10" s="98">
        <f>SEKTOR_USD!L10</f>
        <v>3.9673420521735996</v>
      </c>
      <c r="G10" s="98">
        <f>SEKTOR_TL!L10</f>
        <v>25.063837979110492</v>
      </c>
    </row>
    <row r="11" spans="1:7" ht="14" x14ac:dyDescent="0.3">
      <c r="A11" s="89" t="s">
        <v>5</v>
      </c>
      <c r="B11" s="98">
        <f>SEKTOR_USD!D11</f>
        <v>77.998773618083817</v>
      </c>
      <c r="C11" s="98">
        <f>SEKTOR_TL!D11</f>
        <v>117.26057545328518</v>
      </c>
      <c r="D11" s="98">
        <f>SEKTOR_USD!H11</f>
        <v>8.9266070804992541</v>
      </c>
      <c r="E11" s="98">
        <f>SEKTOR_TL!H11</f>
        <v>31.029410492128477</v>
      </c>
      <c r="F11" s="98">
        <f>SEKTOR_USD!L11</f>
        <v>8.9266070804992541</v>
      </c>
      <c r="G11" s="98">
        <f>SEKTOR_TL!L11</f>
        <v>31.029410492128477</v>
      </c>
    </row>
    <row r="12" spans="1:7" ht="14" x14ac:dyDescent="0.3">
      <c r="A12" s="89" t="s">
        <v>6</v>
      </c>
      <c r="B12" s="98">
        <f>SEKTOR_USD!D12</f>
        <v>-2.4931606284485581</v>
      </c>
      <c r="C12" s="98">
        <f>SEKTOR_TL!D12</f>
        <v>19.01425836757608</v>
      </c>
      <c r="D12" s="98">
        <f>SEKTOR_USD!H12</f>
        <v>-5.0563651512253953</v>
      </c>
      <c r="E12" s="98">
        <f>SEKTOR_TL!H12</f>
        <v>14.209088464686126</v>
      </c>
      <c r="F12" s="98">
        <f>SEKTOR_USD!L12</f>
        <v>-5.0563651512253953</v>
      </c>
      <c r="G12" s="98">
        <f>SEKTOR_TL!L12</f>
        <v>14.209088464686126</v>
      </c>
    </row>
    <row r="13" spans="1:7" ht="14" x14ac:dyDescent="0.3">
      <c r="A13" s="89" t="s">
        <v>7</v>
      </c>
      <c r="B13" s="98">
        <f>SEKTOR_USD!D13</f>
        <v>-5.0089759192554197</v>
      </c>
      <c r="C13" s="98">
        <f>SEKTOR_TL!D13</f>
        <v>15.943521043353623</v>
      </c>
      <c r="D13" s="98">
        <f>SEKTOR_USD!H13</f>
        <v>-5.700989946073145</v>
      </c>
      <c r="E13" s="98">
        <f>SEKTOR_TL!H13</f>
        <v>13.433659860772206</v>
      </c>
      <c r="F13" s="98">
        <f>SEKTOR_USD!L13</f>
        <v>-5.700989946073145</v>
      </c>
      <c r="G13" s="98">
        <f>SEKTOR_TL!L13</f>
        <v>13.433659860772206</v>
      </c>
    </row>
    <row r="14" spans="1:7" ht="14" x14ac:dyDescent="0.3">
      <c r="A14" s="89" t="s">
        <v>8</v>
      </c>
      <c r="B14" s="98">
        <f>SEKTOR_USD!D14</f>
        <v>-12.696736234613661</v>
      </c>
      <c r="C14" s="98">
        <f>SEKTOR_TL!D14</f>
        <v>6.560044988370441</v>
      </c>
      <c r="D14" s="98">
        <f>SEKTOR_USD!H14</f>
        <v>-14.29534179835291</v>
      </c>
      <c r="E14" s="98">
        <f>SEKTOR_TL!H14</f>
        <v>3.0953881845606559</v>
      </c>
      <c r="F14" s="98">
        <f>SEKTOR_USD!L14</f>
        <v>-14.29534179835291</v>
      </c>
      <c r="G14" s="98">
        <f>SEKTOR_TL!L14</f>
        <v>3.0953881845606559</v>
      </c>
    </row>
    <row r="15" spans="1:7" ht="14" x14ac:dyDescent="0.3">
      <c r="A15" s="89" t="s">
        <v>9</v>
      </c>
      <c r="B15" s="98">
        <f>SEKTOR_USD!D15</f>
        <v>-39.324635355747667</v>
      </c>
      <c r="C15" s="98">
        <f>SEKTOR_TL!D15</f>
        <v>-25.9412614452479</v>
      </c>
      <c r="D15" s="98">
        <f>SEKTOR_USD!H15</f>
        <v>-38.991727679835122</v>
      </c>
      <c r="E15" s="98">
        <f>SEKTOR_TL!H15</f>
        <v>-26.612255981251803</v>
      </c>
      <c r="F15" s="98">
        <f>SEKTOR_USD!L15</f>
        <v>-38.991727679835122</v>
      </c>
      <c r="G15" s="98">
        <f>SEKTOR_TL!L15</f>
        <v>-26.612255981251803</v>
      </c>
    </row>
    <row r="16" spans="1:7" ht="14" x14ac:dyDescent="0.3">
      <c r="A16" s="89" t="s">
        <v>10</v>
      </c>
      <c r="B16" s="98">
        <f>SEKTOR_USD!D16</f>
        <v>11.401397260497161</v>
      </c>
      <c r="C16" s="98">
        <f>SEKTOR_TL!D16</f>
        <v>35.973586689120417</v>
      </c>
      <c r="D16" s="98">
        <f>SEKTOR_USD!H16</f>
        <v>8.4174510962753288</v>
      </c>
      <c r="E16" s="98">
        <f>SEKTOR_TL!H16</f>
        <v>30.416939303963265</v>
      </c>
      <c r="F16" s="98">
        <f>SEKTOR_USD!L16</f>
        <v>8.4174510962753288</v>
      </c>
      <c r="G16" s="98">
        <f>SEKTOR_TL!L16</f>
        <v>30.416939303963265</v>
      </c>
    </row>
    <row r="17" spans="1:7" ht="14" x14ac:dyDescent="0.3">
      <c r="A17" s="99" t="s">
        <v>11</v>
      </c>
      <c r="B17" s="98">
        <f>SEKTOR_USD!D17</f>
        <v>3.974245632360951</v>
      </c>
      <c r="C17" s="98">
        <f>SEKTOR_TL!D17</f>
        <v>26.908202676026644</v>
      </c>
      <c r="D17" s="98">
        <f>SEKTOR_USD!H17</f>
        <v>13.691507323482059</v>
      </c>
      <c r="E17" s="98">
        <f>SEKTOR_TL!H17</f>
        <v>36.761178759090427</v>
      </c>
      <c r="F17" s="98">
        <f>SEKTOR_USD!L17</f>
        <v>13.691507323482059</v>
      </c>
      <c r="G17" s="98">
        <f>SEKTOR_TL!L17</f>
        <v>36.761178759090427</v>
      </c>
    </row>
    <row r="18" spans="1:7" s="21" customFormat="1" ht="15.5" x14ac:dyDescent="0.35">
      <c r="A18" s="87" t="s">
        <v>12</v>
      </c>
      <c r="B18" s="97">
        <f>SEKTOR_USD!D18</f>
        <v>28.087015746607548</v>
      </c>
      <c r="C18" s="97">
        <f>SEKTOR_TL!D18</f>
        <v>56.33960944534698</v>
      </c>
      <c r="D18" s="97">
        <f>SEKTOR_USD!H18</f>
        <v>4.7433914142245328</v>
      </c>
      <c r="E18" s="97">
        <f>SEKTOR_TL!H18</f>
        <v>25.997359119149099</v>
      </c>
      <c r="F18" s="97">
        <f>SEKTOR_USD!L18</f>
        <v>4.7433914142245328</v>
      </c>
      <c r="G18" s="97">
        <f>SEKTOR_TL!L18</f>
        <v>25.997359119149099</v>
      </c>
    </row>
    <row r="19" spans="1:7" ht="14" x14ac:dyDescent="0.3">
      <c r="A19" s="89" t="s">
        <v>13</v>
      </c>
      <c r="B19" s="98">
        <f>SEKTOR_USD!D19</f>
        <v>28.087015746607548</v>
      </c>
      <c r="C19" s="98">
        <f>SEKTOR_TL!D19</f>
        <v>56.33960944534698</v>
      </c>
      <c r="D19" s="98">
        <f>SEKTOR_USD!H19</f>
        <v>4.7433914142245328</v>
      </c>
      <c r="E19" s="98">
        <f>SEKTOR_TL!H19</f>
        <v>25.997359119149099</v>
      </c>
      <c r="F19" s="98">
        <f>SEKTOR_USD!L19</f>
        <v>4.7433914142245328</v>
      </c>
      <c r="G19" s="98">
        <f>SEKTOR_TL!L19</f>
        <v>25.997359119149099</v>
      </c>
    </row>
    <row r="20" spans="1:7" s="21" customFormat="1" ht="15.5" x14ac:dyDescent="0.35">
      <c r="A20" s="87" t="s">
        <v>108</v>
      </c>
      <c r="B20" s="97">
        <f>SEKTOR_USD!D20</f>
        <v>4.0673184139550296</v>
      </c>
      <c r="C20" s="97">
        <f>SEKTOR_TL!D20</f>
        <v>27.021804841239039</v>
      </c>
      <c r="D20" s="97">
        <f>SEKTOR_USD!H20</f>
        <v>1.2119165838540564</v>
      </c>
      <c r="E20" s="97">
        <f>SEKTOR_TL!H20</f>
        <v>21.749296340059072</v>
      </c>
      <c r="F20" s="97">
        <f>SEKTOR_USD!L20</f>
        <v>1.2119165838540564</v>
      </c>
      <c r="G20" s="97">
        <f>SEKTOR_TL!L20</f>
        <v>21.749296340059072</v>
      </c>
    </row>
    <row r="21" spans="1:7" ht="14" x14ac:dyDescent="0.3">
      <c r="A21" s="89" t="s">
        <v>107</v>
      </c>
      <c r="B21" s="98">
        <f>SEKTOR_USD!D21</f>
        <v>4.0673184139550296</v>
      </c>
      <c r="C21" s="98">
        <f>SEKTOR_TL!D21</f>
        <v>27.021804841239039</v>
      </c>
      <c r="D21" s="98">
        <f>SEKTOR_USD!H21</f>
        <v>1.2119165838540564</v>
      </c>
      <c r="E21" s="98">
        <f>SEKTOR_TL!H21</f>
        <v>21.749296340059072</v>
      </c>
      <c r="F21" s="98">
        <f>SEKTOR_USD!L21</f>
        <v>1.2119165838540564</v>
      </c>
      <c r="G21" s="98">
        <f>SEKTOR_TL!L21</f>
        <v>21.749296340059072</v>
      </c>
    </row>
    <row r="22" spans="1:7" ht="16.5" x14ac:dyDescent="0.35">
      <c r="A22" s="84" t="s">
        <v>14</v>
      </c>
      <c r="B22" s="97">
        <f>SEKTOR_USD!D22</f>
        <v>16.270094709812657</v>
      </c>
      <c r="C22" s="97">
        <f>SEKTOR_TL!D22</f>
        <v>41.916189483765514</v>
      </c>
      <c r="D22" s="97">
        <f>SEKTOR_USD!H22</f>
        <v>6.0134597366148155</v>
      </c>
      <c r="E22" s="97">
        <f>SEKTOR_TL!H22</f>
        <v>27.525142899695382</v>
      </c>
      <c r="F22" s="97">
        <f>SEKTOR_USD!L22</f>
        <v>6.0134597366148155</v>
      </c>
      <c r="G22" s="97">
        <f>SEKTOR_TL!L22</f>
        <v>27.525142899695382</v>
      </c>
    </row>
    <row r="23" spans="1:7" s="21" customFormat="1" ht="15.5" x14ac:dyDescent="0.35">
      <c r="A23" s="87" t="s">
        <v>15</v>
      </c>
      <c r="B23" s="97">
        <f>SEKTOR_USD!D23</f>
        <v>2.6463074587713717</v>
      </c>
      <c r="C23" s="97">
        <f>SEKTOR_TL!D23</f>
        <v>25.28735661121339</v>
      </c>
      <c r="D23" s="97">
        <f>SEKTOR_USD!H23</f>
        <v>-1.3683007555197257</v>
      </c>
      <c r="E23" s="97">
        <f>SEKTOR_TL!H23</f>
        <v>18.645515124603946</v>
      </c>
      <c r="F23" s="97">
        <f>SEKTOR_USD!L23</f>
        <v>-1.3683007555197257</v>
      </c>
      <c r="G23" s="97">
        <f>SEKTOR_TL!L23</f>
        <v>18.645515124603946</v>
      </c>
    </row>
    <row r="24" spans="1:7" ht="14" x14ac:dyDescent="0.3">
      <c r="A24" s="89" t="s">
        <v>16</v>
      </c>
      <c r="B24" s="98">
        <f>SEKTOR_USD!D24</f>
        <v>0.2153442275727615</v>
      </c>
      <c r="C24" s="98">
        <f>SEKTOR_TL!D24</f>
        <v>22.320187457288771</v>
      </c>
      <c r="D24" s="98">
        <f>SEKTOR_USD!H24</f>
        <v>-0.84990349887116345</v>
      </c>
      <c r="E24" s="98">
        <f>SEKTOR_TL!H24</f>
        <v>19.269102774673698</v>
      </c>
      <c r="F24" s="98">
        <f>SEKTOR_USD!L24</f>
        <v>-0.84990349887116345</v>
      </c>
      <c r="G24" s="98">
        <f>SEKTOR_TL!L24</f>
        <v>19.269102774673698</v>
      </c>
    </row>
    <row r="25" spans="1:7" ht="14" x14ac:dyDescent="0.3">
      <c r="A25" s="89" t="s">
        <v>17</v>
      </c>
      <c r="B25" s="98">
        <f>SEKTOR_USD!D25</f>
        <v>-8.6807803540965836</v>
      </c>
      <c r="C25" s="98">
        <f>SEKTOR_TL!D25</f>
        <v>11.46181407284857</v>
      </c>
      <c r="D25" s="98">
        <f>SEKTOR_USD!H25</f>
        <v>-5.3005106447637136</v>
      </c>
      <c r="E25" s="98">
        <f>SEKTOR_TL!H25</f>
        <v>13.915402275883821</v>
      </c>
      <c r="F25" s="98">
        <f>SEKTOR_USD!L25</f>
        <v>-5.3005106447637136</v>
      </c>
      <c r="G25" s="98">
        <f>SEKTOR_TL!L25</f>
        <v>13.915402275883821</v>
      </c>
    </row>
    <row r="26" spans="1:7" ht="14" x14ac:dyDescent="0.3">
      <c r="A26" s="89" t="s">
        <v>18</v>
      </c>
      <c r="B26" s="98">
        <f>SEKTOR_USD!D26</f>
        <v>15.364835295770652</v>
      </c>
      <c r="C26" s="98">
        <f>SEKTOR_TL!D26</f>
        <v>40.811253886561552</v>
      </c>
      <c r="D26" s="98">
        <f>SEKTOR_USD!H26</f>
        <v>-0.99120839535502769</v>
      </c>
      <c r="E26" s="98">
        <f>SEKTOR_TL!H26</f>
        <v>19.099125045795653</v>
      </c>
      <c r="F26" s="98">
        <f>SEKTOR_USD!L26</f>
        <v>-0.99120839535502769</v>
      </c>
      <c r="G26" s="98">
        <f>SEKTOR_TL!L26</f>
        <v>19.099125045795653</v>
      </c>
    </row>
    <row r="27" spans="1:7" s="21" customFormat="1" ht="15.5" x14ac:dyDescent="0.35">
      <c r="A27" s="87" t="s">
        <v>19</v>
      </c>
      <c r="B27" s="97">
        <f>SEKTOR_USD!D27</f>
        <v>-0.47758424803740945</v>
      </c>
      <c r="C27" s="97">
        <f>SEKTOR_TL!D27</f>
        <v>21.474417364051796</v>
      </c>
      <c r="D27" s="97">
        <f>SEKTOR_USD!H27</f>
        <v>3.8824476955029961</v>
      </c>
      <c r="E27" s="97">
        <f>SEKTOR_TL!H27</f>
        <v>24.961717314501527</v>
      </c>
      <c r="F27" s="97">
        <f>SEKTOR_USD!L27</f>
        <v>3.8824476955029961</v>
      </c>
      <c r="G27" s="97">
        <f>SEKTOR_TL!L27</f>
        <v>24.961717314501527</v>
      </c>
    </row>
    <row r="28" spans="1:7" ht="14" x14ac:dyDescent="0.3">
      <c r="A28" s="89" t="s">
        <v>20</v>
      </c>
      <c r="B28" s="98">
        <f>SEKTOR_USD!D28</f>
        <v>-0.47758424803740945</v>
      </c>
      <c r="C28" s="98">
        <f>SEKTOR_TL!D28</f>
        <v>21.474417364051796</v>
      </c>
      <c r="D28" s="98">
        <f>SEKTOR_USD!H28</f>
        <v>3.8824476955029961</v>
      </c>
      <c r="E28" s="98">
        <f>SEKTOR_TL!H28</f>
        <v>24.961717314501527</v>
      </c>
      <c r="F28" s="98">
        <f>SEKTOR_USD!L28</f>
        <v>3.8824476955029961</v>
      </c>
      <c r="G28" s="98">
        <f>SEKTOR_TL!L28</f>
        <v>24.961717314501527</v>
      </c>
    </row>
    <row r="29" spans="1:7" s="21" customFormat="1" ht="15.5" x14ac:dyDescent="0.35">
      <c r="A29" s="87" t="s">
        <v>21</v>
      </c>
      <c r="B29" s="97">
        <f>SEKTOR_USD!D29</f>
        <v>21.113478730739839</v>
      </c>
      <c r="C29" s="97">
        <f>SEKTOR_TL!D29</f>
        <v>47.827895380041326</v>
      </c>
      <c r="D29" s="97">
        <f>SEKTOR_USD!H29</f>
        <v>7.2212185847790478</v>
      </c>
      <c r="E29" s="97">
        <f>SEKTOR_TL!H29</f>
        <v>28.977973701398952</v>
      </c>
      <c r="F29" s="97">
        <f>SEKTOR_USD!L29</f>
        <v>7.2212185847790478</v>
      </c>
      <c r="G29" s="97">
        <f>SEKTOR_TL!L29</f>
        <v>28.977973701398952</v>
      </c>
    </row>
    <row r="30" spans="1:7" ht="14" x14ac:dyDescent="0.3">
      <c r="A30" s="89" t="s">
        <v>22</v>
      </c>
      <c r="B30" s="98">
        <f>SEKTOR_USD!D30</f>
        <v>0.95875617714275518</v>
      </c>
      <c r="C30" s="98">
        <f>SEKTOR_TL!D30</f>
        <v>23.227576338006422</v>
      </c>
      <c r="D30" s="98">
        <f>SEKTOR_USD!H30</f>
        <v>-6.3437773399284829</v>
      </c>
      <c r="E30" s="98">
        <f>SEKTOR_TL!H30</f>
        <v>12.660441493414154</v>
      </c>
      <c r="F30" s="98">
        <f>SEKTOR_USD!L30</f>
        <v>-6.3437773399284829</v>
      </c>
      <c r="G30" s="98">
        <f>SEKTOR_TL!L30</f>
        <v>12.660441493414154</v>
      </c>
    </row>
    <row r="31" spans="1:7" ht="14" x14ac:dyDescent="0.3">
      <c r="A31" s="89" t="s">
        <v>23</v>
      </c>
      <c r="B31" s="98">
        <f>SEKTOR_USD!D31</f>
        <v>7.9501948905053226</v>
      </c>
      <c r="C31" s="98">
        <f>SEKTOR_TL!D31</f>
        <v>31.761140739807491</v>
      </c>
      <c r="D31" s="98">
        <f>SEKTOR_USD!H31</f>
        <v>11.623855278852947</v>
      </c>
      <c r="E31" s="98">
        <f>SEKTOR_TL!H31</f>
        <v>34.273969841342932</v>
      </c>
      <c r="F31" s="98">
        <f>SEKTOR_USD!L31</f>
        <v>11.623855278852947</v>
      </c>
      <c r="G31" s="98">
        <f>SEKTOR_TL!L31</f>
        <v>34.273969841342932</v>
      </c>
    </row>
    <row r="32" spans="1:7" ht="14" x14ac:dyDescent="0.3">
      <c r="A32" s="89" t="s">
        <v>24</v>
      </c>
      <c r="B32" s="98">
        <f>SEKTOR_USD!D32</f>
        <v>31.824799289089135</v>
      </c>
      <c r="C32" s="98">
        <f>SEKTOR_TL!D32</f>
        <v>60.901848762241158</v>
      </c>
      <c r="D32" s="98">
        <f>SEKTOR_USD!H32</f>
        <v>17.377180729154734</v>
      </c>
      <c r="E32" s="98">
        <f>SEKTOR_TL!H32</f>
        <v>41.194729262090213</v>
      </c>
      <c r="F32" s="98">
        <f>SEKTOR_USD!L32</f>
        <v>17.377180729154734</v>
      </c>
      <c r="G32" s="98">
        <f>SEKTOR_TL!L32</f>
        <v>41.194729262090213</v>
      </c>
    </row>
    <row r="33" spans="1:7" ht="14" x14ac:dyDescent="0.3">
      <c r="A33" s="89" t="s">
        <v>103</v>
      </c>
      <c r="B33" s="98">
        <f>SEKTOR_USD!D33</f>
        <v>17.197113329836043</v>
      </c>
      <c r="C33" s="98">
        <f>SEKTOR_TL!D33</f>
        <v>43.0476837898686</v>
      </c>
      <c r="D33" s="98">
        <f>SEKTOR_USD!H33</f>
        <v>6.3897276905386127</v>
      </c>
      <c r="E33" s="98">
        <f>SEKTOR_TL!H33</f>
        <v>27.977761130549496</v>
      </c>
      <c r="F33" s="98">
        <f>SEKTOR_USD!L33</f>
        <v>6.3897276905386127</v>
      </c>
      <c r="G33" s="98">
        <f>SEKTOR_TL!L33</f>
        <v>27.977761130549496</v>
      </c>
    </row>
    <row r="34" spans="1:7" ht="14" x14ac:dyDescent="0.3">
      <c r="A34" s="89" t="s">
        <v>25</v>
      </c>
      <c r="B34" s="98">
        <f>SEKTOR_USD!D34</f>
        <v>19.734468024221762</v>
      </c>
      <c r="C34" s="98">
        <f>SEKTOR_TL!D34</f>
        <v>46.144711538015549</v>
      </c>
      <c r="D34" s="98">
        <f>SEKTOR_USD!H34</f>
        <v>0.72515923402315385</v>
      </c>
      <c r="E34" s="98">
        <f>SEKTOR_TL!H34</f>
        <v>21.163768797151945</v>
      </c>
      <c r="F34" s="98">
        <f>SEKTOR_USD!L34</f>
        <v>0.72515923402315385</v>
      </c>
      <c r="G34" s="98">
        <f>SEKTOR_TL!L34</f>
        <v>21.163768797151945</v>
      </c>
    </row>
    <row r="35" spans="1:7" ht="14" x14ac:dyDescent="0.3">
      <c r="A35" s="89" t="s">
        <v>26</v>
      </c>
      <c r="B35" s="98">
        <f>SEKTOR_USD!D35</f>
        <v>14.107058318219737</v>
      </c>
      <c r="C35" s="98">
        <f>SEKTOR_TL!D35</f>
        <v>39.276044714160605</v>
      </c>
      <c r="D35" s="98">
        <f>SEKTOR_USD!H35</f>
        <v>6.5510661046361873</v>
      </c>
      <c r="E35" s="98">
        <f>SEKTOR_TL!H35</f>
        <v>28.171837471083233</v>
      </c>
      <c r="F35" s="98">
        <f>SEKTOR_USD!L35</f>
        <v>6.5510661046361873</v>
      </c>
      <c r="G35" s="98">
        <f>SEKTOR_TL!L35</f>
        <v>28.171837471083233</v>
      </c>
    </row>
    <row r="36" spans="1:7" ht="14" x14ac:dyDescent="0.3">
      <c r="A36" s="89" t="s">
        <v>27</v>
      </c>
      <c r="B36" s="98">
        <f>SEKTOR_USD!D36</f>
        <v>5.3119854405164117</v>
      </c>
      <c r="C36" s="98">
        <f>SEKTOR_TL!D36</f>
        <v>28.54101235566084</v>
      </c>
      <c r="D36" s="98">
        <f>SEKTOR_USD!H36</f>
        <v>2.5307464414654901</v>
      </c>
      <c r="E36" s="98">
        <f>SEKTOR_TL!H36</f>
        <v>23.335736085258681</v>
      </c>
      <c r="F36" s="98">
        <f>SEKTOR_USD!L36</f>
        <v>2.5307464414654901</v>
      </c>
      <c r="G36" s="98">
        <f>SEKTOR_TL!L36</f>
        <v>23.335736085258681</v>
      </c>
    </row>
    <row r="37" spans="1:7" ht="14" x14ac:dyDescent="0.3">
      <c r="A37" s="89" t="s">
        <v>104</v>
      </c>
      <c r="B37" s="98">
        <f>SEKTOR_USD!D37</f>
        <v>13.513021120195514</v>
      </c>
      <c r="C37" s="98">
        <f>SEKTOR_TL!D37</f>
        <v>38.550978687805205</v>
      </c>
      <c r="D37" s="98">
        <f>SEKTOR_USD!H37</f>
        <v>4.3868002513327768</v>
      </c>
      <c r="E37" s="98">
        <f>SEKTOR_TL!H37</f>
        <v>25.568410388322686</v>
      </c>
      <c r="F37" s="98">
        <f>SEKTOR_USD!L37</f>
        <v>4.3868002513327768</v>
      </c>
      <c r="G37" s="98">
        <f>SEKTOR_TL!L37</f>
        <v>25.568410388322686</v>
      </c>
    </row>
    <row r="38" spans="1:7" ht="14" x14ac:dyDescent="0.3">
      <c r="A38" s="99" t="s">
        <v>28</v>
      </c>
      <c r="B38" s="98">
        <f>SEKTOR_USD!D38</f>
        <v>-12.250750460916718</v>
      </c>
      <c r="C38" s="98">
        <f>SEKTOR_TL!D38</f>
        <v>7.1044033784191134</v>
      </c>
      <c r="D38" s="98">
        <f>SEKTOR_USD!H38</f>
        <v>5.7809001304433121</v>
      </c>
      <c r="E38" s="98">
        <f>SEKTOR_TL!H38</f>
        <v>27.245393544439946</v>
      </c>
      <c r="F38" s="98">
        <f>SEKTOR_USD!L38</f>
        <v>5.7809001304433121</v>
      </c>
      <c r="G38" s="98">
        <f>SEKTOR_TL!L38</f>
        <v>27.245393544439946</v>
      </c>
    </row>
    <row r="39" spans="1:7" ht="14" x14ac:dyDescent="0.3">
      <c r="A39" s="99" t="s">
        <v>105</v>
      </c>
      <c r="B39" s="98">
        <f>SEKTOR_USD!D39</f>
        <v>157.74237540649284</v>
      </c>
      <c r="C39" s="98">
        <f>SEKTOR_TL!D39</f>
        <v>214.59349781622458</v>
      </c>
      <c r="D39" s="98">
        <f>SEKTOR_USD!H39</f>
        <v>48.750265919143423</v>
      </c>
      <c r="E39" s="98">
        <f>SEKTOR_TL!H39</f>
        <v>78.933872782144704</v>
      </c>
      <c r="F39" s="98">
        <f>SEKTOR_USD!L39</f>
        <v>48.750265919143423</v>
      </c>
      <c r="G39" s="98">
        <f>SEKTOR_TL!L39</f>
        <v>78.933872782144704</v>
      </c>
    </row>
    <row r="40" spans="1:7" ht="14" x14ac:dyDescent="0.3">
      <c r="A40" s="99" t="s">
        <v>29</v>
      </c>
      <c r="B40" s="98">
        <f>SEKTOR_USD!D40</f>
        <v>9.2464463546578681</v>
      </c>
      <c r="C40" s="98">
        <f>SEKTOR_TL!D40</f>
        <v>33.343310848676893</v>
      </c>
      <c r="D40" s="98">
        <f>SEKTOR_USD!H40</f>
        <v>3.521367773766594</v>
      </c>
      <c r="E40" s="98">
        <f>SEKTOR_TL!H40</f>
        <v>24.527368989939287</v>
      </c>
      <c r="F40" s="98">
        <f>SEKTOR_USD!L40</f>
        <v>3.521367773766594</v>
      </c>
      <c r="G40" s="98">
        <f>SEKTOR_TL!L40</f>
        <v>24.527368989939287</v>
      </c>
    </row>
    <row r="41" spans="1:7" ht="16.5" x14ac:dyDescent="0.35">
      <c r="A41" s="84" t="s">
        <v>30</v>
      </c>
      <c r="B41" s="97">
        <f>SEKTOR_USD!D41</f>
        <v>10.220319043659496</v>
      </c>
      <c r="C41" s="97">
        <f>SEKTOR_TL!D41</f>
        <v>34.531993986936641</v>
      </c>
      <c r="D41" s="97">
        <f>SEKTOR_USD!H41</f>
        <v>3.4143039060266713</v>
      </c>
      <c r="E41" s="97">
        <f>SEKTOR_TL!H41</f>
        <v>24.398580295873021</v>
      </c>
      <c r="F41" s="97">
        <f>SEKTOR_USD!L41</f>
        <v>3.4143039060266713</v>
      </c>
      <c r="G41" s="97">
        <f>SEKTOR_TL!L41</f>
        <v>24.398580295873021</v>
      </c>
    </row>
    <row r="42" spans="1:7" ht="14" x14ac:dyDescent="0.3">
      <c r="A42" s="89" t="s">
        <v>31</v>
      </c>
      <c r="B42" s="98">
        <f>SEKTOR_USD!D42</f>
        <v>10.220319043659496</v>
      </c>
      <c r="C42" s="98">
        <f>SEKTOR_TL!D42</f>
        <v>34.531993986936641</v>
      </c>
      <c r="D42" s="98">
        <f>SEKTOR_USD!H42</f>
        <v>3.4143039060266713</v>
      </c>
      <c r="E42" s="98">
        <f>SEKTOR_TL!H42</f>
        <v>24.398580295873021</v>
      </c>
      <c r="F42" s="98">
        <f>SEKTOR_USD!L42</f>
        <v>3.4143039060266713</v>
      </c>
      <c r="G42" s="98">
        <f>SEKTOR_TL!L42</f>
        <v>24.398580295873021</v>
      </c>
    </row>
    <row r="43" spans="1:7" ht="18" x14ac:dyDescent="0.4">
      <c r="A43" s="100" t="s">
        <v>38</v>
      </c>
      <c r="B43" s="101">
        <f>SEKTOR_USD!D43</f>
        <v>15.395591280555401</v>
      </c>
      <c r="C43" s="101">
        <f>SEKTOR_TL!D43</f>
        <v>40.848793824714768</v>
      </c>
      <c r="D43" s="101">
        <f>SEKTOR_USD!H43</f>
        <v>5.0781934813494862</v>
      </c>
      <c r="E43" s="101">
        <f>SEKTOR_TL!H43</f>
        <v>26.400097427655389</v>
      </c>
      <c r="F43" s="101">
        <f>SEKTOR_USD!L43</f>
        <v>5.0781934813494862</v>
      </c>
      <c r="G43" s="101">
        <f>SEKTOR_TL!L43</f>
        <v>26.400097427655389</v>
      </c>
    </row>
    <row r="44" spans="1:7" ht="14" hidden="1" x14ac:dyDescent="0.3">
      <c r="A44" s="39" t="s">
        <v>33</v>
      </c>
      <c r="B44" s="41"/>
      <c r="C44" s="41"/>
      <c r="D44" s="38" t="e">
        <f>SEKTOR_USD!#REF!</f>
        <v>#REF!</v>
      </c>
      <c r="E44" s="38" t="e">
        <f>SEKTOR_TL!#REF!</f>
        <v>#REF!</v>
      </c>
      <c r="F44" s="38" t="e">
        <f>SEKTOR_USD!#REF!</f>
        <v>#REF!</v>
      </c>
      <c r="G44" s="38" t="e">
        <f>SEKTOR_TL!#REF!</f>
        <v>#REF!</v>
      </c>
    </row>
    <row r="45" spans="1:7" s="22" customFormat="1" ht="17.5" hidden="1" x14ac:dyDescent="0.35">
      <c r="A45" s="40" t="s">
        <v>38</v>
      </c>
      <c r="B45" s="42" t="e">
        <f>SEKTOR_USD!#REF!</f>
        <v>#REF!</v>
      </c>
      <c r="C45" s="42" t="e">
        <f>SEKTOR_TL!#REF!</f>
        <v>#REF!</v>
      </c>
      <c r="D45" s="42" t="e">
        <f>SEKTOR_USD!#REF!</f>
        <v>#REF!</v>
      </c>
      <c r="E45" s="42" t="e">
        <f>SEKTOR_TL!#REF!</f>
        <v>#REF!</v>
      </c>
      <c r="F45" s="42" t="e">
        <f>SEKTOR_USD!#REF!</f>
        <v>#REF!</v>
      </c>
      <c r="G45" s="42" t="e">
        <f>SEKTOR_TL!#REF!</f>
        <v>#REF!</v>
      </c>
    </row>
    <row r="46" spans="1:7" s="22" customFormat="1" ht="18" x14ac:dyDescent="0.4">
      <c r="A46" s="23"/>
      <c r="B46" s="25"/>
      <c r="C46" s="25"/>
      <c r="D46" s="25"/>
      <c r="E46" s="25"/>
    </row>
    <row r="47" spans="1:7" ht="13" x14ac:dyDescent="0.3">
      <c r="A47" s="21" t="s">
        <v>34</v>
      </c>
    </row>
    <row r="48" spans="1:7" x14ac:dyDescent="0.25">
      <c r="A48" s="28"/>
    </row>
  </sheetData>
  <mergeCells count="4">
    <mergeCell ref="B6:C6"/>
    <mergeCell ref="D6:E6"/>
    <mergeCell ref="F6:G6"/>
    <mergeCell ref="A5:G5"/>
  </mergeCells>
  <printOptions horizontalCentered="1" verticalCentered="1"/>
  <pageMargins left="0.11811023622047245" right="0" top="0.19685039370078741" bottom="0.19685039370078741" header="0.51181102362204722" footer="0.51181102362204722"/>
  <pageSetup paperSize="9" scale="70" orientation="landscape" horizontalDpi="4294967294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23"/>
  <sheetViews>
    <sheetView showGridLines="0" zoomScale="80" zoomScaleNormal="80" workbookViewId="0">
      <selection activeCell="D4" sqref="D4"/>
    </sheetView>
  </sheetViews>
  <sheetFormatPr defaultColWidth="9.1796875" defaultRowHeight="12.5" x14ac:dyDescent="0.25"/>
  <cols>
    <col min="1" max="1" width="32.26953125" customWidth="1"/>
    <col min="2" max="13" width="14.6328125" customWidth="1"/>
  </cols>
  <sheetData>
    <row r="2" spans="1:13" ht="25" x14ac:dyDescent="0.5">
      <c r="C2" s="119" t="s">
        <v>119</v>
      </c>
      <c r="D2" s="119"/>
      <c r="E2" s="119"/>
      <c r="F2" s="119"/>
      <c r="G2" s="119"/>
      <c r="H2" s="119"/>
      <c r="I2" s="119"/>
      <c r="J2" s="119"/>
      <c r="K2" s="119"/>
    </row>
    <row r="6" spans="1:13" ht="22.5" customHeight="1" x14ac:dyDescent="0.25">
      <c r="A6" s="127" t="s">
        <v>110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9"/>
    </row>
    <row r="7" spans="1:13" ht="24" customHeight="1" x14ac:dyDescent="0.25">
      <c r="A7" s="44"/>
      <c r="B7" s="115" t="s">
        <v>121</v>
      </c>
      <c r="C7" s="115"/>
      <c r="D7" s="115"/>
      <c r="E7" s="115"/>
      <c r="F7" s="115" t="s">
        <v>122</v>
      </c>
      <c r="G7" s="115"/>
      <c r="H7" s="115"/>
      <c r="I7" s="115"/>
      <c r="J7" s="115" t="s">
        <v>102</v>
      </c>
      <c r="K7" s="115"/>
      <c r="L7" s="115"/>
      <c r="M7" s="115"/>
    </row>
    <row r="8" spans="1:13" ht="45.5" x14ac:dyDescent="0.35">
      <c r="A8" s="45" t="s">
        <v>39</v>
      </c>
      <c r="B8" s="65">
        <v>2024</v>
      </c>
      <c r="C8" s="66">
        <v>2025</v>
      </c>
      <c r="D8" s="7" t="s">
        <v>112</v>
      </c>
      <c r="E8" s="7" t="s">
        <v>113</v>
      </c>
      <c r="F8" s="5">
        <v>2024</v>
      </c>
      <c r="G8" s="6">
        <v>2025</v>
      </c>
      <c r="H8" s="7" t="s">
        <v>112</v>
      </c>
      <c r="I8" s="7" t="s">
        <v>113</v>
      </c>
      <c r="J8" s="5" t="s">
        <v>123</v>
      </c>
      <c r="K8" s="5" t="s">
        <v>124</v>
      </c>
      <c r="L8" s="7" t="s">
        <v>112</v>
      </c>
      <c r="M8" s="7" t="s">
        <v>113</v>
      </c>
    </row>
    <row r="9" spans="1:13" ht="22.5" customHeight="1" x14ac:dyDescent="0.35">
      <c r="A9" s="46" t="s">
        <v>192</v>
      </c>
      <c r="B9" s="69">
        <v>5896726.9415100003</v>
      </c>
      <c r="C9" s="69">
        <v>6098372.4121000003</v>
      </c>
      <c r="D9" s="58">
        <f>(C9-B9)/B9*100</f>
        <v>3.4196168923902017</v>
      </c>
      <c r="E9" s="71">
        <f t="shared" ref="E9:E23" si="0">C9/C$23*100</f>
        <v>26.25063372231503</v>
      </c>
      <c r="F9" s="69">
        <v>68025174.393539995</v>
      </c>
      <c r="G9" s="69">
        <v>70229078.858309999</v>
      </c>
      <c r="H9" s="58">
        <f t="shared" ref="H9:H22" si="1">(G9-F9)/F9*100</f>
        <v>3.2398365523033448</v>
      </c>
      <c r="I9" s="60">
        <f t="shared" ref="I9:I23" si="2">G9/G$23*100</f>
        <v>29.586211280634107</v>
      </c>
      <c r="J9" s="69">
        <v>68025174.393539995</v>
      </c>
      <c r="K9" s="69">
        <v>70229078.858309999</v>
      </c>
      <c r="L9" s="58">
        <f t="shared" ref="L9:L23" si="3">(K9-J9)/J9*100</f>
        <v>3.2398365523033448</v>
      </c>
      <c r="M9" s="71">
        <f t="shared" ref="M9:M23" si="4">K9/K$23*100</f>
        <v>29.586211280634107</v>
      </c>
    </row>
    <row r="10" spans="1:13" ht="22.5" customHeight="1" x14ac:dyDescent="0.35">
      <c r="A10" s="46" t="s">
        <v>193</v>
      </c>
      <c r="B10" s="69">
        <v>3648569.2299199998</v>
      </c>
      <c r="C10" s="69">
        <v>3832821.9493</v>
      </c>
      <c r="D10" s="58">
        <f t="shared" ref="D10:D23" si="5">(C10-B10)/B10*100</f>
        <v>5.0499992673577454</v>
      </c>
      <c r="E10" s="71">
        <f t="shared" si="0"/>
        <v>16.498501290982485</v>
      </c>
      <c r="F10" s="69">
        <v>38625673.095409997</v>
      </c>
      <c r="G10" s="69">
        <v>43288486.538479999</v>
      </c>
      <c r="H10" s="58">
        <f t="shared" si="1"/>
        <v>12.071798545885011</v>
      </c>
      <c r="I10" s="60">
        <f t="shared" si="2"/>
        <v>18.236638292384612</v>
      </c>
      <c r="J10" s="69">
        <v>38625673.095409997</v>
      </c>
      <c r="K10" s="69">
        <v>43288486.538479999</v>
      </c>
      <c r="L10" s="58">
        <f t="shared" si="3"/>
        <v>12.071798545885011</v>
      </c>
      <c r="M10" s="71">
        <f t="shared" si="4"/>
        <v>18.236638292384612</v>
      </c>
    </row>
    <row r="11" spans="1:13" ht="22.5" customHeight="1" x14ac:dyDescent="0.35">
      <c r="A11" s="46" t="s">
        <v>194</v>
      </c>
      <c r="B11" s="69">
        <v>2776261.12983</v>
      </c>
      <c r="C11" s="69">
        <v>4727273.1588099999</v>
      </c>
      <c r="D11" s="58">
        <f t="shared" si="5"/>
        <v>70.274802611938284</v>
      </c>
      <c r="E11" s="71">
        <f t="shared" si="0"/>
        <v>20.348694341958076</v>
      </c>
      <c r="F11" s="69">
        <v>27181273.494339999</v>
      </c>
      <c r="G11" s="69">
        <v>31368021.050579999</v>
      </c>
      <c r="H11" s="58">
        <f t="shared" si="1"/>
        <v>15.403058863712966</v>
      </c>
      <c r="I11" s="60">
        <f t="shared" si="2"/>
        <v>13.214766779587675</v>
      </c>
      <c r="J11" s="69">
        <v>27181273.494339999</v>
      </c>
      <c r="K11" s="69">
        <v>31368021.050579999</v>
      </c>
      <c r="L11" s="58">
        <f t="shared" si="3"/>
        <v>15.403058863712966</v>
      </c>
      <c r="M11" s="71">
        <f t="shared" si="4"/>
        <v>13.214766779587675</v>
      </c>
    </row>
    <row r="12" spans="1:13" ht="22.5" customHeight="1" x14ac:dyDescent="0.35">
      <c r="A12" s="46" t="s">
        <v>195</v>
      </c>
      <c r="B12" s="69">
        <v>1485228.0948600001</v>
      </c>
      <c r="C12" s="69">
        <v>1529463.01095</v>
      </c>
      <c r="D12" s="58">
        <f t="shared" si="5"/>
        <v>2.9783247598860974</v>
      </c>
      <c r="E12" s="71">
        <f t="shared" si="0"/>
        <v>6.5836211007080747</v>
      </c>
      <c r="F12" s="69">
        <v>20497668.502319999</v>
      </c>
      <c r="G12" s="69">
        <v>19803906.526289999</v>
      </c>
      <c r="H12" s="58">
        <f t="shared" si="1"/>
        <v>-3.3845896959035957</v>
      </c>
      <c r="I12" s="60">
        <f t="shared" si="2"/>
        <v>8.3430193332147642</v>
      </c>
      <c r="J12" s="69">
        <v>20497668.502319999</v>
      </c>
      <c r="K12" s="69">
        <v>19803906.526289999</v>
      </c>
      <c r="L12" s="58">
        <f t="shared" si="3"/>
        <v>-3.3845896959035957</v>
      </c>
      <c r="M12" s="71">
        <f t="shared" si="4"/>
        <v>8.3430193332147642</v>
      </c>
    </row>
    <row r="13" spans="1:13" ht="22.5" customHeight="1" x14ac:dyDescent="0.35">
      <c r="A13" s="47" t="s">
        <v>196</v>
      </c>
      <c r="B13" s="69">
        <v>1541703.6911299999</v>
      </c>
      <c r="C13" s="69">
        <v>1654133.57968</v>
      </c>
      <c r="D13" s="58">
        <f t="shared" si="5"/>
        <v>7.2925743900628506</v>
      </c>
      <c r="E13" s="71">
        <f t="shared" si="0"/>
        <v>7.1202694413686887</v>
      </c>
      <c r="F13" s="69">
        <v>18391066.96088</v>
      </c>
      <c r="G13" s="69">
        <v>18505232.70355</v>
      </c>
      <c r="H13" s="58">
        <f t="shared" si="1"/>
        <v>0.62076736990215842</v>
      </c>
      <c r="I13" s="60">
        <f t="shared" si="2"/>
        <v>7.7959120846385161</v>
      </c>
      <c r="J13" s="69">
        <v>18391066.96088</v>
      </c>
      <c r="K13" s="69">
        <v>18505232.70355</v>
      </c>
      <c r="L13" s="58">
        <f t="shared" si="3"/>
        <v>0.62076736990215842</v>
      </c>
      <c r="M13" s="71">
        <f t="shared" si="4"/>
        <v>7.7959120846385161</v>
      </c>
    </row>
    <row r="14" spans="1:13" ht="22.5" customHeight="1" x14ac:dyDescent="0.35">
      <c r="A14" s="46" t="s">
        <v>197</v>
      </c>
      <c r="B14" s="69">
        <v>1503473.54999</v>
      </c>
      <c r="C14" s="69">
        <v>1726327.2559700001</v>
      </c>
      <c r="D14" s="58">
        <f t="shared" si="5"/>
        <v>14.822589062606545</v>
      </c>
      <c r="E14" s="71">
        <f t="shared" si="0"/>
        <v>7.4310293663604741</v>
      </c>
      <c r="F14" s="69">
        <v>17196470.7227</v>
      </c>
      <c r="G14" s="69">
        <v>16805550.442299999</v>
      </c>
      <c r="H14" s="58">
        <f t="shared" si="1"/>
        <v>-2.2732587791050101</v>
      </c>
      <c r="I14" s="60">
        <f t="shared" si="2"/>
        <v>7.0798674018833161</v>
      </c>
      <c r="J14" s="69">
        <v>17196470.7227</v>
      </c>
      <c r="K14" s="69">
        <v>16805550.442299999</v>
      </c>
      <c r="L14" s="58">
        <f t="shared" si="3"/>
        <v>-2.2732587791050101</v>
      </c>
      <c r="M14" s="71">
        <f t="shared" si="4"/>
        <v>7.0798674018833161</v>
      </c>
    </row>
    <row r="15" spans="1:13" ht="22.5" customHeight="1" x14ac:dyDescent="0.35">
      <c r="A15" s="46" t="s">
        <v>198</v>
      </c>
      <c r="B15" s="69">
        <v>1100358.9946000001</v>
      </c>
      <c r="C15" s="69">
        <v>1295502.55321</v>
      </c>
      <c r="D15" s="58">
        <f t="shared" si="5"/>
        <v>17.734535689503595</v>
      </c>
      <c r="E15" s="71">
        <f t="shared" si="0"/>
        <v>5.5765310336186795</v>
      </c>
      <c r="F15" s="69">
        <v>12043267.06549</v>
      </c>
      <c r="G15" s="69">
        <v>12731965.01458</v>
      </c>
      <c r="H15" s="58">
        <f t="shared" si="1"/>
        <v>5.7185309048195503</v>
      </c>
      <c r="I15" s="60">
        <f t="shared" si="2"/>
        <v>5.3637412459729692</v>
      </c>
      <c r="J15" s="69">
        <v>12043267.06549</v>
      </c>
      <c r="K15" s="69">
        <v>12731965.01458</v>
      </c>
      <c r="L15" s="58">
        <f t="shared" si="3"/>
        <v>5.7185309048195503</v>
      </c>
      <c r="M15" s="71">
        <f t="shared" si="4"/>
        <v>5.3637412459729692</v>
      </c>
    </row>
    <row r="16" spans="1:13" ht="22.5" customHeight="1" x14ac:dyDescent="0.35">
      <c r="A16" s="46" t="s">
        <v>199</v>
      </c>
      <c r="B16" s="69">
        <v>1081624.1226300001</v>
      </c>
      <c r="C16" s="69">
        <v>1131320.6733599999</v>
      </c>
      <c r="D16" s="58">
        <f t="shared" si="5"/>
        <v>4.5946230016728169</v>
      </c>
      <c r="E16" s="71">
        <f t="shared" si="0"/>
        <v>4.8698050253427496</v>
      </c>
      <c r="F16" s="69">
        <v>11691948.57621</v>
      </c>
      <c r="G16" s="69">
        <v>12004559.819569999</v>
      </c>
      <c r="H16" s="58">
        <f t="shared" si="1"/>
        <v>2.6737309125365152</v>
      </c>
      <c r="I16" s="60">
        <f t="shared" si="2"/>
        <v>5.0572988985001146</v>
      </c>
      <c r="J16" s="69">
        <v>11691948.57621</v>
      </c>
      <c r="K16" s="69">
        <v>12004559.819569999</v>
      </c>
      <c r="L16" s="58">
        <f t="shared" si="3"/>
        <v>2.6737309125365152</v>
      </c>
      <c r="M16" s="71">
        <f t="shared" si="4"/>
        <v>5.0572988985001146</v>
      </c>
    </row>
    <row r="17" spans="1:13" ht="22.5" customHeight="1" x14ac:dyDescent="0.35">
      <c r="A17" s="46" t="s">
        <v>200</v>
      </c>
      <c r="B17" s="69">
        <v>280649.41943000001</v>
      </c>
      <c r="C17" s="69">
        <v>313020.57565999997</v>
      </c>
      <c r="D17" s="58">
        <f t="shared" si="5"/>
        <v>11.534374913636345</v>
      </c>
      <c r="E17" s="71">
        <f t="shared" si="0"/>
        <v>1.3474068036407938</v>
      </c>
      <c r="F17" s="69">
        <v>3487312.9424999999</v>
      </c>
      <c r="G17" s="69">
        <v>3591918.9648899999</v>
      </c>
      <c r="H17" s="58">
        <f t="shared" si="1"/>
        <v>2.9996167282598285</v>
      </c>
      <c r="I17" s="60">
        <f t="shared" si="2"/>
        <v>1.5132089887232991</v>
      </c>
      <c r="J17" s="69">
        <v>3487312.9424999999</v>
      </c>
      <c r="K17" s="69">
        <v>3591918.9648899999</v>
      </c>
      <c r="L17" s="58">
        <f t="shared" si="3"/>
        <v>2.9996167282598285</v>
      </c>
      <c r="M17" s="71">
        <f t="shared" si="4"/>
        <v>1.5132089887232991</v>
      </c>
    </row>
    <row r="18" spans="1:13" ht="22.5" customHeight="1" x14ac:dyDescent="0.35">
      <c r="A18" s="46" t="s">
        <v>201</v>
      </c>
      <c r="B18" s="69">
        <v>206228.07839000001</v>
      </c>
      <c r="C18" s="69">
        <v>335996.02479</v>
      </c>
      <c r="D18" s="58">
        <f t="shared" si="5"/>
        <v>62.924480222617653</v>
      </c>
      <c r="E18" s="71">
        <f t="shared" si="0"/>
        <v>1.4463053390140419</v>
      </c>
      <c r="F18" s="69">
        <v>2602157.6035199999</v>
      </c>
      <c r="G18" s="69">
        <v>2998891.3668</v>
      </c>
      <c r="H18" s="58">
        <f t="shared" si="1"/>
        <v>15.246338759163894</v>
      </c>
      <c r="I18" s="60">
        <f t="shared" si="2"/>
        <v>1.2633774360734868</v>
      </c>
      <c r="J18" s="69">
        <v>2602157.6035199999</v>
      </c>
      <c r="K18" s="69">
        <v>2998891.3668</v>
      </c>
      <c r="L18" s="58">
        <f t="shared" si="3"/>
        <v>15.246338759163894</v>
      </c>
      <c r="M18" s="71">
        <f t="shared" si="4"/>
        <v>1.2633774360734868</v>
      </c>
    </row>
    <row r="19" spans="1:13" ht="22.5" customHeight="1" x14ac:dyDescent="0.35">
      <c r="A19" s="46" t="s">
        <v>202</v>
      </c>
      <c r="B19" s="69">
        <v>256193.7751</v>
      </c>
      <c r="C19" s="69">
        <v>271708.98278999998</v>
      </c>
      <c r="D19" s="58">
        <f t="shared" si="5"/>
        <v>6.0560439784081161</v>
      </c>
      <c r="E19" s="71">
        <f t="shared" si="0"/>
        <v>1.1695797672393986</v>
      </c>
      <c r="F19" s="69">
        <v>2638008.3999800002</v>
      </c>
      <c r="G19" s="69">
        <v>2742522.0238899998</v>
      </c>
      <c r="H19" s="58">
        <f t="shared" si="1"/>
        <v>3.9618381772700939</v>
      </c>
      <c r="I19" s="60">
        <f t="shared" si="2"/>
        <v>1.1553737762146461</v>
      </c>
      <c r="J19" s="69">
        <v>2638008.3999800002</v>
      </c>
      <c r="K19" s="69">
        <v>2742522.0238899998</v>
      </c>
      <c r="L19" s="58">
        <f t="shared" si="3"/>
        <v>3.9618381772700939</v>
      </c>
      <c r="M19" s="71">
        <f t="shared" si="4"/>
        <v>1.1553737762146461</v>
      </c>
    </row>
    <row r="20" spans="1:13" ht="22.5" customHeight="1" x14ac:dyDescent="0.35">
      <c r="A20" s="46" t="s">
        <v>203</v>
      </c>
      <c r="B20" s="69">
        <v>209226.64225999999</v>
      </c>
      <c r="C20" s="69">
        <v>183027.52213</v>
      </c>
      <c r="D20" s="58">
        <f t="shared" si="5"/>
        <v>-12.521885285260707</v>
      </c>
      <c r="E20" s="71">
        <f t="shared" si="0"/>
        <v>0.7878476616161687</v>
      </c>
      <c r="F20" s="69">
        <v>2012507.2170800001</v>
      </c>
      <c r="G20" s="69">
        <v>1792215.2777499999</v>
      </c>
      <c r="H20" s="58">
        <f t="shared" si="1"/>
        <v>-10.946144066485763</v>
      </c>
      <c r="I20" s="60">
        <f t="shared" si="2"/>
        <v>0.75502713021299395</v>
      </c>
      <c r="J20" s="69">
        <v>2012507.2170800001</v>
      </c>
      <c r="K20" s="69">
        <v>1792215.2777499999</v>
      </c>
      <c r="L20" s="58">
        <f t="shared" si="3"/>
        <v>-10.946144066485763</v>
      </c>
      <c r="M20" s="71">
        <f t="shared" si="4"/>
        <v>0.75502713021299395</v>
      </c>
    </row>
    <row r="21" spans="1:13" ht="22.5" customHeight="1" x14ac:dyDescent="0.35">
      <c r="A21" s="46" t="s">
        <v>204</v>
      </c>
      <c r="B21" s="69">
        <v>143130.89554</v>
      </c>
      <c r="C21" s="69">
        <v>132049.16531000001</v>
      </c>
      <c r="D21" s="58">
        <f t="shared" si="5"/>
        <v>-7.742374690098293</v>
      </c>
      <c r="E21" s="71">
        <f t="shared" si="0"/>
        <v>0.5684097391317855</v>
      </c>
      <c r="F21" s="69">
        <v>1432764.1336699999</v>
      </c>
      <c r="G21" s="69">
        <v>1495010.1940599999</v>
      </c>
      <c r="H21" s="58">
        <f t="shared" si="1"/>
        <v>4.3444736594960549</v>
      </c>
      <c r="I21" s="60">
        <f t="shared" si="2"/>
        <v>0.62982012845989577</v>
      </c>
      <c r="J21" s="69">
        <v>1432764.1336699999</v>
      </c>
      <c r="K21" s="69">
        <v>1495010.1940599999</v>
      </c>
      <c r="L21" s="58">
        <f t="shared" si="3"/>
        <v>4.3444736594960549</v>
      </c>
      <c r="M21" s="71">
        <f t="shared" si="4"/>
        <v>0.62982012845989577</v>
      </c>
    </row>
    <row r="22" spans="1:13" ht="22.5" customHeight="1" x14ac:dyDescent="0.35">
      <c r="A22" s="46" t="s">
        <v>205</v>
      </c>
      <c r="B22" s="69">
        <v>2533.2478900000001</v>
      </c>
      <c r="C22" s="69">
        <v>317.19290000000001</v>
      </c>
      <c r="D22" s="58">
        <f t="shared" si="5"/>
        <v>-87.478805321337887</v>
      </c>
      <c r="E22" s="71">
        <f t="shared" si="0"/>
        <v>1.3653667035319068E-3</v>
      </c>
      <c r="F22" s="69">
        <v>74077.085349999994</v>
      </c>
      <c r="G22" s="69">
        <v>13618.503489999999</v>
      </c>
      <c r="H22" s="58">
        <f t="shared" si="1"/>
        <v>-81.615767648450003</v>
      </c>
      <c r="I22" s="60">
        <f t="shared" si="2"/>
        <v>5.7372234996005021E-3</v>
      </c>
      <c r="J22" s="69">
        <v>74077.085349999994</v>
      </c>
      <c r="K22" s="69">
        <v>13618.503489999999</v>
      </c>
      <c r="L22" s="58">
        <f t="shared" si="3"/>
        <v>-81.615767648450003</v>
      </c>
      <c r="M22" s="71">
        <f t="shared" si="4"/>
        <v>5.7372234996005021E-3</v>
      </c>
    </row>
    <row r="23" spans="1:13" ht="24" customHeight="1" x14ac:dyDescent="0.25">
      <c r="A23" s="62" t="s">
        <v>40</v>
      </c>
      <c r="B23" s="70">
        <f>SUM(B9:B22)</f>
        <v>20131907.813079994</v>
      </c>
      <c r="C23" s="70">
        <f>SUM(C9:C22)</f>
        <v>23231334.056960005</v>
      </c>
      <c r="D23" s="68">
        <f t="shared" si="5"/>
        <v>15.395591280555482</v>
      </c>
      <c r="E23" s="72">
        <f t="shared" si="0"/>
        <v>100</v>
      </c>
      <c r="F23" s="61">
        <f>SUM(F9:F22)</f>
        <v>225899370.19299001</v>
      </c>
      <c r="G23" s="61">
        <f>SUM(G9:G22)</f>
        <v>237370977.28454</v>
      </c>
      <c r="H23" s="68">
        <f>(G23-F23)/F23*100</f>
        <v>5.0781934813494995</v>
      </c>
      <c r="I23" s="64">
        <f t="shared" si="2"/>
        <v>100</v>
      </c>
      <c r="J23" s="70">
        <f>SUM(J9:J22)</f>
        <v>225899370.19299001</v>
      </c>
      <c r="K23" s="70">
        <f>SUM(K9:K22)</f>
        <v>237370977.28454</v>
      </c>
      <c r="L23" s="68">
        <f t="shared" si="3"/>
        <v>5.0781934813494995</v>
      </c>
      <c r="M23" s="72">
        <f t="shared" si="4"/>
        <v>100</v>
      </c>
    </row>
  </sheetData>
  <mergeCells count="5">
    <mergeCell ref="B7:E7"/>
    <mergeCell ref="F7:I7"/>
    <mergeCell ref="J7:M7"/>
    <mergeCell ref="A6:M6"/>
    <mergeCell ref="C2:K2"/>
  </mergeCells>
  <pageMargins left="0.4" right="0.23622047244094491" top="0.7" bottom="0.35433070866141736" header="0.54" footer="0.51181102362204722"/>
  <pageSetup paperSize="9" scale="7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7:N60"/>
  <sheetViews>
    <sheetView showGridLines="0" topLeftCell="C1" workbookViewId="0">
      <selection activeCell="K3" sqref="K3"/>
    </sheetView>
  </sheetViews>
  <sheetFormatPr defaultColWidth="9.1796875" defaultRowHeight="12.5" x14ac:dyDescent="0.25"/>
  <cols>
    <col min="1" max="2" width="0" hidden="1" customWidth="1"/>
    <col min="10" max="10" width="11.54296875" bestFit="1" customWidth="1"/>
    <col min="11" max="11" width="12.1796875" customWidth="1"/>
  </cols>
  <sheetData>
    <row r="7" spans="9:9" ht="13" x14ac:dyDescent="0.3">
      <c r="I7" s="29"/>
    </row>
    <row r="8" spans="9:9" ht="13" x14ac:dyDescent="0.3">
      <c r="I8" s="29"/>
    </row>
    <row r="9" spans="9:9" ht="13" x14ac:dyDescent="0.3">
      <c r="I9" s="29"/>
    </row>
    <row r="10" spans="9:9" ht="13" x14ac:dyDescent="0.3">
      <c r="I10" s="29"/>
    </row>
    <row r="17" spans="3:14" ht="12.75" customHeight="1" x14ac:dyDescent="0.25"/>
    <row r="21" spans="3:14" x14ac:dyDescent="0.25">
      <c r="C21" s="1"/>
    </row>
    <row r="22" spans="3:14" ht="13" x14ac:dyDescent="0.3">
      <c r="C22" s="59"/>
    </row>
    <row r="24" spans="3:14" ht="13" x14ac:dyDescent="0.3">
      <c r="H24" s="29"/>
      <c r="I24" s="29"/>
    </row>
    <row r="25" spans="3:14" ht="13" x14ac:dyDescent="0.3">
      <c r="H25" s="29"/>
      <c r="I25" s="29"/>
    </row>
    <row r="26" spans="3:14" x14ac:dyDescent="0.25">
      <c r="H26" s="130"/>
      <c r="I26" s="130"/>
      <c r="N26" t="s">
        <v>41</v>
      </c>
    </row>
    <row r="27" spans="3:14" x14ac:dyDescent="0.25">
      <c r="H27" s="130"/>
      <c r="I27" s="130"/>
    </row>
    <row r="28" spans="3:14" ht="12.75" customHeight="1" x14ac:dyDescent="0.25"/>
    <row r="29" spans="3:14" ht="12.75" customHeight="1" x14ac:dyDescent="0.25"/>
    <row r="30" spans="3:14" ht="9.75" customHeight="1" x14ac:dyDescent="0.25"/>
    <row r="37" spans="8:9" ht="13" x14ac:dyDescent="0.3">
      <c r="H37" s="29"/>
      <c r="I37" s="29"/>
    </row>
    <row r="38" spans="8:9" ht="13" x14ac:dyDescent="0.3">
      <c r="H38" s="29"/>
      <c r="I38" s="29"/>
    </row>
    <row r="39" spans="8:9" x14ac:dyDescent="0.25">
      <c r="H39" s="130"/>
      <c r="I39" s="130"/>
    </row>
    <row r="40" spans="8:9" x14ac:dyDescent="0.25">
      <c r="H40" s="130"/>
      <c r="I40" s="130"/>
    </row>
    <row r="41" spans="8:9" ht="12.75" customHeight="1" x14ac:dyDescent="0.25"/>
    <row r="42" spans="8:9" ht="13.5" customHeight="1" x14ac:dyDescent="0.25"/>
    <row r="43" spans="8:9" ht="12.75" customHeight="1" x14ac:dyDescent="0.25"/>
    <row r="49" spans="3:9" ht="13" x14ac:dyDescent="0.3">
      <c r="H49" s="29"/>
      <c r="I49" s="29"/>
    </row>
    <row r="50" spans="3:9" ht="13" x14ac:dyDescent="0.3">
      <c r="H50" s="29"/>
      <c r="I50" s="29"/>
    </row>
    <row r="51" spans="3:9" x14ac:dyDescent="0.25">
      <c r="H51" s="130"/>
      <c r="I51" s="130"/>
    </row>
    <row r="52" spans="3:9" x14ac:dyDescent="0.25">
      <c r="H52" s="130"/>
      <c r="I52" s="130"/>
    </row>
    <row r="55" spans="3:9" ht="15.75" customHeight="1" x14ac:dyDescent="0.25"/>
    <row r="56" spans="3:9" ht="12.75" customHeight="1" x14ac:dyDescent="0.25"/>
    <row r="57" spans="3:9" ht="12.75" customHeight="1" x14ac:dyDescent="0.25"/>
    <row r="58" spans="3:9" ht="12.75" customHeight="1" x14ac:dyDescent="0.25"/>
    <row r="60" spans="3:9" x14ac:dyDescent="0.25">
      <c r="C60" s="30"/>
    </row>
  </sheetData>
  <mergeCells count="3">
    <mergeCell ref="H26:I27"/>
    <mergeCell ref="H39:I40"/>
    <mergeCell ref="H51:I52"/>
  </mergeCells>
  <pageMargins left="0.74803149606299213" right="0.74803149606299213" top="0" bottom="0" header="0.51181102362204722" footer="0.51181102362204722"/>
  <pageSetup paperSize="9" orientation="portrait" horizontalDpi="4294967294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8"/>
  <sheetViews>
    <sheetView showGridLines="0" zoomScale="90" zoomScaleNormal="90" workbookViewId="0">
      <selection activeCell="I2" sqref="I2"/>
    </sheetView>
  </sheetViews>
  <sheetFormatPr defaultColWidth="9.1796875" defaultRowHeight="12.5" x14ac:dyDescent="0.25"/>
  <cols>
    <col min="1" max="1" width="3.1796875" bestFit="1" customWidth="1"/>
    <col min="2" max="2" width="28" customWidth="1"/>
    <col min="3" max="3" width="11.7265625" customWidth="1"/>
    <col min="4" max="9" width="11.7265625" bestFit="1" customWidth="1"/>
    <col min="10" max="10" width="10.1796875" bestFit="1" customWidth="1"/>
    <col min="11" max="14" width="11.7265625" bestFit="1" customWidth="1"/>
    <col min="15" max="15" width="12.7265625" bestFit="1" customWidth="1"/>
    <col min="16" max="16" width="6.7265625" bestFit="1" customWidth="1"/>
  </cols>
  <sheetData>
    <row r="1" spans="1:16" ht="13" x14ac:dyDescent="0.3"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3" spans="1:16" ht="15.5" x14ac:dyDescent="0.35">
      <c r="A3" s="35"/>
      <c r="B3" s="67" t="s">
        <v>116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s="37" customFormat="1" ht="13" x14ac:dyDescent="0.3">
      <c r="A4" s="43"/>
      <c r="B4" s="56" t="s">
        <v>101</v>
      </c>
      <c r="C4" s="56" t="s">
        <v>42</v>
      </c>
      <c r="D4" s="56" t="s">
        <v>43</v>
      </c>
      <c r="E4" s="56" t="s">
        <v>44</v>
      </c>
      <c r="F4" s="56" t="s">
        <v>45</v>
      </c>
      <c r="G4" s="56" t="s">
        <v>46</v>
      </c>
      <c r="H4" s="56" t="s">
        <v>47</v>
      </c>
      <c r="I4" s="56" t="s">
        <v>0</v>
      </c>
      <c r="J4" s="56" t="s">
        <v>100</v>
      </c>
      <c r="K4" s="56" t="s">
        <v>48</v>
      </c>
      <c r="L4" s="56" t="s">
        <v>49</v>
      </c>
      <c r="M4" s="56" t="s">
        <v>50</v>
      </c>
      <c r="N4" s="56" t="s">
        <v>51</v>
      </c>
      <c r="O4" s="57" t="s">
        <v>99</v>
      </c>
      <c r="P4" s="57" t="s">
        <v>98</v>
      </c>
    </row>
    <row r="5" spans="1:16" x14ac:dyDescent="0.25">
      <c r="A5" s="48" t="s">
        <v>97</v>
      </c>
      <c r="B5" s="49" t="s">
        <v>163</v>
      </c>
      <c r="C5" s="73">
        <v>1576383.91509</v>
      </c>
      <c r="D5" s="73">
        <v>1485010.0486900001</v>
      </c>
      <c r="E5" s="73">
        <v>1665927.75575</v>
      </c>
      <c r="F5" s="73">
        <v>1588714.1931700001</v>
      </c>
      <c r="G5" s="73">
        <v>1821390.5077</v>
      </c>
      <c r="H5" s="73">
        <v>1568019.0534000001</v>
      </c>
      <c r="I5" s="50">
        <v>1785555.1192300001</v>
      </c>
      <c r="J5" s="50">
        <v>1589687.4415200001</v>
      </c>
      <c r="K5" s="50">
        <v>1730586.9838</v>
      </c>
      <c r="L5" s="50">
        <v>1817161.03204</v>
      </c>
      <c r="M5" s="50">
        <v>1657581.51315</v>
      </c>
      <c r="N5" s="50">
        <v>1548852.0907399999</v>
      </c>
      <c r="O5" s="73">
        <v>19834869.654279999</v>
      </c>
      <c r="P5" s="51">
        <f t="shared" ref="P5:P24" si="0">O5/O$26*100</f>
        <v>8.356063526040785</v>
      </c>
    </row>
    <row r="6" spans="1:16" x14ac:dyDescent="0.25">
      <c r="A6" s="48" t="s">
        <v>96</v>
      </c>
      <c r="B6" s="49" t="s">
        <v>164</v>
      </c>
      <c r="C6" s="73">
        <v>1085561.7176600001</v>
      </c>
      <c r="D6" s="73">
        <v>986324.62292999995</v>
      </c>
      <c r="E6" s="73">
        <v>1037839.02014</v>
      </c>
      <c r="F6" s="73">
        <v>1040310.31742</v>
      </c>
      <c r="G6" s="73">
        <v>1342934.85277</v>
      </c>
      <c r="H6" s="73">
        <v>1060734.6550100001</v>
      </c>
      <c r="I6" s="50">
        <v>1429763.60274</v>
      </c>
      <c r="J6" s="50">
        <v>1006557.99803</v>
      </c>
      <c r="K6" s="50">
        <v>1248528.8070499999</v>
      </c>
      <c r="L6" s="50">
        <v>1289863.03737</v>
      </c>
      <c r="M6" s="50">
        <v>1215128.2498600001</v>
      </c>
      <c r="N6" s="50">
        <v>1434011.63665</v>
      </c>
      <c r="O6" s="73">
        <v>14177558.51763</v>
      </c>
      <c r="P6" s="51">
        <f t="shared" si="0"/>
        <v>5.9727430370037018</v>
      </c>
    </row>
    <row r="7" spans="1:16" x14ac:dyDescent="0.25">
      <c r="A7" s="48" t="s">
        <v>95</v>
      </c>
      <c r="B7" s="49" t="s">
        <v>165</v>
      </c>
      <c r="C7" s="73">
        <v>1077543.66399</v>
      </c>
      <c r="D7" s="73">
        <v>928084.18172999995</v>
      </c>
      <c r="E7" s="73">
        <v>1115383.7663100001</v>
      </c>
      <c r="F7" s="73">
        <v>975514.31252000004</v>
      </c>
      <c r="G7" s="73">
        <v>1264027.3894</v>
      </c>
      <c r="H7" s="73">
        <v>948297.07739999995</v>
      </c>
      <c r="I7" s="50">
        <v>1230520.4058399999</v>
      </c>
      <c r="J7" s="50">
        <v>997361.42766000004</v>
      </c>
      <c r="K7" s="50">
        <v>1092980.59292</v>
      </c>
      <c r="L7" s="50">
        <v>1197394.68585</v>
      </c>
      <c r="M7" s="50">
        <v>1034677.00674</v>
      </c>
      <c r="N7" s="50">
        <v>1301495.3820799999</v>
      </c>
      <c r="O7" s="73">
        <v>13163279.892440001</v>
      </c>
      <c r="P7" s="51">
        <f t="shared" si="0"/>
        <v>5.5454462222064276</v>
      </c>
    </row>
    <row r="8" spans="1:16" x14ac:dyDescent="0.25">
      <c r="A8" s="48" t="s">
        <v>94</v>
      </c>
      <c r="B8" s="49" t="s">
        <v>168</v>
      </c>
      <c r="C8" s="73">
        <v>932410.62676000001</v>
      </c>
      <c r="D8" s="73">
        <v>1058386.04394</v>
      </c>
      <c r="E8" s="73">
        <v>1173211.6022099999</v>
      </c>
      <c r="F8" s="73">
        <v>1022552.91868</v>
      </c>
      <c r="G8" s="73">
        <v>1142271.6118999999</v>
      </c>
      <c r="H8" s="73">
        <v>1018495.90903</v>
      </c>
      <c r="I8" s="50">
        <v>992226.20719999995</v>
      </c>
      <c r="J8" s="50">
        <v>874828.23832999996</v>
      </c>
      <c r="K8" s="50">
        <v>994406.20016000001</v>
      </c>
      <c r="L8" s="50">
        <v>1069730.2654200001</v>
      </c>
      <c r="M8" s="50">
        <v>1088680.4410999999</v>
      </c>
      <c r="N8" s="50">
        <v>990640.44614999997</v>
      </c>
      <c r="O8" s="73">
        <v>12357840.510880001</v>
      </c>
      <c r="P8" s="51">
        <f t="shared" si="0"/>
        <v>5.2061295160218686</v>
      </c>
    </row>
    <row r="9" spans="1:16" x14ac:dyDescent="0.25">
      <c r="A9" s="48" t="s">
        <v>93</v>
      </c>
      <c r="B9" s="49" t="s">
        <v>166</v>
      </c>
      <c r="C9" s="73">
        <v>797536.81684999994</v>
      </c>
      <c r="D9" s="73">
        <v>703765.19019999995</v>
      </c>
      <c r="E9" s="73">
        <v>905126.68906</v>
      </c>
      <c r="F9" s="73">
        <v>815351.84973000002</v>
      </c>
      <c r="G9" s="73">
        <v>917122.03529999999</v>
      </c>
      <c r="H9" s="73">
        <v>837725.95472000004</v>
      </c>
      <c r="I9" s="50">
        <v>890007.75691</v>
      </c>
      <c r="J9" s="50">
        <v>717790.20625000005</v>
      </c>
      <c r="K9" s="50">
        <v>907205.44614999997</v>
      </c>
      <c r="L9" s="50">
        <v>892862.14356</v>
      </c>
      <c r="M9" s="50">
        <v>908154.44350000005</v>
      </c>
      <c r="N9" s="50">
        <v>1182459.31984</v>
      </c>
      <c r="O9" s="73">
        <v>10475107.85207</v>
      </c>
      <c r="P9" s="51">
        <f t="shared" si="0"/>
        <v>4.4129690882610886</v>
      </c>
    </row>
    <row r="10" spans="1:16" x14ac:dyDescent="0.25">
      <c r="A10" s="48" t="s">
        <v>92</v>
      </c>
      <c r="B10" s="49" t="s">
        <v>167</v>
      </c>
      <c r="C10" s="73">
        <v>823254.00072000001</v>
      </c>
      <c r="D10" s="73">
        <v>882578.12649000005</v>
      </c>
      <c r="E10" s="73">
        <v>842530.39283999999</v>
      </c>
      <c r="F10" s="73">
        <v>715928.51865999994</v>
      </c>
      <c r="G10" s="73">
        <v>955158.01213000005</v>
      </c>
      <c r="H10" s="73">
        <v>625953.59311999998</v>
      </c>
      <c r="I10" s="50">
        <v>805914.56816000002</v>
      </c>
      <c r="J10" s="50">
        <v>786600.82444999996</v>
      </c>
      <c r="K10" s="50">
        <v>921872.64058999997</v>
      </c>
      <c r="L10" s="50">
        <v>970923.39353</v>
      </c>
      <c r="M10" s="50">
        <v>920855.71299999999</v>
      </c>
      <c r="N10" s="50">
        <v>1098353.2034700001</v>
      </c>
      <c r="O10" s="73">
        <v>10349922.987159999</v>
      </c>
      <c r="P10" s="51">
        <f t="shared" si="0"/>
        <v>4.3602310213153812</v>
      </c>
    </row>
    <row r="11" spans="1:16" x14ac:dyDescent="0.25">
      <c r="A11" s="48" t="s">
        <v>91</v>
      </c>
      <c r="B11" s="49" t="s">
        <v>169</v>
      </c>
      <c r="C11" s="73">
        <v>773181.25956000003</v>
      </c>
      <c r="D11" s="73">
        <v>767518.96398999996</v>
      </c>
      <c r="E11" s="73">
        <v>852435.77561999997</v>
      </c>
      <c r="F11" s="73">
        <v>844308.06602000003</v>
      </c>
      <c r="G11" s="73">
        <v>1025255.60916</v>
      </c>
      <c r="H11" s="73">
        <v>802114.39268000005</v>
      </c>
      <c r="I11" s="50">
        <v>896858.03101999999</v>
      </c>
      <c r="J11" s="50">
        <v>783185.99942999997</v>
      </c>
      <c r="K11" s="50">
        <v>911081.75387000002</v>
      </c>
      <c r="L11" s="50">
        <v>923399.13312000001</v>
      </c>
      <c r="M11" s="50">
        <v>803694.29021000001</v>
      </c>
      <c r="N11" s="50">
        <v>755564.45137000002</v>
      </c>
      <c r="O11" s="73">
        <v>10138597.726050001</v>
      </c>
      <c r="P11" s="51">
        <f t="shared" si="0"/>
        <v>4.2712035995439832</v>
      </c>
    </row>
    <row r="12" spans="1:16" x14ac:dyDescent="0.25">
      <c r="A12" s="48" t="s">
        <v>90</v>
      </c>
      <c r="B12" s="49" t="s">
        <v>170</v>
      </c>
      <c r="C12" s="73">
        <v>566824.70233999996</v>
      </c>
      <c r="D12" s="73">
        <v>557711.13687000005</v>
      </c>
      <c r="E12" s="73">
        <v>839268.55146999995</v>
      </c>
      <c r="F12" s="73">
        <v>566488.67643999995</v>
      </c>
      <c r="G12" s="73">
        <v>756356.02928999998</v>
      </c>
      <c r="H12" s="73">
        <v>722624.41725000006</v>
      </c>
      <c r="I12" s="50">
        <v>629257.74563999998</v>
      </c>
      <c r="J12" s="50">
        <v>539419.77667000005</v>
      </c>
      <c r="K12" s="50">
        <v>650256.23664999998</v>
      </c>
      <c r="L12" s="50">
        <v>678893.19516</v>
      </c>
      <c r="M12" s="50">
        <v>673544.55411999999</v>
      </c>
      <c r="N12" s="50">
        <v>724753.57345999999</v>
      </c>
      <c r="O12" s="73">
        <v>7905398.5953599997</v>
      </c>
      <c r="P12" s="51">
        <f t="shared" si="0"/>
        <v>3.3303981328280443</v>
      </c>
    </row>
    <row r="13" spans="1:16" x14ac:dyDescent="0.25">
      <c r="A13" s="48" t="s">
        <v>89</v>
      </c>
      <c r="B13" s="49" t="s">
        <v>172</v>
      </c>
      <c r="C13" s="73">
        <v>542290.70785999997</v>
      </c>
      <c r="D13" s="73">
        <v>551248.15829000005</v>
      </c>
      <c r="E13" s="73">
        <v>600747.82197000005</v>
      </c>
      <c r="F13" s="73">
        <v>566884.15098000003</v>
      </c>
      <c r="G13" s="73">
        <v>680278.88959999999</v>
      </c>
      <c r="H13" s="73">
        <v>579237.62786000001</v>
      </c>
      <c r="I13" s="50">
        <v>663010.36155000003</v>
      </c>
      <c r="J13" s="50">
        <v>610311.38376</v>
      </c>
      <c r="K13" s="50">
        <v>648609.54229000001</v>
      </c>
      <c r="L13" s="50">
        <v>594065.06614000001</v>
      </c>
      <c r="M13" s="50">
        <v>533447.00262000004</v>
      </c>
      <c r="N13" s="50">
        <v>604263.58183000004</v>
      </c>
      <c r="O13" s="73">
        <v>7174394.2947500004</v>
      </c>
      <c r="P13" s="51">
        <f t="shared" si="0"/>
        <v>3.0224395487700892</v>
      </c>
    </row>
    <row r="14" spans="1:16" x14ac:dyDescent="0.25">
      <c r="A14" s="48" t="s">
        <v>88</v>
      </c>
      <c r="B14" s="49" t="s">
        <v>206</v>
      </c>
      <c r="C14" s="73">
        <v>864815.25537000003</v>
      </c>
      <c r="D14" s="73">
        <v>597443.94541000004</v>
      </c>
      <c r="E14" s="73">
        <v>379068.24683999998</v>
      </c>
      <c r="F14" s="73">
        <v>534146.20687999995</v>
      </c>
      <c r="G14" s="73">
        <v>542745.41740999999</v>
      </c>
      <c r="H14" s="73">
        <v>336399.60453000001</v>
      </c>
      <c r="I14" s="50">
        <v>1301994.33011</v>
      </c>
      <c r="J14" s="50">
        <v>705523.75309999997</v>
      </c>
      <c r="K14" s="50">
        <v>289988.00565000001</v>
      </c>
      <c r="L14" s="50">
        <v>349792.90525000001</v>
      </c>
      <c r="M14" s="50">
        <v>448083.44605000003</v>
      </c>
      <c r="N14" s="50">
        <v>476538.69443999999</v>
      </c>
      <c r="O14" s="73">
        <v>6826539.8110400001</v>
      </c>
      <c r="P14" s="51">
        <f t="shared" si="0"/>
        <v>2.875894892094129</v>
      </c>
    </row>
    <row r="15" spans="1:16" x14ac:dyDescent="0.25">
      <c r="A15" s="48" t="s">
        <v>87</v>
      </c>
      <c r="B15" s="49" t="s">
        <v>207</v>
      </c>
      <c r="C15" s="73">
        <v>424277.44323999999</v>
      </c>
      <c r="D15" s="73">
        <v>482700.47175999999</v>
      </c>
      <c r="E15" s="73">
        <v>549988.86705</v>
      </c>
      <c r="F15" s="73">
        <v>510760.73427999998</v>
      </c>
      <c r="G15" s="73">
        <v>514930.39588999999</v>
      </c>
      <c r="H15" s="73">
        <v>445708.14911</v>
      </c>
      <c r="I15" s="50">
        <v>523256.76617000002</v>
      </c>
      <c r="J15" s="50">
        <v>521337.85068999999</v>
      </c>
      <c r="K15" s="50">
        <v>522344.92878999998</v>
      </c>
      <c r="L15" s="50">
        <v>688499.49757999997</v>
      </c>
      <c r="M15" s="50">
        <v>532927.06643999997</v>
      </c>
      <c r="N15" s="50">
        <v>504754.30930999998</v>
      </c>
      <c r="O15" s="73">
        <v>6221486.4803099995</v>
      </c>
      <c r="P15" s="51">
        <f t="shared" si="0"/>
        <v>2.6209971208283882</v>
      </c>
    </row>
    <row r="16" spans="1:16" x14ac:dyDescent="0.25">
      <c r="A16" s="48" t="s">
        <v>86</v>
      </c>
      <c r="B16" s="49" t="s">
        <v>208</v>
      </c>
      <c r="C16" s="73">
        <v>429336.34620999999</v>
      </c>
      <c r="D16" s="73">
        <v>463371.93806999997</v>
      </c>
      <c r="E16" s="73">
        <v>535770.74939000001</v>
      </c>
      <c r="F16" s="73">
        <v>463413.14251999999</v>
      </c>
      <c r="G16" s="73">
        <v>494032.07631999999</v>
      </c>
      <c r="H16" s="73">
        <v>457886.75310999999</v>
      </c>
      <c r="I16" s="50">
        <v>459133.34985</v>
      </c>
      <c r="J16" s="50">
        <v>447760.96321999998</v>
      </c>
      <c r="K16" s="50">
        <v>467700.07367999997</v>
      </c>
      <c r="L16" s="50">
        <v>550531.31931000005</v>
      </c>
      <c r="M16" s="50">
        <v>577421.63838999998</v>
      </c>
      <c r="N16" s="50">
        <v>594628.68715999997</v>
      </c>
      <c r="O16" s="73">
        <v>5940987.0372299999</v>
      </c>
      <c r="P16" s="51">
        <f t="shared" si="0"/>
        <v>2.5028278963137329</v>
      </c>
    </row>
    <row r="17" spans="1:16" x14ac:dyDescent="0.25">
      <c r="A17" s="48" t="s">
        <v>85</v>
      </c>
      <c r="B17" s="49" t="s">
        <v>209</v>
      </c>
      <c r="C17" s="73">
        <v>359658.01468000002</v>
      </c>
      <c r="D17" s="73">
        <v>384856.61700999999</v>
      </c>
      <c r="E17" s="73">
        <v>385366.73353000003</v>
      </c>
      <c r="F17" s="73">
        <v>388515.81728999998</v>
      </c>
      <c r="G17" s="73">
        <v>445712.76283000002</v>
      </c>
      <c r="H17" s="73">
        <v>386693.62290000002</v>
      </c>
      <c r="I17" s="50">
        <v>399203.88552000001</v>
      </c>
      <c r="J17" s="50">
        <v>398736.66966999997</v>
      </c>
      <c r="K17" s="50">
        <v>394556.89046999998</v>
      </c>
      <c r="L17" s="50">
        <v>417059.68290000001</v>
      </c>
      <c r="M17" s="50">
        <v>396432.52578999999</v>
      </c>
      <c r="N17" s="50">
        <v>408901.08000999998</v>
      </c>
      <c r="O17" s="73">
        <v>4765694.3026000001</v>
      </c>
      <c r="P17" s="51">
        <f t="shared" si="0"/>
        <v>2.0076988168976087</v>
      </c>
    </row>
    <row r="18" spans="1:16" x14ac:dyDescent="0.25">
      <c r="A18" s="48" t="s">
        <v>84</v>
      </c>
      <c r="B18" s="49" t="s">
        <v>210</v>
      </c>
      <c r="C18" s="73">
        <v>365542.73641999997</v>
      </c>
      <c r="D18" s="73">
        <v>348512.46567000001</v>
      </c>
      <c r="E18" s="73">
        <v>466662.39555000002</v>
      </c>
      <c r="F18" s="73">
        <v>384625.93051999999</v>
      </c>
      <c r="G18" s="73">
        <v>347057.25183999998</v>
      </c>
      <c r="H18" s="73">
        <v>322565.58461999998</v>
      </c>
      <c r="I18" s="50">
        <v>359803.31474</v>
      </c>
      <c r="J18" s="50">
        <v>344611.06754000002</v>
      </c>
      <c r="K18" s="50">
        <v>433368.87828</v>
      </c>
      <c r="L18" s="50">
        <v>435860.26632</v>
      </c>
      <c r="M18" s="50">
        <v>427234.18079000001</v>
      </c>
      <c r="N18" s="50">
        <v>463602.33393999998</v>
      </c>
      <c r="O18" s="73">
        <v>4699446.4062299998</v>
      </c>
      <c r="P18" s="51">
        <f t="shared" si="0"/>
        <v>1.9797898041244977</v>
      </c>
    </row>
    <row r="19" spans="1:16" x14ac:dyDescent="0.25">
      <c r="A19" s="48" t="s">
        <v>83</v>
      </c>
      <c r="B19" s="49" t="s">
        <v>211</v>
      </c>
      <c r="C19" s="73">
        <v>255439.28875000001</v>
      </c>
      <c r="D19" s="73">
        <v>240499.32798999999</v>
      </c>
      <c r="E19" s="73">
        <v>387284.18488000002</v>
      </c>
      <c r="F19" s="73">
        <v>293360.89306999999</v>
      </c>
      <c r="G19" s="73">
        <v>342589.69355000003</v>
      </c>
      <c r="H19" s="73">
        <v>280788.04441999999</v>
      </c>
      <c r="I19" s="50">
        <v>368291.06715000002</v>
      </c>
      <c r="J19" s="50">
        <v>317229.92663</v>
      </c>
      <c r="K19" s="50">
        <v>287094.04771000001</v>
      </c>
      <c r="L19" s="50">
        <v>335826.42950999999</v>
      </c>
      <c r="M19" s="50">
        <v>280210.36854</v>
      </c>
      <c r="N19" s="50">
        <v>521130.13699000003</v>
      </c>
      <c r="O19" s="73">
        <v>3909743.40919</v>
      </c>
      <c r="P19" s="51">
        <f t="shared" si="0"/>
        <v>1.6471025455244828</v>
      </c>
    </row>
    <row r="20" spans="1:16" x14ac:dyDescent="0.25">
      <c r="A20" s="48" t="s">
        <v>82</v>
      </c>
      <c r="B20" s="49" t="s">
        <v>212</v>
      </c>
      <c r="C20" s="73">
        <v>283281.12813000003</v>
      </c>
      <c r="D20" s="73">
        <v>270868.85840000003</v>
      </c>
      <c r="E20" s="73">
        <v>353995.63381999999</v>
      </c>
      <c r="F20" s="73">
        <v>256636.77116999999</v>
      </c>
      <c r="G20" s="73">
        <v>315295.12663999997</v>
      </c>
      <c r="H20" s="73">
        <v>315256.22188000003</v>
      </c>
      <c r="I20" s="50">
        <v>322799.82363</v>
      </c>
      <c r="J20" s="50">
        <v>251689.96346999999</v>
      </c>
      <c r="K20" s="50">
        <v>339484.60962</v>
      </c>
      <c r="L20" s="50">
        <v>265524.57098000002</v>
      </c>
      <c r="M20" s="50">
        <v>236515.92011000001</v>
      </c>
      <c r="N20" s="50">
        <v>262100.61416999999</v>
      </c>
      <c r="O20" s="73">
        <v>3473449.2420199998</v>
      </c>
      <c r="P20" s="51">
        <f t="shared" si="0"/>
        <v>1.4632998868502474</v>
      </c>
    </row>
    <row r="21" spans="1:16" x14ac:dyDescent="0.25">
      <c r="A21" s="48" t="s">
        <v>81</v>
      </c>
      <c r="B21" s="49" t="s">
        <v>213</v>
      </c>
      <c r="C21" s="73">
        <v>233115.18466999999</v>
      </c>
      <c r="D21" s="73">
        <v>229887.77238000001</v>
      </c>
      <c r="E21" s="73">
        <v>271103.26243</v>
      </c>
      <c r="F21" s="73">
        <v>274795.81745999999</v>
      </c>
      <c r="G21" s="73">
        <v>316912.17258999997</v>
      </c>
      <c r="H21" s="73">
        <v>265308.77334999997</v>
      </c>
      <c r="I21" s="50">
        <v>254301.28367</v>
      </c>
      <c r="J21" s="50">
        <v>294701.2769</v>
      </c>
      <c r="K21" s="50">
        <v>266588.03962</v>
      </c>
      <c r="L21" s="50">
        <v>302276.71288000001</v>
      </c>
      <c r="M21" s="50">
        <v>371600.29962000001</v>
      </c>
      <c r="N21" s="50">
        <v>337834.27395</v>
      </c>
      <c r="O21" s="73">
        <v>3418424.8695200002</v>
      </c>
      <c r="P21" s="51">
        <f t="shared" si="0"/>
        <v>1.4401191369837458</v>
      </c>
    </row>
    <row r="22" spans="1:16" x14ac:dyDescent="0.25">
      <c r="A22" s="48" t="s">
        <v>80</v>
      </c>
      <c r="B22" s="49" t="s">
        <v>214</v>
      </c>
      <c r="C22" s="73">
        <v>255252.70151000001</v>
      </c>
      <c r="D22" s="73">
        <v>298267.69799000002</v>
      </c>
      <c r="E22" s="73">
        <v>264031.16736999998</v>
      </c>
      <c r="F22" s="73">
        <v>218719.71473000001</v>
      </c>
      <c r="G22" s="73">
        <v>286596.63997999998</v>
      </c>
      <c r="H22" s="73">
        <v>254202.83387</v>
      </c>
      <c r="I22" s="50">
        <v>286015.01633000001</v>
      </c>
      <c r="J22" s="50">
        <v>241647.98441</v>
      </c>
      <c r="K22" s="50">
        <v>277671.81589999999</v>
      </c>
      <c r="L22" s="50">
        <v>316818.28006000002</v>
      </c>
      <c r="M22" s="50">
        <v>284401.57389</v>
      </c>
      <c r="N22" s="50">
        <v>356548.54106000002</v>
      </c>
      <c r="O22" s="73">
        <v>3340173.9671</v>
      </c>
      <c r="P22" s="51">
        <f t="shared" si="0"/>
        <v>1.4071534798865011</v>
      </c>
    </row>
    <row r="23" spans="1:16" x14ac:dyDescent="0.25">
      <c r="A23" s="48" t="s">
        <v>79</v>
      </c>
      <c r="B23" s="49" t="s">
        <v>215</v>
      </c>
      <c r="C23" s="73">
        <v>376009.74303999997</v>
      </c>
      <c r="D23" s="73">
        <v>257841.62779</v>
      </c>
      <c r="E23" s="73">
        <v>298074.49754000001</v>
      </c>
      <c r="F23" s="73">
        <v>226391.46281</v>
      </c>
      <c r="G23" s="73">
        <v>290043.05546</v>
      </c>
      <c r="H23" s="73">
        <v>298786.29142000002</v>
      </c>
      <c r="I23" s="50">
        <v>271830.05589000002</v>
      </c>
      <c r="J23" s="50">
        <v>197556.07333000001</v>
      </c>
      <c r="K23" s="50">
        <v>266315.85642000003</v>
      </c>
      <c r="L23" s="50">
        <v>235586.00839999999</v>
      </c>
      <c r="M23" s="50">
        <v>213957.09318</v>
      </c>
      <c r="N23" s="50">
        <v>260202.23448000001</v>
      </c>
      <c r="O23" s="73">
        <v>3192593.99976</v>
      </c>
      <c r="P23" s="51">
        <f t="shared" si="0"/>
        <v>1.3449807707253916</v>
      </c>
    </row>
    <row r="24" spans="1:16" x14ac:dyDescent="0.25">
      <c r="A24" s="48" t="s">
        <v>78</v>
      </c>
      <c r="B24" s="49" t="s">
        <v>171</v>
      </c>
      <c r="C24" s="73">
        <v>213414.86392999999</v>
      </c>
      <c r="D24" s="73">
        <v>276775.76955000003</v>
      </c>
      <c r="E24" s="73">
        <v>226152.73876000001</v>
      </c>
      <c r="F24" s="73">
        <v>228976.49526</v>
      </c>
      <c r="G24" s="73">
        <v>227777.41948000001</v>
      </c>
      <c r="H24" s="73">
        <v>195375.3763</v>
      </c>
      <c r="I24" s="50">
        <v>208438.83652000001</v>
      </c>
      <c r="J24" s="50">
        <v>211630.91007000001</v>
      </c>
      <c r="K24" s="50">
        <v>205196.96664999999</v>
      </c>
      <c r="L24" s="50">
        <v>208587.51696000001</v>
      </c>
      <c r="M24" s="50">
        <v>230944.28653000001</v>
      </c>
      <c r="N24" s="50">
        <v>716317.48146000004</v>
      </c>
      <c r="O24" s="73">
        <v>3149588.6614700002</v>
      </c>
      <c r="P24" s="51">
        <f t="shared" si="0"/>
        <v>1.3268634175502187</v>
      </c>
    </row>
    <row r="25" spans="1:16" ht="13" x14ac:dyDescent="0.3">
      <c r="A25" s="52"/>
      <c r="B25" s="131" t="s">
        <v>77</v>
      </c>
      <c r="C25" s="131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74">
        <f>SUM(O5:O24)</f>
        <v>154515098.21709001</v>
      </c>
      <c r="P25" s="54">
        <f>SUM(P5:P24)</f>
        <v>65.094351459770309</v>
      </c>
    </row>
    <row r="26" spans="1:16" ht="13.5" customHeight="1" x14ac:dyDescent="0.3">
      <c r="A26" s="52"/>
      <c r="B26" s="132" t="s">
        <v>76</v>
      </c>
      <c r="C26" s="132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74">
        <v>237370977.28453997</v>
      </c>
      <c r="P26" s="50">
        <f>O26/O$26*100</f>
        <v>100</v>
      </c>
    </row>
    <row r="27" spans="1:16" x14ac:dyDescent="0.25">
      <c r="B27" s="36"/>
    </row>
    <row r="28" spans="1:16" ht="13" x14ac:dyDescent="0.3">
      <c r="B28" s="29"/>
    </row>
  </sheetData>
  <mergeCells count="2">
    <mergeCell ref="B25:C25"/>
    <mergeCell ref="B26:C26"/>
  </mergeCells>
  <pageMargins left="0.31" right="0.36" top="0.98425196850393704" bottom="0.98425196850393704" header="0.51181102362204722" footer="0.51181102362204722"/>
  <pageSetup paperSize="9" scale="75" orientation="landscape" r:id="rId1"/>
  <headerFooter alignWithMargins="0"/>
  <ignoredErrors>
    <ignoredError sqref="P2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2"/>
  <sheetViews>
    <sheetView showGridLines="0" zoomScaleNormal="100" workbookViewId="0">
      <selection activeCell="N11" sqref="N11"/>
    </sheetView>
  </sheetViews>
  <sheetFormatPr defaultColWidth="9.1796875" defaultRowHeight="12.5" x14ac:dyDescent="0.25"/>
  <sheetData>
    <row r="22" spans="1:1" x14ac:dyDescent="0.25">
      <c r="A22" t="s">
        <v>106</v>
      </c>
    </row>
  </sheetData>
  <pageMargins left="0.75" right="0.75" top="1" bottom="1" header="0.5" footer="0.5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27"/>
  <sheetViews>
    <sheetView showGridLines="0" workbookViewId="0">
      <selection activeCell="I4" sqref="I4"/>
    </sheetView>
  </sheetViews>
  <sheetFormatPr defaultColWidth="9.1796875" defaultRowHeight="12.5" x14ac:dyDescent="0.25"/>
  <cols>
    <col min="5" max="5" width="10.54296875" customWidth="1"/>
  </cols>
  <sheetData>
    <row r="1" spans="2:2" ht="14" x14ac:dyDescent="0.3">
      <c r="B1" s="31" t="s">
        <v>2</v>
      </c>
    </row>
    <row r="2" spans="2:2" ht="14" x14ac:dyDescent="0.3">
      <c r="B2" s="31" t="s">
        <v>52</v>
      </c>
    </row>
    <row r="13" spans="2:2" ht="12.75" customHeight="1" x14ac:dyDescent="0.25"/>
    <row r="30" ht="12.75" customHeight="1" x14ac:dyDescent="0.25"/>
    <row r="46" ht="12.75" customHeight="1" x14ac:dyDescent="0.25"/>
    <row r="60" ht="12.75" customHeight="1" x14ac:dyDescent="0.25"/>
    <row r="80" ht="12.75" customHeight="1" x14ac:dyDescent="0.25"/>
    <row r="84" ht="3.75" customHeight="1" x14ac:dyDescent="0.25"/>
    <row r="95" ht="12.75" customHeight="1" x14ac:dyDescent="0.25"/>
    <row r="105" spans="1:1" ht="3.75" customHeight="1" x14ac:dyDescent="0.25"/>
    <row r="112" spans="1:1" x14ac:dyDescent="0.25">
      <c r="A112" s="30"/>
    </row>
    <row r="113" ht="12.75" customHeight="1" x14ac:dyDescent="0.25"/>
    <row r="127" ht="12.75" customHeight="1" x14ac:dyDescent="0.25"/>
  </sheetData>
  <pageMargins left="0.19685039370078741" right="0.19685039370078741" top="0.19685039370078741" bottom="0.19685039370078741" header="0.51181102362204722" footer="0.51181102362204722"/>
  <pageSetup paperSize="9" orientation="portrait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SEKTOR_USD</vt:lpstr>
      <vt:lpstr>SECILMIS_ISTATISTIK</vt:lpstr>
      <vt:lpstr>SEKTOR_TL</vt:lpstr>
      <vt:lpstr>USDvsTL</vt:lpstr>
      <vt:lpstr>GEN_SEK</vt:lpstr>
      <vt:lpstr>Toplam İhracat  bar gra</vt:lpstr>
      <vt:lpstr>ULKE</vt:lpstr>
      <vt:lpstr>KARŞL.</vt:lpstr>
      <vt:lpstr>SEKT1</vt:lpstr>
      <vt:lpstr>SEKT2 </vt:lpstr>
      <vt:lpstr>SEKT3 </vt:lpstr>
      <vt:lpstr>SEKT4 </vt:lpstr>
      <vt:lpstr>SEKT5 </vt:lpstr>
      <vt:lpstr>2002_2020_AYLIK_IHR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Çağrı KÖKSAL</cp:lastModifiedBy>
  <cp:lastPrinted>2016-02-26T09:44:09Z</cp:lastPrinted>
  <dcterms:created xsi:type="dcterms:W3CDTF">2013-08-01T04:41:02Z</dcterms:created>
  <dcterms:modified xsi:type="dcterms:W3CDTF">2026-01-02T06:56:23Z</dcterms:modified>
</cp:coreProperties>
</file>