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5\202502 - Şubat\dağıtım\web\"/>
    </mc:Choice>
  </mc:AlternateContent>
  <xr:revisionPtr revIDLastSave="0" documentId="13_ncr:1_{06D55176-FFC0-43A3-840B-D8B03F26008E}" xr6:coauthVersionLast="36" xr6:coauthVersionMax="36" xr10:uidLastSave="{00000000-0000-0000-0000-000000000000}"/>
  <bookViews>
    <workbookView xWindow="0" yWindow="0" windowWidth="23040" windowHeight="9780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5_AYLIK_IHR" sheetId="22" r:id="rId14"/>
  </sheets>
  <definedNames>
    <definedName name="_xlnm._FilterDatabase" localSheetId="13" hidden="1">'2002_2025_AYLIK_IHR'!$B$1:$O$83</definedName>
  </definedNames>
  <calcPr calcId="191029"/>
</workbook>
</file>

<file path=xl/calcChain.xml><?xml version="1.0" encoding="utf-8"?>
<calcChain xmlns="http://schemas.openxmlformats.org/spreadsheetml/2006/main">
  <c r="O25" i="22" l="1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D24" i="22"/>
  <c r="C24" i="22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M45" i="1" l="1"/>
  <c r="L45" i="1"/>
  <c r="I45" i="1"/>
  <c r="H45" i="1"/>
  <c r="E45" i="1"/>
  <c r="D45" i="1"/>
  <c r="K44" i="1"/>
  <c r="J44" i="1"/>
  <c r="G44" i="1"/>
  <c r="F44" i="1"/>
  <c r="C44" i="1"/>
  <c r="B44" i="1"/>
  <c r="K29" i="1"/>
  <c r="J29" i="1"/>
  <c r="G29" i="1"/>
  <c r="F29" i="1"/>
  <c r="C29" i="1"/>
  <c r="B29" i="1"/>
  <c r="D44" i="1" l="1"/>
  <c r="H44" i="1"/>
  <c r="L44" i="1"/>
  <c r="O83" i="22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J45" i="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L37" i="2" s="1"/>
  <c r="G37" i="3" s="1"/>
  <c r="J36" i="2"/>
  <c r="J35" i="2"/>
  <c r="J34" i="2"/>
  <c r="J33" i="2"/>
  <c r="J32" i="2"/>
  <c r="J31" i="2"/>
  <c r="J30" i="2"/>
  <c r="J28" i="2"/>
  <c r="J26" i="2"/>
  <c r="L26" i="2" s="1"/>
  <c r="G26" i="3" s="1"/>
  <c r="J25" i="2"/>
  <c r="J24" i="2"/>
  <c r="J21" i="2"/>
  <c r="L21" i="2" s="1"/>
  <c r="G21" i="3" s="1"/>
  <c r="J19" i="2"/>
  <c r="J17" i="2"/>
  <c r="J16" i="2"/>
  <c r="J15" i="2"/>
  <c r="J14" i="2"/>
  <c r="J13" i="2"/>
  <c r="J12" i="2"/>
  <c r="J11" i="2"/>
  <c r="J10" i="2"/>
  <c r="G42" i="2"/>
  <c r="G40" i="2"/>
  <c r="G39" i="2"/>
  <c r="G38" i="2"/>
  <c r="G37" i="2"/>
  <c r="G36" i="2"/>
  <c r="H36" i="2" s="1"/>
  <c r="E36" i="3" s="1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H42" i="2" s="1"/>
  <c r="E42" i="3" s="1"/>
  <c r="F40" i="2"/>
  <c r="F39" i="2"/>
  <c r="F38" i="2"/>
  <c r="F37" i="2"/>
  <c r="F36" i="2"/>
  <c r="F35" i="2"/>
  <c r="H35" i="2" s="1"/>
  <c r="E35" i="3" s="1"/>
  <c r="F34" i="2"/>
  <c r="H34" i="2" s="1"/>
  <c r="E34" i="3" s="1"/>
  <c r="F33" i="2"/>
  <c r="F32" i="2"/>
  <c r="F31" i="2"/>
  <c r="H31" i="2" s="1"/>
  <c r="E31" i="3" s="1"/>
  <c r="F30" i="2"/>
  <c r="F28" i="2"/>
  <c r="F26" i="2"/>
  <c r="F25" i="2"/>
  <c r="F24" i="2"/>
  <c r="F21" i="2"/>
  <c r="F19" i="2"/>
  <c r="F17" i="2"/>
  <c r="F16" i="2"/>
  <c r="F15" i="2"/>
  <c r="F14" i="2"/>
  <c r="F13" i="2"/>
  <c r="H13" i="2" s="1"/>
  <c r="E13" i="3" s="1"/>
  <c r="F12" i="2"/>
  <c r="H12" i="2" s="1"/>
  <c r="E12" i="3" s="1"/>
  <c r="F11" i="2"/>
  <c r="F10" i="2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B39" i="2"/>
  <c r="D39" i="2" s="1"/>
  <c r="C39" i="3" s="1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/>
  <c r="B7" i="2"/>
  <c r="F6" i="2"/>
  <c r="B6" i="2"/>
  <c r="K41" i="1"/>
  <c r="L41" i="1" s="1"/>
  <c r="F41" i="3" s="1"/>
  <c r="J41" i="1"/>
  <c r="J41" i="2" s="1"/>
  <c r="G41" i="1"/>
  <c r="G41" i="2" s="1"/>
  <c r="F41" i="1"/>
  <c r="C41" i="1"/>
  <c r="C41" i="2" s="1"/>
  <c r="B41" i="1"/>
  <c r="B41" i="2" s="1"/>
  <c r="K29" i="2"/>
  <c r="J29" i="2"/>
  <c r="G29" i="2"/>
  <c r="C29" i="2"/>
  <c r="B29" i="2"/>
  <c r="K27" i="1"/>
  <c r="J27" i="1"/>
  <c r="G27" i="1"/>
  <c r="G27" i="2" s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K18" i="2" s="1"/>
  <c r="J18" i="1"/>
  <c r="J18" i="2" s="1"/>
  <c r="G18" i="1"/>
  <c r="F18" i="1"/>
  <c r="F18" i="2" s="1"/>
  <c r="C18" i="1"/>
  <c r="C18" i="2" s="1"/>
  <c r="B18" i="1"/>
  <c r="B18" i="2"/>
  <c r="K9" i="1"/>
  <c r="K9" i="2" s="1"/>
  <c r="J9" i="1"/>
  <c r="G9" i="1"/>
  <c r="G9" i="2" s="1"/>
  <c r="F9" i="1"/>
  <c r="C9" i="1"/>
  <c r="C9" i="2" s="1"/>
  <c r="B9" i="1"/>
  <c r="B9" i="2" s="1"/>
  <c r="F45" i="2"/>
  <c r="C45" i="2"/>
  <c r="E45" i="2" s="1"/>
  <c r="C44" i="2"/>
  <c r="B45" i="2"/>
  <c r="D45" i="2" s="1"/>
  <c r="C45" i="3" s="1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28" i="2"/>
  <c r="G28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5" i="3"/>
  <c r="B45" i="3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44" i="3"/>
  <c r="F45" i="3"/>
  <c r="F44" i="3"/>
  <c r="D19" i="2" l="1"/>
  <c r="C19" i="3" s="1"/>
  <c r="D12" i="2"/>
  <c r="C12" i="3" s="1"/>
  <c r="L36" i="2"/>
  <c r="G36" i="3" s="1"/>
  <c r="D10" i="2"/>
  <c r="C10" i="3" s="1"/>
  <c r="D40" i="2"/>
  <c r="C40" i="3" s="1"/>
  <c r="H27" i="2"/>
  <c r="E27" i="3" s="1"/>
  <c r="D32" i="2"/>
  <c r="C32" i="3" s="1"/>
  <c r="K41" i="2"/>
  <c r="D38" i="2"/>
  <c r="C38" i="3" s="1"/>
  <c r="D35" i="2"/>
  <c r="C35" i="3" s="1"/>
  <c r="H32" i="2"/>
  <c r="E32" i="3" s="1"/>
  <c r="H28" i="2"/>
  <c r="E28" i="3" s="1"/>
  <c r="L24" i="2"/>
  <c r="G24" i="3" s="1"/>
  <c r="L17" i="2"/>
  <c r="G17" i="3" s="1"/>
  <c r="D34" i="2"/>
  <c r="C34" i="3" s="1"/>
  <c r="L16" i="2"/>
  <c r="G16" i="3" s="1"/>
  <c r="G22" i="1"/>
  <c r="G22" i="2" s="1"/>
  <c r="H26" i="2"/>
  <c r="E26" i="3" s="1"/>
  <c r="D21" i="2"/>
  <c r="C21" i="3" s="1"/>
  <c r="H41" i="1"/>
  <c r="D41" i="3" s="1"/>
  <c r="H24" i="2"/>
  <c r="E24" i="3" s="1"/>
  <c r="H38" i="2"/>
  <c r="E38" i="3" s="1"/>
  <c r="L32" i="2"/>
  <c r="G32" i="3" s="1"/>
  <c r="L23" i="1"/>
  <c r="F23" i="3" s="1"/>
  <c r="D11" i="2"/>
  <c r="C11" i="3" s="1"/>
  <c r="D28" i="2"/>
  <c r="C28" i="3" s="1"/>
  <c r="L11" i="2"/>
  <c r="G11" i="3" s="1"/>
  <c r="F41" i="2"/>
  <c r="H41" i="2" s="1"/>
  <c r="E41" i="3" s="1"/>
  <c r="D31" i="2"/>
  <c r="C31" i="3" s="1"/>
  <c r="H21" i="2"/>
  <c r="E21" i="3" s="1"/>
  <c r="L13" i="2"/>
  <c r="G13" i="3" s="1"/>
  <c r="L10" i="2"/>
  <c r="G10" i="3" s="1"/>
  <c r="L41" i="2"/>
  <c r="G41" i="3" s="1"/>
  <c r="D16" i="2"/>
  <c r="C16" i="3" s="1"/>
  <c r="D13" i="2"/>
  <c r="C13" i="3" s="1"/>
  <c r="H10" i="2"/>
  <c r="E10" i="3" s="1"/>
  <c r="H40" i="2"/>
  <c r="E40" i="3" s="1"/>
  <c r="H37" i="2"/>
  <c r="E37" i="3" s="1"/>
  <c r="L34" i="2"/>
  <c r="G34" i="3" s="1"/>
  <c r="L31" i="2"/>
  <c r="G31" i="3" s="1"/>
  <c r="H30" i="2"/>
  <c r="E30" i="3" s="1"/>
  <c r="D26" i="2"/>
  <c r="C26" i="3" s="1"/>
  <c r="H16" i="2"/>
  <c r="E16" i="3" s="1"/>
  <c r="L40" i="2"/>
  <c r="G40" i="3" s="1"/>
  <c r="D15" i="2"/>
  <c r="C15" i="3" s="1"/>
  <c r="H39" i="2"/>
  <c r="E39" i="3" s="1"/>
  <c r="H18" i="1"/>
  <c r="D18" i="3" s="1"/>
  <c r="D14" i="2"/>
  <c r="C14" i="3" s="1"/>
  <c r="H11" i="2"/>
  <c r="E11" i="3" s="1"/>
  <c r="L35" i="2"/>
  <c r="G35" i="3" s="1"/>
  <c r="D24" i="2"/>
  <c r="C24" i="3" s="1"/>
  <c r="H14" i="2"/>
  <c r="E14" i="3" s="1"/>
  <c r="L38" i="2"/>
  <c r="G38" i="3" s="1"/>
  <c r="D9" i="1"/>
  <c r="B9" i="3" s="1"/>
  <c r="D30" i="2"/>
  <c r="C30" i="3" s="1"/>
  <c r="H19" i="2"/>
  <c r="E19" i="3" s="1"/>
  <c r="H15" i="2"/>
  <c r="E15" i="3" s="1"/>
  <c r="L42" i="2"/>
  <c r="G42" i="3" s="1"/>
  <c r="L14" i="2"/>
  <c r="G14" i="3" s="1"/>
  <c r="P25" i="23"/>
  <c r="O25" i="23"/>
  <c r="D37" i="2"/>
  <c r="C37" i="3" s="1"/>
  <c r="D33" i="2"/>
  <c r="C33" i="3" s="1"/>
  <c r="L29" i="2"/>
  <c r="G29" i="3" s="1"/>
  <c r="L29" i="1"/>
  <c r="F29" i="3" s="1"/>
  <c r="J22" i="1"/>
  <c r="J22" i="2" s="1"/>
  <c r="D29" i="2"/>
  <c r="C29" i="3" s="1"/>
  <c r="K22" i="1"/>
  <c r="H25" i="2"/>
  <c r="E25" i="3" s="1"/>
  <c r="G23" i="2"/>
  <c r="H23" i="2" s="1"/>
  <c r="E23" i="3" s="1"/>
  <c r="H23" i="1"/>
  <c r="D23" i="3" s="1"/>
  <c r="H20" i="2"/>
  <c r="E20" i="3" s="1"/>
  <c r="F8" i="1"/>
  <c r="F8" i="2" s="1"/>
  <c r="H20" i="1"/>
  <c r="D20" i="3" s="1"/>
  <c r="L18" i="1"/>
  <c r="F18" i="3" s="1"/>
  <c r="D18" i="2"/>
  <c r="C18" i="3" s="1"/>
  <c r="H17" i="2"/>
  <c r="E17" i="3" s="1"/>
  <c r="F9" i="2"/>
  <c r="H9" i="2" s="1"/>
  <c r="E9" i="3" s="1"/>
  <c r="D17" i="2"/>
  <c r="C17" i="3" s="1"/>
  <c r="L12" i="2"/>
  <c r="G12" i="3" s="1"/>
  <c r="L9" i="1"/>
  <c r="F9" i="3" s="1"/>
  <c r="D9" i="2"/>
  <c r="C9" i="3" s="1"/>
  <c r="O2" i="22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L22" i="1" l="1"/>
  <c r="F22" i="3" s="1"/>
  <c r="K22" i="2"/>
  <c r="L22" i="2" s="1"/>
  <c r="G22" i="3" s="1"/>
  <c r="K43" i="1"/>
  <c r="L8" i="1"/>
  <c r="F8" i="3" s="1"/>
  <c r="K8" i="2"/>
  <c r="J8" i="2"/>
  <c r="J43" i="1"/>
  <c r="J43" i="2" s="1"/>
  <c r="D8" i="1"/>
  <c r="B8" i="3" s="1"/>
  <c r="C8" i="2"/>
  <c r="D8" i="2" s="1"/>
  <c r="C8" i="3" s="1"/>
  <c r="G8" i="2"/>
  <c r="G43" i="1"/>
  <c r="H8" i="1"/>
  <c r="D8" i="3" s="1"/>
  <c r="D27" i="2"/>
  <c r="C27" i="3" s="1"/>
  <c r="F43" i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22" i="2"/>
  <c r="C43" i="1"/>
  <c r="L8" i="2" l="1"/>
  <c r="G8" i="3" s="1"/>
  <c r="K43" i="2"/>
  <c r="M27" i="2" s="1"/>
  <c r="L43" i="1"/>
  <c r="F43" i="3" s="1"/>
  <c r="J44" i="2"/>
  <c r="H43" i="1"/>
  <c r="D43" i="3" s="1"/>
  <c r="G43" i="2"/>
  <c r="B44" i="2"/>
  <c r="B43" i="2"/>
  <c r="D22" i="2"/>
  <c r="C22" i="3" s="1"/>
  <c r="F44" i="2"/>
  <c r="F43" i="2"/>
  <c r="H8" i="2"/>
  <c r="E8" i="3" s="1"/>
  <c r="D43" i="1"/>
  <c r="B43" i="3" s="1"/>
  <c r="C43" i="2"/>
  <c r="M22" i="2" l="1"/>
  <c r="M19" i="2"/>
  <c r="M39" i="2"/>
  <c r="M21" i="2"/>
  <c r="M16" i="2"/>
  <c r="M35" i="2"/>
  <c r="M38" i="2"/>
  <c r="M31" i="2"/>
  <c r="M26" i="2"/>
  <c r="M25" i="2"/>
  <c r="M36" i="2"/>
  <c r="M23" i="2"/>
  <c r="M17" i="2"/>
  <c r="M37" i="2"/>
  <c r="M41" i="2"/>
  <c r="M20" i="2"/>
  <c r="L43" i="2"/>
  <c r="G43" i="3" s="1"/>
  <c r="M42" i="2"/>
  <c r="M24" i="2"/>
  <c r="M14" i="2"/>
  <c r="M29" i="2"/>
  <c r="M11" i="2"/>
  <c r="M43" i="2"/>
  <c r="M15" i="2"/>
  <c r="M32" i="2"/>
  <c r="M28" i="2"/>
  <c r="M40" i="2"/>
  <c r="M9" i="2"/>
  <c r="M8" i="2"/>
  <c r="M18" i="2"/>
  <c r="M30" i="2"/>
  <c r="M34" i="2"/>
  <c r="M33" i="2"/>
  <c r="M10" i="2"/>
  <c r="M13" i="2"/>
  <c r="M12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G45" i="2"/>
  <c r="G44" i="2"/>
  <c r="E22" i="2"/>
  <c r="H45" i="2" l="1"/>
  <c r="E45" i="3" s="1"/>
  <c r="I45" i="2"/>
  <c r="M45" i="2"/>
  <c r="L45" i="2"/>
  <c r="G45" i="3" s="1"/>
  <c r="M44" i="2"/>
  <c r="L44" i="2"/>
  <c r="G44" i="3" s="1"/>
  <c r="H44" i="2"/>
  <c r="E44" i="3" s="1"/>
  <c r="I44" i="2"/>
</calcChain>
</file>

<file path=xl/sharedStrings.xml><?xml version="1.0" encoding="utf-8"?>
<sst xmlns="http://schemas.openxmlformats.org/spreadsheetml/2006/main" count="420" uniqueCount="226">
  <si>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</si>
  <si>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</si>
  <si>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</si>
  <si>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</si>
  <si>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</si>
  <si>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</si>
  <si>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</si>
  <si>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</si>
  <si>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</si>
  <si>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</si>
  <si>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</si>
  <si>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</si>
  <si>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</si>
  <si>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</si>
  <si>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</si>
  <si>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</si>
  <si>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</si>
  <si>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</si>
  <si>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</si>
  <si>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</si>
  <si>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</si>
  <si>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</si>
  <si>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</si>
  <si>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</si>
  <si>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</si>
  <si>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</si>
  <si>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</si>
  <si>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</si>
  <si>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</si>
  <si>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</si>
  <si>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</si>
  <si>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</si>
  <si>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</si>
  <si>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</si>
  <si>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</si>
  <si>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</si>
  <si>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</si>
  <si>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</si>
  <si>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</si>
  <si>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</si>
  <si>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</si>
  <si>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</si>
  <si>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</si>
  <si>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</si>
  <si>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</si>
  <si>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</si>
  <si>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</si>
  <si>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</si>
  <si>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</si>
  <si>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</si>
  <si>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</si>
  <si>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</si>
  <si>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</si>
  <si>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</si>
  <si>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</si>
  <si>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</si>
  <si>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</si>
  <si>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</si>
  <si>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</si>
  <si>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</si>
  <si>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</si>
  <si>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</si>
  <si>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</si>
  <si>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</si>
  <si>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</si>
  <si>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</si>
  <si>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</si>
  <si>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</si>
  <si>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</si>
  <si>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</si>
  <si>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</si>
  <si>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</si>
  <si>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</si>
  <si>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</si>
  <si>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</si>
  <si>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</si>
  <si>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</si>
  <si>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</si>
  <si>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</si>
  <si>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</si>
  <si>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</si>
  <si>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</si>
  <si>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</si>
  <si>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</si>
  <si>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</si>
  <si>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</si>
  <si>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</si>
  <si>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</si>
  <si>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</si>
  <si>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</si>
  <si>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</si>
  <si>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</si>
  <si>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</si>
  <si>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</si>
  <si>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</si>
  <si>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</si>
  <si>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</si>
  <si>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</si>
  <si>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</si>
  <si>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</si>
  <si>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</si>
  <si>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</si>
  <si>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</si>
  <si>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</si>
  <si>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</si>
  <si>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</si>
  <si>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</si>
  <si>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</si>
  <si>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</si>
  <si>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</si>
  <si>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</si>
  <si>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</si>
  <si>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</si>
  <si>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</si>
  <si>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</si>
  <si>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</si>
  <si>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</si>
  <si>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2024 YILI İHRACATIMIZDA İLK 20 ÜLKE (1.000 $)</t>
  </si>
  <si>
    <t>Değişim    ('25/'24)</t>
  </si>
  <si>
    <t xml:space="preserve"> Pay(25)  (%)</t>
  </si>
  <si>
    <t>OCAK  (2025/2024)</t>
  </si>
  <si>
    <t>SON 12 AYLIK
(2025/2024)</t>
  </si>
  <si>
    <t>OCAK - ŞUBAT  (2025/2024)</t>
  </si>
  <si>
    <t>1 - 28 ŞUBAT İHRACAT RAKAMLARI</t>
  </si>
  <si>
    <t xml:space="preserve">SEKTÖREL BAZDA İHRACAT RAKAMLARI -1.000 $ </t>
  </si>
  <si>
    <t>1 - 28 ŞUBAT</t>
  </si>
  <si>
    <t>1 OCAK  -  28 ŞUBAT</t>
  </si>
  <si>
    <t>2023 - 2024</t>
  </si>
  <si>
    <t>2024 - 2025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</si>
  <si>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</si>
  <si>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</si>
  <si>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</si>
  <si>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</si>
  <si>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</si>
  <si>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</si>
  <si>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</si>
  <si>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</si>
  <si>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</si>
  <si>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</si>
  <si>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</si>
  <si>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</si>
  <si>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</si>
  <si>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</si>
  <si>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</si>
  <si>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</si>
  <si>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</si>
  <si>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</si>
  <si>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</si>
  <si>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</si>
  <si>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</si>
  <si>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</si>
  <si>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</si>
  <si>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</si>
  <si>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</si>
  <si>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</si>
  <si>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2024  1 - 28 ŞUBAT</t>
  </si>
  <si>
    <t>2025  1 - 28 ŞUBAT</t>
  </si>
  <si>
    <t>BRİTANYA VİRJİN AD.</t>
  </si>
  <si>
    <t>BOTSVANA</t>
  </si>
  <si>
    <t>SVAZİLAND</t>
  </si>
  <si>
    <t>ORTA AFRİKA CUMHURİYETİ</t>
  </si>
  <si>
    <t>BELİZE</t>
  </si>
  <si>
    <t>ERİTRE</t>
  </si>
  <si>
    <t>GRENADA</t>
  </si>
  <si>
    <t>BERMUDA</t>
  </si>
  <si>
    <t>MAYOTTE</t>
  </si>
  <si>
    <t>LİECHTENSTEİN</t>
  </si>
  <si>
    <t>ALMANYA</t>
  </si>
  <si>
    <t>İTALYA</t>
  </si>
  <si>
    <t>BİRLEŞİK KRALLIK</t>
  </si>
  <si>
    <t>ABD</t>
  </si>
  <si>
    <t>IRAK</t>
  </si>
  <si>
    <t>İSPANYA</t>
  </si>
  <si>
    <t>FRANSA</t>
  </si>
  <si>
    <t>BAE</t>
  </si>
  <si>
    <t>HOLLANDA</t>
  </si>
  <si>
    <t>ROMANYA</t>
  </si>
  <si>
    <t>İSTANBUL</t>
  </si>
  <si>
    <t>KOCAELI</t>
  </si>
  <si>
    <t>BURSA</t>
  </si>
  <si>
    <t>ANKARA</t>
  </si>
  <si>
    <t>İZMIR</t>
  </si>
  <si>
    <t>GAZIANTEP</t>
  </si>
  <si>
    <t>MANISA</t>
  </si>
  <si>
    <t>SAKARYA</t>
  </si>
  <si>
    <t>DENIZLI</t>
  </si>
  <si>
    <t>HATAY</t>
  </si>
  <si>
    <t>KARS</t>
  </si>
  <si>
    <t>KASTAMONU</t>
  </si>
  <si>
    <t>NIĞDE</t>
  </si>
  <si>
    <t>YALOVA</t>
  </si>
  <si>
    <t>ERZINCAN</t>
  </si>
  <si>
    <t>RIZE</t>
  </si>
  <si>
    <t>ÇORUM</t>
  </si>
  <si>
    <t>KILIS</t>
  </si>
  <si>
    <t>GIRESUN</t>
  </si>
  <si>
    <t>NEVŞEHIR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</si>
  <si>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</si>
  <si>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</si>
  <si>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</si>
  <si>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</si>
  <si>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</si>
  <si>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</si>
  <si>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</si>
  <si>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</si>
  <si>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</si>
  <si>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BAİB</t>
  </si>
  <si>
    <t>DAİB</t>
  </si>
  <si>
    <t>KİB</t>
  </si>
  <si>
    <t>DKİB</t>
  </si>
  <si>
    <t>HİZMET</t>
  </si>
  <si>
    <t>POLONYA</t>
  </si>
  <si>
    <t>RUSYA FEDERASYONU</t>
  </si>
  <si>
    <t>BELÇİKA</t>
  </si>
  <si>
    <t>BULGARİSTAN</t>
  </si>
  <si>
    <t>SLOVENYA</t>
  </si>
  <si>
    <t>YUNANİSTAN</t>
  </si>
  <si>
    <t>MISIR</t>
  </si>
  <si>
    <t>FAS</t>
  </si>
  <si>
    <t>SUUDİ ARABİSTAN</t>
  </si>
  <si>
    <t>LİBYA</t>
  </si>
  <si>
    <t>İhracatçı Birlikleri Kaydından Muaf İhracat ile Antrepo ve Serbest Bölgeler Farkı</t>
  </si>
  <si>
    <t>GENEL İHRACAT TOPLAMI</t>
  </si>
  <si>
    <t>1 - 28 Şubat</t>
  </si>
  <si>
    <t>1- Ocak - 28 Şubat</t>
  </si>
  <si>
    <t>1 Mart - 28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</si>
</sst>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3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'2002_2025_AYLIK_IHR'!$A$25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'2002_2025_AYLIK_IHR'!$C$25:$N$25</c:f>
              <c:numCache>
                <c:formatCode>#,##0</c:formatCode>
                <c:ptCount val="12"/>
                <c:pt idx="0">
                  <c:v>13628622.71226</c:v>
                </c:pt>
                <c:pt idx="1">
                  <c:v>14883168.409430001</c:v>
                </c:pt>
                <c:pt idx="2">
                  <c:v>16223971.601560002</c:v>
                </c:pt>
                <c:pt idx="3">
                  <c:v>13219081.963129999</c:v>
                </c:pt>
                <c:pt idx="4">
                  <c:v>17153849.7159</c:v>
                </c:pt>
                <c:pt idx="5">
                  <c:v>13245437.025429999</c:v>
                </c:pt>
                <c:pt idx="6">
                  <c:v>15906317.103300003</c:v>
                </c:pt>
                <c:pt idx="7">
                  <c:v>15478356.261020001</c:v>
                </c:pt>
                <c:pt idx="8">
                  <c:v>15738435.381980002</c:v>
                </c:pt>
                <c:pt idx="9">
                  <c:v>16500312.589849999</c:v>
                </c:pt>
                <c:pt idx="10">
                  <c:v>15587372.39556</c:v>
                </c:pt>
                <c:pt idx="11">
                  <c:v>16194585.115049999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'2002_2025_AYLIK_IHR'!$A$24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'2002_2025_AYLIK_IHR'!$C$24:$N$24</c:f>
              <c:numCache>
                <c:formatCode>#,##0</c:formatCode>
                <c:ptCount val="12"/>
                <c:pt idx="0">
                  <c:v>14958654.42083</c:v>
                </c:pt>
                <c:pt idx="1">
                  <c:v>14695575.814129999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'2002_2025_AYLIK_IHR'!$A$57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'2002_2025_AYLIK_IHR'!$C$57:$N$57</c:f>
              <c:numCache>
                <c:formatCode>#,##0</c:formatCode>
                <c:ptCount val="12"/>
                <c:pt idx="0">
                  <c:v>445638.94942000002</c:v>
                </c:pt>
                <c:pt idx="1">
                  <c:v>452009.54275000002</c:v>
                </c:pt>
                <c:pt idx="2">
                  <c:v>499133.05374</c:v>
                </c:pt>
                <c:pt idx="3">
                  <c:v>465816.46093</c:v>
                </c:pt>
                <c:pt idx="4">
                  <c:v>545499.02194000001</c:v>
                </c:pt>
                <c:pt idx="5">
                  <c:v>432184.40130000003</c:v>
                </c:pt>
                <c:pt idx="6">
                  <c:v>569373.25413999998</c:v>
                </c:pt>
                <c:pt idx="7">
                  <c:v>521644.85258000001</c:v>
                </c:pt>
                <c:pt idx="8">
                  <c:v>491564.18617</c:v>
                </c:pt>
                <c:pt idx="9">
                  <c:v>566666.52517000004</c:v>
                </c:pt>
                <c:pt idx="10">
                  <c:v>485437.93105999997</c:v>
                </c:pt>
                <c:pt idx="11">
                  <c:v>534508.80107000005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'2002_2025_AYLIK_IHR'!$A$56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'2002_2025_AYLIK_IHR'!$C$56:$N$56</c:f>
              <c:numCache>
                <c:formatCode>#,##0</c:formatCode>
                <c:ptCount val="12"/>
                <c:pt idx="0">
                  <c:v>457574.16858</c:v>
                </c:pt>
                <c:pt idx="1">
                  <c:v>418540.63355000003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'2002_2025_AYLIK_IHR'!$C$82:$N$82</c:f>
              <c:numCache>
                <c:formatCode>#,##0</c:formatCode>
                <c:ptCount val="12"/>
                <c:pt idx="0">
                  <c:v>20001454</c:v>
                </c:pt>
                <c:pt idx="1">
                  <c:v>21092185</c:v>
                </c:pt>
                <c:pt idx="2">
                  <c:v>22649907</c:v>
                </c:pt>
                <c:pt idx="3">
                  <c:v>19293185</c:v>
                </c:pt>
                <c:pt idx="4">
                  <c:v>24176962</c:v>
                </c:pt>
                <c:pt idx="5">
                  <c:v>19014877</c:v>
                </c:pt>
                <c:pt idx="6">
                  <c:v>22476432</c:v>
                </c:pt>
                <c:pt idx="7">
                  <c:v>22002938</c:v>
                </c:pt>
                <c:pt idx="8">
                  <c:v>21955759</c:v>
                </c:pt>
                <c:pt idx="9">
                  <c:v>23475639</c:v>
                </c:pt>
                <c:pt idx="10">
                  <c:v>22241407</c:v>
                </c:pt>
                <c:pt idx="11">
                  <c:v>23433524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'2002_2025_AYLIK_IHR'!$C$83:$N$83</c:f>
              <c:numCache>
                <c:formatCode>#,##0</c:formatCode>
                <c:ptCount val="12"/>
                <c:pt idx="0">
                  <c:v>21165092</c:v>
                </c:pt>
                <c:pt idx="1">
                  <c:v>20775673.548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'2002_2025_AYLIK_IHR'!$C$3:$N$3</c:f>
              <c:numCache>
                <c:formatCode>#,##0</c:formatCode>
                <c:ptCount val="12"/>
                <c:pt idx="0">
                  <c:v>3093478.7994299997</c:v>
                </c:pt>
                <c:pt idx="1">
                  <c:v>3106589.4515399998</c:v>
                </c:pt>
                <c:pt idx="2">
                  <c:v>3068646.9164299998</c:v>
                </c:pt>
                <c:pt idx="3">
                  <c:v>2583167.9594600005</c:v>
                </c:pt>
                <c:pt idx="4">
                  <c:v>3146041.9040100002</c:v>
                </c:pt>
                <c:pt idx="5">
                  <c:v>2434166.2680699998</c:v>
                </c:pt>
                <c:pt idx="6">
                  <c:v>2844870.0514699998</c:v>
                </c:pt>
                <c:pt idx="7">
                  <c:v>2839286.8439300004</c:v>
                </c:pt>
                <c:pt idx="8">
                  <c:v>2960750.6673300005</c:v>
                </c:pt>
                <c:pt idx="9">
                  <c:v>3375818.3302599997</c:v>
                </c:pt>
                <c:pt idx="10">
                  <c:v>3326418.4270899994</c:v>
                </c:pt>
                <c:pt idx="11">
                  <c:v>3427389.7949200002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'2002_2025_AYLIK_IHR'!$A$2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'2002_2025_AYLIK_IHR'!$C$2:$N$2</c:f>
              <c:numCache>
                <c:formatCode>#,##0</c:formatCode>
                <c:ptCount val="12"/>
                <c:pt idx="0">
                  <c:v>3014235.1943100002</c:v>
                </c:pt>
                <c:pt idx="1">
                  <c:v>2965423.7592700003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2009-2024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'2002_2025_AYLIK_IHR'!$A$68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'2002_2025_AYLIK_IHR'!$C$68:$N$68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'2002_2025_AYLIK_IHR'!$A$69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'2002_2025_AYLIK_IHR'!$A$70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'2002_2025_AYLIK_IHR'!$C$70:$N$70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'2002_2025_AYLIK_IHR'!$A$71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'2002_2025_AYLIK_IHR'!$C$71:$N$71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'2002_2025_AYLIK_IHR'!$A$72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'2002_2025_AYLIK_IHR'!$C$72:$N$72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'2002_2025_AYLIK_IHR'!$A$73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'2002_2025_AYLIK_IHR'!$C$73:$N$73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'2002_2025_AYLIK_IHR'!$A$74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'2002_2025_AYLIK_IHR'!$C$74:$N$74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'2002_2025_AYLIK_IHR'!$A$75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'2002_2025_AYLIK_IHR'!$C$75:$N$75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'2002_2025_AYLIK_IHR'!$A$76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'2002_2025_AYLIK_IHR'!$C$76:$N$76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'2002_2025_AYLIK_IHR'!$A$77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'2002_2025_AYLIK_IHR'!$C$77:$N$77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'2002_2025_AYLIK_IHR'!$A$79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'2002_2025_AYLIK_IHR'!$C$79:$N$79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'2002_2025_AYLIK_IHR'!$A$80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'2002_2025_AYLIK_IHR'!$C$80:$N$80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'2002_2025_AYLIK_IHR'!$A$81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'2002_2025_AYLIK_IHR'!$C$81:$N$81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'2002_2025_AYLIK_IHR'!$C$82:$N$82</c:f>
              <c:numCache>
                <c:formatCode>#,##0</c:formatCode>
                <c:ptCount val="12"/>
                <c:pt idx="0">
                  <c:v>20001454</c:v>
                </c:pt>
                <c:pt idx="1">
                  <c:v>21092185</c:v>
                </c:pt>
                <c:pt idx="2">
                  <c:v>22649907</c:v>
                </c:pt>
                <c:pt idx="3">
                  <c:v>19293185</c:v>
                </c:pt>
                <c:pt idx="4">
                  <c:v>24176962</c:v>
                </c:pt>
                <c:pt idx="5">
                  <c:v>19014877</c:v>
                </c:pt>
                <c:pt idx="6">
                  <c:v>22476432</c:v>
                </c:pt>
                <c:pt idx="7">
                  <c:v>22002938</c:v>
                </c:pt>
                <c:pt idx="8">
                  <c:v>21955759</c:v>
                </c:pt>
                <c:pt idx="9">
                  <c:v>23475639</c:v>
                </c:pt>
                <c:pt idx="10">
                  <c:v>22241407</c:v>
                </c:pt>
                <c:pt idx="11">
                  <c:v>23433524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2596071733561052E-2"/>
          <c:h val="0.696022557991061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2002-2023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'2002_2025_AYLIK_IHR'!$A$60:$A$83</c:f>
              <c:strCach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'2002_2025_AYLIK_IHR'!$A$60:$A$83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'2002_2025_AYLIK_IHR'!$O$60:$O$83</c:f>
              <c:numCache>
                <c:formatCode>#,##0</c:formatCode>
                <c:ptCount val="24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255627431</c:v>
                </c:pt>
                <c:pt idx="22">
                  <c:v>261814269</c:v>
                </c:pt>
                <c:pt idx="23">
                  <c:v>41940765.548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'2002_2025_AYLIK_IHR'!$C$4:$N$4</c:f>
              <c:numCache>
                <c:formatCode>#,##0</c:formatCode>
                <c:ptCount val="12"/>
                <c:pt idx="0">
                  <c:v>1027755.20314</c:v>
                </c:pt>
                <c:pt idx="1">
                  <c:v>1070168.9767400001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'2002_2025_AYLIK_IHR'!$A$5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'2002_2025_AYLIK_IHR'!$C$5:$N$5</c:f>
              <c:numCache>
                <c:formatCode>#,##0</c:formatCode>
                <c:ptCount val="12"/>
                <c:pt idx="0">
                  <c:v>1010012.11451</c:v>
                </c:pt>
                <c:pt idx="1">
                  <c:v>1046831.47796</c:v>
                </c:pt>
                <c:pt idx="2">
                  <c:v>1037467.4981</c:v>
                </c:pt>
                <c:pt idx="3">
                  <c:v>865266.75216999999</c:v>
                </c:pt>
                <c:pt idx="4">
                  <c:v>1059528.9378800001</c:v>
                </c:pt>
                <c:pt idx="5">
                  <c:v>809216.39405999996</c:v>
                </c:pt>
                <c:pt idx="6">
                  <c:v>941737.98502999998</c:v>
                </c:pt>
                <c:pt idx="7">
                  <c:v>964892.61820999999</c:v>
                </c:pt>
                <c:pt idx="8">
                  <c:v>943402.76243999996</c:v>
                </c:pt>
                <c:pt idx="9">
                  <c:v>1034102.67655</c:v>
                </c:pt>
                <c:pt idx="10">
                  <c:v>1057686.4797400001</c:v>
                </c:pt>
                <c:pt idx="11">
                  <c:v>1131368.6491400001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'2002_2025_AYLIK_IHR'!$C$6:$N$6</c:f>
              <c:numCache>
                <c:formatCode>#,##0</c:formatCode>
                <c:ptCount val="12"/>
                <c:pt idx="0">
                  <c:v>353250.24478000001</c:v>
                </c:pt>
                <c:pt idx="1">
                  <c:v>319343.88201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'2002_2025_AYLIK_IHR'!$A$7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'2002_2025_AYLIK_IHR'!$C$7:$N$7</c:f>
              <c:numCache>
                <c:formatCode>#,##0</c:formatCode>
                <c:ptCount val="12"/>
                <c:pt idx="0">
                  <c:v>365786.03013999999</c:v>
                </c:pt>
                <c:pt idx="1">
                  <c:v>318978.49057999998</c:v>
                </c:pt>
                <c:pt idx="2">
                  <c:v>276701.53295999998</c:v>
                </c:pt>
                <c:pt idx="3">
                  <c:v>211805.69589</c:v>
                </c:pt>
                <c:pt idx="4">
                  <c:v>283634.73167000001</c:v>
                </c:pt>
                <c:pt idx="5">
                  <c:v>259744.38430000001</c:v>
                </c:pt>
                <c:pt idx="6">
                  <c:v>205539.19399999999</c:v>
                </c:pt>
                <c:pt idx="7">
                  <c:v>213029.55345000001</c:v>
                </c:pt>
                <c:pt idx="8">
                  <c:v>267547.43411999999</c:v>
                </c:pt>
                <c:pt idx="9">
                  <c:v>289020.79934999999</c:v>
                </c:pt>
                <c:pt idx="10">
                  <c:v>360137.08620000002</c:v>
                </c:pt>
                <c:pt idx="11">
                  <c:v>349169.42489000002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'2002_2025_AYLIK_IHR'!$C$8:$N$8</c:f>
              <c:numCache>
                <c:formatCode>#,##0</c:formatCode>
                <c:ptCount val="12"/>
                <c:pt idx="0">
                  <c:v>210456.49544999999</c:v>
                </c:pt>
                <c:pt idx="1">
                  <c:v>199473.28787999999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'2002_2025_AYLIK_IHR'!$A$9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'2002_2025_AYLIK_IHR'!$C$9:$N$9</c:f>
              <c:numCache>
                <c:formatCode>#,##0</c:formatCode>
                <c:ptCount val="12"/>
                <c:pt idx="0">
                  <c:v>232088.57702</c:v>
                </c:pt>
                <c:pt idx="1">
                  <c:v>234169.64285</c:v>
                </c:pt>
                <c:pt idx="2">
                  <c:v>239526.91080000001</c:v>
                </c:pt>
                <c:pt idx="3">
                  <c:v>199500.29772999999</c:v>
                </c:pt>
                <c:pt idx="4">
                  <c:v>216877.72351000001</c:v>
                </c:pt>
                <c:pt idx="5">
                  <c:v>164240.44820000001</c:v>
                </c:pt>
                <c:pt idx="6">
                  <c:v>225422.81914000001</c:v>
                </c:pt>
                <c:pt idx="7">
                  <c:v>219222.47089</c:v>
                </c:pt>
                <c:pt idx="8">
                  <c:v>227187.02257999999</c:v>
                </c:pt>
                <c:pt idx="9">
                  <c:v>277465.23426</c:v>
                </c:pt>
                <c:pt idx="10">
                  <c:v>242661.48978999999</c:v>
                </c:pt>
                <c:pt idx="11">
                  <c:v>247781.13096000001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'2002_2025_AYLIK_IHR'!$C$10:$N$10</c:f>
              <c:numCache>
                <c:formatCode>#,##0</c:formatCode>
                <c:ptCount val="12"/>
                <c:pt idx="0">
                  <c:v>164567.72263999999</c:v>
                </c:pt>
                <c:pt idx="1">
                  <c:v>146637.97229999999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'2002_2025_AYLIK_IHR'!$A$11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'2002_2025_AYLIK_IHR'!$C$11:$N$11</c:f>
              <c:numCache>
                <c:formatCode>#,##0</c:formatCode>
                <c:ptCount val="12"/>
                <c:pt idx="0">
                  <c:v>160121.91939</c:v>
                </c:pt>
                <c:pt idx="1">
                  <c:v>170080.51697</c:v>
                </c:pt>
                <c:pt idx="2">
                  <c:v>157757.54418999999</c:v>
                </c:pt>
                <c:pt idx="3">
                  <c:v>114339.35174</c:v>
                </c:pt>
                <c:pt idx="4">
                  <c:v>135676.91488999999</c:v>
                </c:pt>
                <c:pt idx="5">
                  <c:v>88559.557159999997</c:v>
                </c:pt>
                <c:pt idx="6">
                  <c:v>103641.00711999999</c:v>
                </c:pt>
                <c:pt idx="7">
                  <c:v>118838.25784000001</c:v>
                </c:pt>
                <c:pt idx="8">
                  <c:v>196806.69761</c:v>
                </c:pt>
                <c:pt idx="9">
                  <c:v>235666.07049000001</c:v>
                </c:pt>
                <c:pt idx="10">
                  <c:v>193099.89253000001</c:v>
                </c:pt>
                <c:pt idx="11">
                  <c:v>179172.57052000001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'2002_2025_AYLIK_IHR'!$C$12:$N$12</c:f>
              <c:numCache>
                <c:formatCode>#,##0</c:formatCode>
                <c:ptCount val="12"/>
                <c:pt idx="0">
                  <c:v>208789.72544000001</c:v>
                </c:pt>
                <c:pt idx="1">
                  <c:v>217693.75236000001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'2002_2025_AYLIK_IHR'!$A$13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'2002_2025_AYLIK_IHR'!$C$13:$N$13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196631.18028</c:v>
                </c:pt>
                <c:pt idx="2">
                  <c:v>200759.99325</c:v>
                </c:pt>
                <c:pt idx="3">
                  <c:v>176579.71083</c:v>
                </c:pt>
                <c:pt idx="4">
                  <c:v>234691.50318999999</c:v>
                </c:pt>
                <c:pt idx="5">
                  <c:v>151405.27651</c:v>
                </c:pt>
                <c:pt idx="6">
                  <c:v>214662.48196999999</c:v>
                </c:pt>
                <c:pt idx="7">
                  <c:v>161821.52872</c:v>
                </c:pt>
                <c:pt idx="8">
                  <c:v>194028.25719999999</c:v>
                </c:pt>
                <c:pt idx="9">
                  <c:v>320668.04878000001</c:v>
                </c:pt>
                <c:pt idx="10">
                  <c:v>291368.09535000002</c:v>
                </c:pt>
                <c:pt idx="11">
                  <c:v>286879.52272000001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'2002_2025_AYLIK_IHR'!$C$14:$N$14</c:f>
              <c:numCache>
                <c:formatCode>#,##0</c:formatCode>
                <c:ptCount val="12"/>
                <c:pt idx="0">
                  <c:v>51262.624709999996</c:v>
                </c:pt>
                <c:pt idx="1">
                  <c:v>41195.970600000001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'2002_2025_AYLIK_IHR'!$A$15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'2002_2025_AYLIK_IHR'!$C$15:$N$15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82610.768530000001</c:v>
                </c:pt>
                <c:pt idx="2">
                  <c:v>78426.065130000003</c:v>
                </c:pt>
                <c:pt idx="3">
                  <c:v>49173.907709999999</c:v>
                </c:pt>
                <c:pt idx="4">
                  <c:v>69796.724189999994</c:v>
                </c:pt>
                <c:pt idx="5">
                  <c:v>70268.485010000004</c:v>
                </c:pt>
                <c:pt idx="6">
                  <c:v>61429.349410000003</c:v>
                </c:pt>
                <c:pt idx="7">
                  <c:v>55487.356070000002</c:v>
                </c:pt>
                <c:pt idx="8">
                  <c:v>56089.077680000002</c:v>
                </c:pt>
                <c:pt idx="9">
                  <c:v>60641.231679999997</c:v>
                </c:pt>
                <c:pt idx="10">
                  <c:v>74775.331439999994</c:v>
                </c:pt>
                <c:pt idx="11">
                  <c:v>71035.422909999994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'2002_2025_AYLIK_IHR'!$C$16:$N$16</c:f>
              <c:numCache>
                <c:formatCode>#,##0</c:formatCode>
                <c:ptCount val="12"/>
                <c:pt idx="0">
                  <c:v>86044.394719999997</c:v>
                </c:pt>
                <c:pt idx="1">
                  <c:v>67747.011870000002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'2002_2025_AYLIK_IHR'!$A$17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'2002_2025_AYLIK_IHR'!$C$17:$N$17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67010.118220000004</c:v>
                </c:pt>
                <c:pt idx="4">
                  <c:v>76952.423450000002</c:v>
                </c:pt>
                <c:pt idx="5">
                  <c:v>80441.30154</c:v>
                </c:pt>
                <c:pt idx="6">
                  <c:v>93554.62242</c:v>
                </c:pt>
                <c:pt idx="7">
                  <c:v>98098.891300000003</c:v>
                </c:pt>
                <c:pt idx="8">
                  <c:v>77068.329750000004</c:v>
                </c:pt>
                <c:pt idx="9">
                  <c:v>91153.999240000005</c:v>
                </c:pt>
                <c:pt idx="10">
                  <c:v>79503.759460000001</c:v>
                </c:pt>
                <c:pt idx="11">
                  <c:v>90566.730309999999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'2002_2025_AYLIK_IHR'!$C$18:$N$18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19426.086370000001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'2002_2025_AYLIK_IHR'!$A$19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'2002_2025_AYLIK_IHR'!$C$19:$N$19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14684.50734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  <c:pt idx="8">
                  <c:v>7601.4904299999998</c:v>
                </c:pt>
                <c:pt idx="9">
                  <c:v>10952.754269999999</c:v>
                </c:pt>
                <c:pt idx="10">
                  <c:v>10347.75664</c:v>
                </c:pt>
                <c:pt idx="11">
                  <c:v>13807.07789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'2002_2025_AYLIK_IHR'!$C$20:$N$20</c:f>
              <c:numCache>
                <c:formatCode>#,##0</c:formatCode>
                <c:ptCount val="12"/>
                <c:pt idx="0">
                  <c:v>284657.05407999997</c:v>
                </c:pt>
                <c:pt idx="1">
                  <c:v>276116.65260999999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'2002_2025_AYLIK_IHR'!$A$21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'2002_2025_AYLIK_IHR'!$C$21:$N$21</c:f>
              <c:numCache>
                <c:formatCode>#,##0</c:formatCode>
                <c:ptCount val="12"/>
                <c:pt idx="0">
                  <c:v>355960.40323</c:v>
                </c:pt>
                <c:pt idx="1">
                  <c:v>311356.38655</c:v>
                </c:pt>
                <c:pt idx="2">
                  <c:v>301716.02964999998</c:v>
                </c:pt>
                <c:pt idx="3">
                  <c:v>302178.77643000003</c:v>
                </c:pt>
                <c:pt idx="4">
                  <c:v>317479.84360000002</c:v>
                </c:pt>
                <c:pt idx="5">
                  <c:v>257665.70292000001</c:v>
                </c:pt>
                <c:pt idx="6">
                  <c:v>286297.64627000003</c:v>
                </c:pt>
                <c:pt idx="7">
                  <c:v>337285.63448000001</c:v>
                </c:pt>
                <c:pt idx="8">
                  <c:v>330368.84255</c:v>
                </c:pt>
                <c:pt idx="9">
                  <c:v>366778.44579000003</c:v>
                </c:pt>
                <c:pt idx="10">
                  <c:v>346929.07809000002</c:v>
                </c:pt>
                <c:pt idx="11">
                  <c:v>348923.64195000002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'2002_2025_AYLIK_IHR'!$C$22:$N$22</c:f>
              <c:numCache>
                <c:formatCode>#,##0</c:formatCode>
                <c:ptCount val="12"/>
                <c:pt idx="0">
                  <c:v>609103.76991000003</c:v>
                </c:pt>
                <c:pt idx="1">
                  <c:v>607620.16653000005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'2002_2025_AYLIK_IHR'!$A$23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'2002_2025_AYLIK_IHR'!$C$23:$N$23</c:f>
              <c:numCache>
                <c:formatCode>#,##0</c:formatCode>
                <c:ptCount val="12"/>
                <c:pt idx="0">
                  <c:v>601554.00541999994</c:v>
                </c:pt>
                <c:pt idx="1">
                  <c:v>652195.25809999998</c:v>
                </c:pt>
                <c:pt idx="2">
                  <c:v>675151.29290999996</c:v>
                </c:pt>
                <c:pt idx="3">
                  <c:v>582897.66209</c:v>
                </c:pt>
                <c:pt idx="4">
                  <c:v>736718.59429000004</c:v>
                </c:pt>
                <c:pt idx="5">
                  <c:v>544670.09794999997</c:v>
                </c:pt>
                <c:pt idx="6">
                  <c:v>706291.93700999999</c:v>
                </c:pt>
                <c:pt idx="7">
                  <c:v>664921.59866999998</c:v>
                </c:pt>
                <c:pt idx="8">
                  <c:v>660650.75297000003</c:v>
                </c:pt>
                <c:pt idx="9">
                  <c:v>689369.06984999997</c:v>
                </c:pt>
                <c:pt idx="10">
                  <c:v>669909.45785000001</c:v>
                </c:pt>
                <c:pt idx="11">
                  <c:v>708685.62363000005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'2002_2025_AYLIK_IHR'!$C$26:$N$26</c:f>
              <c:numCache>
                <c:formatCode>#,##0</c:formatCode>
                <c:ptCount val="12"/>
                <c:pt idx="0">
                  <c:v>825953.98907000001</c:v>
                </c:pt>
                <c:pt idx="1">
                  <c:v>760192.42848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'2002_2025_AYLIK_IHR'!$A$27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'2002_2025_AYLIK_IHR'!$C$27:$N$27</c:f>
              <c:numCache>
                <c:formatCode>#,##0</c:formatCode>
                <c:ptCount val="12"/>
                <c:pt idx="0">
                  <c:v>784313.65960999997</c:v>
                </c:pt>
                <c:pt idx="1">
                  <c:v>810014.67963000003</c:v>
                </c:pt>
                <c:pt idx="2">
                  <c:v>816135.25323999999</c:v>
                </c:pt>
                <c:pt idx="3">
                  <c:v>698227.96907999995</c:v>
                </c:pt>
                <c:pt idx="4">
                  <c:v>863043.40003999998</c:v>
                </c:pt>
                <c:pt idx="5">
                  <c:v>645030.11838999996</c:v>
                </c:pt>
                <c:pt idx="6">
                  <c:v>797534.83585000003</c:v>
                </c:pt>
                <c:pt idx="7">
                  <c:v>798369.39179000002</c:v>
                </c:pt>
                <c:pt idx="8">
                  <c:v>805261.05678999994</c:v>
                </c:pt>
                <c:pt idx="9">
                  <c:v>840125.37869000004</c:v>
                </c:pt>
                <c:pt idx="10">
                  <c:v>853583.76824999996</c:v>
                </c:pt>
                <c:pt idx="11">
                  <c:v>781407.22065999999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'2002_2025_AYLIK_IHR'!$C$28:$N$28</c:f>
              <c:numCache>
                <c:formatCode>#,##0</c:formatCode>
                <c:ptCount val="12"/>
                <c:pt idx="0">
                  <c:v>126457.07024</c:v>
                </c:pt>
                <c:pt idx="1">
                  <c:v>132488.66759999999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'2002_2025_AYLIK_IHR'!$A$29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'2002_2025_AYLIK_IHR'!$C$29:$N$29</c:f>
              <c:numCache>
                <c:formatCode>#,##0</c:formatCode>
                <c:ptCount val="12"/>
                <c:pt idx="0">
                  <c:v>120200.54958000001</c:v>
                </c:pt>
                <c:pt idx="1">
                  <c:v>142925.32847000001</c:v>
                </c:pt>
                <c:pt idx="2">
                  <c:v>145748.10112000001</c:v>
                </c:pt>
                <c:pt idx="3">
                  <c:v>105393.16744999999</c:v>
                </c:pt>
                <c:pt idx="4">
                  <c:v>135760.5104</c:v>
                </c:pt>
                <c:pt idx="5">
                  <c:v>98665.5095</c:v>
                </c:pt>
                <c:pt idx="6">
                  <c:v>138549.79115</c:v>
                </c:pt>
                <c:pt idx="7">
                  <c:v>147865.04328000001</c:v>
                </c:pt>
                <c:pt idx="8">
                  <c:v>131957.87643</c:v>
                </c:pt>
                <c:pt idx="9">
                  <c:v>132656.07342</c:v>
                </c:pt>
                <c:pt idx="10">
                  <c:v>116573.42902</c:v>
                </c:pt>
                <c:pt idx="11">
                  <c:v>110030.21464000001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'2002_2025_AYLIK_IHR'!$C$30:$N$30</c:f>
              <c:numCache>
                <c:formatCode>#,##0</c:formatCode>
                <c:ptCount val="12"/>
                <c:pt idx="0">
                  <c:v>229277.78709999999</c:v>
                </c:pt>
                <c:pt idx="1">
                  <c:v>227818.84912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'2002_2025_AYLIK_IHR'!$A$31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'2002_2025_AYLIK_IHR'!$C$31:$N$31</c:f>
              <c:numCache>
                <c:formatCode>#,##0</c:formatCode>
                <c:ptCount val="12"/>
                <c:pt idx="0">
                  <c:v>238938.0986</c:v>
                </c:pt>
                <c:pt idx="1">
                  <c:v>260241.12450999999</c:v>
                </c:pt>
                <c:pt idx="2">
                  <c:v>247042.46111999999</c:v>
                </c:pt>
                <c:pt idx="3">
                  <c:v>190122.02384000001</c:v>
                </c:pt>
                <c:pt idx="4">
                  <c:v>260317.93539</c:v>
                </c:pt>
                <c:pt idx="5">
                  <c:v>177521.5197</c:v>
                </c:pt>
                <c:pt idx="6">
                  <c:v>230131.54238999999</c:v>
                </c:pt>
                <c:pt idx="7">
                  <c:v>231281.49836</c:v>
                </c:pt>
                <c:pt idx="8">
                  <c:v>250295.66941999999</c:v>
                </c:pt>
                <c:pt idx="9">
                  <c:v>274182.40727999998</c:v>
                </c:pt>
                <c:pt idx="10">
                  <c:v>259904.95394000001</c:v>
                </c:pt>
                <c:pt idx="11">
                  <c:v>247142.27374999999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'2002_2025_AYLIK_IHR'!$C$32:$N$32</c:f>
              <c:numCache>
                <c:formatCode>#,##0</c:formatCode>
                <c:ptCount val="12"/>
                <c:pt idx="0">
                  <c:v>2551020.2960999999</c:v>
                </c:pt>
                <c:pt idx="1">
                  <c:v>2495006.0791600002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'2002_2025_AYLIK_IHR'!$A$33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'2002_2025_AYLIK_IHR'!$C$33:$N$33</c:f>
              <c:numCache>
                <c:formatCode>#,##0</c:formatCode>
                <c:ptCount val="12"/>
                <c:pt idx="0">
                  <c:v>2368523.1509099999</c:v>
                </c:pt>
                <c:pt idx="1">
                  <c:v>2618725.6757100001</c:v>
                </c:pt>
                <c:pt idx="2">
                  <c:v>3078781.7350099999</c:v>
                </c:pt>
                <c:pt idx="3">
                  <c:v>2492529.01492</c:v>
                </c:pt>
                <c:pt idx="4">
                  <c:v>3021297.4010999999</c:v>
                </c:pt>
                <c:pt idx="5">
                  <c:v>2217510.77807</c:v>
                </c:pt>
                <c:pt idx="6">
                  <c:v>2584040.7275999999</c:v>
                </c:pt>
                <c:pt idx="7">
                  <c:v>2555908.56727</c:v>
                </c:pt>
                <c:pt idx="8">
                  <c:v>2192283.9248199998</c:v>
                </c:pt>
                <c:pt idx="9">
                  <c:v>2451230.2610399998</c:v>
                </c:pt>
                <c:pt idx="10">
                  <c:v>2519938.76792</c:v>
                </c:pt>
                <c:pt idx="11">
                  <c:v>2673128.7215499999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'2002_2025_AYLIK_IHR'!$C$42:$N$42</c:f>
              <c:numCache>
                <c:formatCode>#,##0</c:formatCode>
                <c:ptCount val="12"/>
                <c:pt idx="0">
                  <c:v>791464.08036000002</c:v>
                </c:pt>
                <c:pt idx="1">
                  <c:v>813126.80093000003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'2002_2025_AYLIK_IHR'!$A$43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'2002_2025_AYLIK_IHR'!$C$43:$N$43</c:f>
              <c:numCache>
                <c:formatCode>#,##0</c:formatCode>
                <c:ptCount val="12"/>
                <c:pt idx="0">
                  <c:v>823159.14982000005</c:v>
                </c:pt>
                <c:pt idx="1">
                  <c:v>910304.25911999994</c:v>
                </c:pt>
                <c:pt idx="2">
                  <c:v>1026543.54842</c:v>
                </c:pt>
                <c:pt idx="3">
                  <c:v>844649.66327999998</c:v>
                </c:pt>
                <c:pt idx="4">
                  <c:v>1065607.7109999999</c:v>
                </c:pt>
                <c:pt idx="5">
                  <c:v>763599.23326000001</c:v>
                </c:pt>
                <c:pt idx="6">
                  <c:v>946347.25242000003</c:v>
                </c:pt>
                <c:pt idx="7">
                  <c:v>975065.78463000001</c:v>
                </c:pt>
                <c:pt idx="8">
                  <c:v>925627.16309000005</c:v>
                </c:pt>
                <c:pt idx="9">
                  <c:v>995221.99803000002</c:v>
                </c:pt>
                <c:pt idx="10">
                  <c:v>944850.20551</c:v>
                </c:pt>
                <c:pt idx="11">
                  <c:v>964525.67154000001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'2002_2025_AYLIK_IHR'!$C$36:$N$36</c:f>
              <c:numCache>
                <c:formatCode>#,##0</c:formatCode>
                <c:ptCount val="12"/>
                <c:pt idx="0">
                  <c:v>2998791.1137100002</c:v>
                </c:pt>
                <c:pt idx="1">
                  <c:v>2980748.46991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'2002_2025_AYLIK_IHR'!$A$37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'2002_2025_AYLIK_IHR'!$C$37:$N$37</c:f>
              <c:numCache>
                <c:formatCode>#,##0</c:formatCode>
                <c:ptCount val="12"/>
                <c:pt idx="0">
                  <c:v>2776731.10739</c:v>
                </c:pt>
                <c:pt idx="1">
                  <c:v>3127697.89555</c:v>
                </c:pt>
                <c:pt idx="2">
                  <c:v>3221175.0969699998</c:v>
                </c:pt>
                <c:pt idx="3">
                  <c:v>2739741.2159600002</c:v>
                </c:pt>
                <c:pt idx="4">
                  <c:v>3211251.3644300001</c:v>
                </c:pt>
                <c:pt idx="5">
                  <c:v>2613907.3311700001</c:v>
                </c:pt>
                <c:pt idx="6">
                  <c:v>3119750.5640500002</c:v>
                </c:pt>
                <c:pt idx="7">
                  <c:v>2697297.7758399998</c:v>
                </c:pt>
                <c:pt idx="8">
                  <c:v>3400353.8913500002</c:v>
                </c:pt>
                <c:pt idx="9">
                  <c:v>3570647.2905799998</c:v>
                </c:pt>
                <c:pt idx="10">
                  <c:v>3237636.0526299998</c:v>
                </c:pt>
                <c:pt idx="11">
                  <c:v>3485365.7764099999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'2002_2025_AYLIK_IHR'!$C$40:$N$40</c:f>
              <c:numCache>
                <c:formatCode>#,##0</c:formatCode>
                <c:ptCount val="12"/>
                <c:pt idx="0">
                  <c:v>1224367.0836100001</c:v>
                </c:pt>
                <c:pt idx="1">
                  <c:v>1296350.1438200001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'2002_2025_AYLIK_IHR'!$A$41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'2002_2025_AYLIK_IHR'!$C$41:$N$41</c:f>
              <c:numCache>
                <c:formatCode>#,##0</c:formatCode>
                <c:ptCount val="12"/>
                <c:pt idx="0">
                  <c:v>1207653.5258800001</c:v>
                </c:pt>
                <c:pt idx="1">
                  <c:v>1286253.4840899999</c:v>
                </c:pt>
                <c:pt idx="2">
                  <c:v>1459946.8672499999</c:v>
                </c:pt>
                <c:pt idx="3">
                  <c:v>1195153.4978100001</c:v>
                </c:pt>
                <c:pt idx="4">
                  <c:v>1494983.8409200001</c:v>
                </c:pt>
                <c:pt idx="5">
                  <c:v>1188501.90356</c:v>
                </c:pt>
                <c:pt idx="6">
                  <c:v>1407505.7632800001</c:v>
                </c:pt>
                <c:pt idx="7">
                  <c:v>1476370.8853500001</c:v>
                </c:pt>
                <c:pt idx="8">
                  <c:v>1477607.1692300001</c:v>
                </c:pt>
                <c:pt idx="9">
                  <c:v>1550121.76324</c:v>
                </c:pt>
                <c:pt idx="10">
                  <c:v>1448796.8361899999</c:v>
                </c:pt>
                <c:pt idx="11">
                  <c:v>1477630.75868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'2002_2025_AYLIK_IHR'!$C$34:$N$34</c:f>
              <c:numCache>
                <c:formatCode>#,##0</c:formatCode>
                <c:ptCount val="12"/>
                <c:pt idx="0">
                  <c:v>1411879.0721400001</c:v>
                </c:pt>
                <c:pt idx="1">
                  <c:v>1358570.6524199999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'2002_2025_AYLIK_IHR'!$A$35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'2002_2025_AYLIK_IHR'!$C$35:$N$35</c:f>
              <c:numCache>
                <c:formatCode>#,##0</c:formatCode>
                <c:ptCount val="12"/>
                <c:pt idx="0">
                  <c:v>1418087.7166500001</c:v>
                </c:pt>
                <c:pt idx="1">
                  <c:v>1498030.5397099999</c:v>
                </c:pt>
                <c:pt idx="2">
                  <c:v>1611789.28559</c:v>
                </c:pt>
                <c:pt idx="3">
                  <c:v>1225819.4386400001</c:v>
                </c:pt>
                <c:pt idx="4">
                  <c:v>1640868.20652</c:v>
                </c:pt>
                <c:pt idx="5">
                  <c:v>1294263.9909900001</c:v>
                </c:pt>
                <c:pt idx="6">
                  <c:v>1657615.24786</c:v>
                </c:pt>
                <c:pt idx="7">
                  <c:v>1667885.9042199999</c:v>
                </c:pt>
                <c:pt idx="8">
                  <c:v>1581003.48618</c:v>
                </c:pt>
                <c:pt idx="9">
                  <c:v>1572193.4799299999</c:v>
                </c:pt>
                <c:pt idx="10">
                  <c:v>1486728.89579</c:v>
                </c:pt>
                <c:pt idx="11">
                  <c:v>1261574.2563799999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'2002_2025_AYLIK_IHR'!$C$44:$N$44</c:f>
              <c:numCache>
                <c:formatCode>#,##0</c:formatCode>
                <c:ptCount val="12"/>
                <c:pt idx="0">
                  <c:v>1010920.02362</c:v>
                </c:pt>
                <c:pt idx="1">
                  <c:v>1021524.5803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'2002_2025_AYLIK_IHR'!$A$45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'2002_2025_AYLIK_IHR'!$C$45:$N$45</c:f>
              <c:numCache>
                <c:formatCode>#,##0</c:formatCode>
                <c:ptCount val="12"/>
                <c:pt idx="0">
                  <c:v>938412.69428000005</c:v>
                </c:pt>
                <c:pt idx="1">
                  <c:v>982933.23540999996</c:v>
                </c:pt>
                <c:pt idx="2">
                  <c:v>1078743.91233</c:v>
                </c:pt>
                <c:pt idx="3">
                  <c:v>916584.85788999998</c:v>
                </c:pt>
                <c:pt idx="4">
                  <c:v>1205517.3313899999</c:v>
                </c:pt>
                <c:pt idx="5">
                  <c:v>935437.74190999998</c:v>
                </c:pt>
                <c:pt idx="6">
                  <c:v>1101825.48282</c:v>
                </c:pt>
                <c:pt idx="7">
                  <c:v>1078019.11769</c:v>
                </c:pt>
                <c:pt idx="8">
                  <c:v>1042723.43063</c:v>
                </c:pt>
                <c:pt idx="9">
                  <c:v>1118331.55745</c:v>
                </c:pt>
                <c:pt idx="10">
                  <c:v>1059231.69264</c:v>
                </c:pt>
                <c:pt idx="11">
                  <c:v>972897.98663000006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'2002_2025_AYLIK_IHR'!$C$48:$N$48</c:f>
              <c:numCache>
                <c:formatCode>#,##0</c:formatCode>
                <c:ptCount val="12"/>
                <c:pt idx="0">
                  <c:v>318566.2733</c:v>
                </c:pt>
                <c:pt idx="1">
                  <c:v>321456.21184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'2002_2025_AYLIK_IHR'!$A$49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'2002_2025_AYLIK_IHR'!$C$49:$N$49</c:f>
              <c:numCache>
                <c:formatCode>#,##0</c:formatCode>
                <c:ptCount val="12"/>
                <c:pt idx="0">
                  <c:v>322349.24354</c:v>
                </c:pt>
                <c:pt idx="1">
                  <c:v>348209.80783000001</c:v>
                </c:pt>
                <c:pt idx="2">
                  <c:v>385061.22235</c:v>
                </c:pt>
                <c:pt idx="3">
                  <c:v>334453.98903</c:v>
                </c:pt>
                <c:pt idx="4">
                  <c:v>419451.93913000001</c:v>
                </c:pt>
                <c:pt idx="5">
                  <c:v>332515.43589000002</c:v>
                </c:pt>
                <c:pt idx="6">
                  <c:v>381534.37534000003</c:v>
                </c:pt>
                <c:pt idx="7">
                  <c:v>362574.11057999998</c:v>
                </c:pt>
                <c:pt idx="8">
                  <c:v>375893.20831000002</c:v>
                </c:pt>
                <c:pt idx="9">
                  <c:v>364466.74247</c:v>
                </c:pt>
                <c:pt idx="10">
                  <c:v>345330.10307000001</c:v>
                </c:pt>
                <c:pt idx="11">
                  <c:v>340044.88471000001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'2002_2025_AYLIK_IHR'!$C$50:$N$50</c:f>
              <c:numCache>
                <c:formatCode>#,##0</c:formatCode>
                <c:ptCount val="12"/>
                <c:pt idx="0">
                  <c:v>1163993.12249</c:v>
                </c:pt>
                <c:pt idx="1">
                  <c:v>861617.15226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'2002_2025_AYLIK_IHR'!$A$51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'2002_2025_AYLIK_IHR'!$C$51:$N$51</c:f>
              <c:numCache>
                <c:formatCode>#,##0</c:formatCode>
                <c:ptCount val="12"/>
                <c:pt idx="0">
                  <c:v>468306.44725000003</c:v>
                </c:pt>
                <c:pt idx="1">
                  <c:v>481096.82188</c:v>
                </c:pt>
                <c:pt idx="2">
                  <c:v>544469.56671000004</c:v>
                </c:pt>
                <c:pt idx="3">
                  <c:v>341928.68689000001</c:v>
                </c:pt>
                <c:pt idx="4">
                  <c:v>581647.78700000001</c:v>
                </c:pt>
                <c:pt idx="5">
                  <c:v>402477.91820000001</c:v>
                </c:pt>
                <c:pt idx="6">
                  <c:v>953843.70747999998</c:v>
                </c:pt>
                <c:pt idx="7">
                  <c:v>962345.30345999997</c:v>
                </c:pt>
                <c:pt idx="8">
                  <c:v>672423.50133</c:v>
                </c:pt>
                <c:pt idx="9">
                  <c:v>755569.98598</c:v>
                </c:pt>
                <c:pt idx="10">
                  <c:v>675938.57339000003</c:v>
                </c:pt>
                <c:pt idx="11">
                  <c:v>617148.70721999998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'2002_2025_AYLIK_IHR'!#REF!</c:f>
              <c:strCache>
                <c:ptCount val="1"/>
                <c:pt idx="0">
                  <c:v>#REF!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'2002_2025_AYLIK_IHR'!$C$46:$N$46</c:f>
              <c:numCache>
                <c:formatCode>#,##0</c:formatCode>
                <c:ptCount val="12"/>
                <c:pt idx="0">
                  <c:v>1251004.0677499999</c:v>
                </c:pt>
                <c:pt idx="1">
                  <c:v>1242479.8875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'2002_2025_AYLIK_IHR'!$A$47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'2002_2025_AYLIK_IHR'!$C$47:$N$47</c:f>
              <c:numCache>
                <c:formatCode>#,##0</c:formatCode>
                <c:ptCount val="12"/>
                <c:pt idx="0">
                  <c:v>1113603.6527</c:v>
                </c:pt>
                <c:pt idx="1">
                  <c:v>1375414.3197399999</c:v>
                </c:pt>
                <c:pt idx="2">
                  <c:v>1467722.98884</c:v>
                </c:pt>
                <c:pt idx="3">
                  <c:v>1192172.09137</c:v>
                </c:pt>
                <c:pt idx="4">
                  <c:v>1452120.3110400001</c:v>
                </c:pt>
                <c:pt idx="5">
                  <c:v>1312479.5037799999</c:v>
                </c:pt>
                <c:pt idx="6">
                  <c:v>1415864.63368</c:v>
                </c:pt>
                <c:pt idx="7">
                  <c:v>1404853.94896</c:v>
                </c:pt>
                <c:pt idx="8">
                  <c:v>1466603.4634700001</c:v>
                </c:pt>
                <c:pt idx="9">
                  <c:v>1254004.5425</c:v>
                </c:pt>
                <c:pt idx="10">
                  <c:v>1247401.45683</c:v>
                </c:pt>
                <c:pt idx="11">
                  <c:v>1437748.56516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'2002_2025_AYLIK_IHR'!$C$58:$N$58</c:f>
              <c:numCache>
                <c:formatCode>#,##0</c:formatCode>
                <c:ptCount val="12"/>
                <c:pt idx="0">
                  <c:v>457574.16858</c:v>
                </c:pt>
                <c:pt idx="1">
                  <c:v>418540.63355000003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'2002_2025_AYLIK_IHR'!$A$59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'2002_2025_AYLIK_IHR'!$C$59:$N$59</c:f>
              <c:numCache>
                <c:formatCode>#,##0</c:formatCode>
                <c:ptCount val="12"/>
                <c:pt idx="0">
                  <c:v>445638.94942000002</c:v>
                </c:pt>
                <c:pt idx="1">
                  <c:v>452009.54275000002</c:v>
                </c:pt>
                <c:pt idx="2">
                  <c:v>499133.05374</c:v>
                </c:pt>
                <c:pt idx="3">
                  <c:v>465816.46093</c:v>
                </c:pt>
                <c:pt idx="4">
                  <c:v>545499.02194000001</c:v>
                </c:pt>
                <c:pt idx="5">
                  <c:v>432184.40130000003</c:v>
                </c:pt>
                <c:pt idx="6">
                  <c:v>569373.25413999998</c:v>
                </c:pt>
                <c:pt idx="7">
                  <c:v>521644.85258000001</c:v>
                </c:pt>
                <c:pt idx="8">
                  <c:v>491564.18617</c:v>
                </c:pt>
                <c:pt idx="9">
                  <c:v>566666.52517000004</c:v>
                </c:pt>
                <c:pt idx="10">
                  <c:v>485437.93105999997</c:v>
                </c:pt>
                <c:pt idx="11">
                  <c:v>534508.80107000005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'2002_2025_AYLIK_IHR'!$C$38:$N$38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158789.88097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'2002_2025_AYLIK_IHR'!$A$39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'2002_2025_AYLIK_IHR'!$C$39:$N$39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141283.31739000001</c:v>
                </c:pt>
                <c:pt idx="2">
                  <c:v>143314.95522</c:v>
                </c:pt>
                <c:pt idx="3">
                  <c:v>80867.331659999996</c:v>
                </c:pt>
                <c:pt idx="4">
                  <c:v>168228.98882999999</c:v>
                </c:pt>
                <c:pt idx="5">
                  <c:v>220068.33278999999</c:v>
                </c:pt>
                <c:pt idx="6">
                  <c:v>118317.05752</c:v>
                </c:pt>
                <c:pt idx="7">
                  <c:v>91670.812439999994</c:v>
                </c:pt>
                <c:pt idx="8">
                  <c:v>234435.90804000001</c:v>
                </c:pt>
                <c:pt idx="9">
                  <c:v>172867.80115000001</c:v>
                </c:pt>
                <c:pt idx="10">
                  <c:v>152747.57754</c:v>
                </c:pt>
                <c:pt idx="11">
                  <c:v>221165.67335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'2002_2025_AYLIK_IHR'!$C$52:$N$52</c:f>
              <c:numCache>
                <c:formatCode>#,##0</c:formatCode>
                <c:ptCount val="12"/>
                <c:pt idx="0">
                  <c:v>382696.27669999999</c:v>
                </c:pt>
                <c:pt idx="1">
                  <c:v>433644.05205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'2002_2025_AYLIK_IHR'!$A$53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'2002_2025_AYLIK_IHR'!$C$53:$N$53</c:f>
              <c:numCache>
                <c:formatCode>#,##0</c:formatCode>
                <c:ptCount val="12"/>
                <c:pt idx="0">
                  <c:v>329917.97804000002</c:v>
                </c:pt>
                <c:pt idx="1">
                  <c:v>299894.90834000002</c:v>
                </c:pt>
                <c:pt idx="2">
                  <c:v>358181.19903000002</c:v>
                </c:pt>
                <c:pt idx="3">
                  <c:v>349697.69761999999</c:v>
                </c:pt>
                <c:pt idx="4">
                  <c:v>980446.61173</c:v>
                </c:pt>
                <c:pt idx="5">
                  <c:v>564215.96891000005</c:v>
                </c:pt>
                <c:pt idx="6">
                  <c:v>431178.59471999999</c:v>
                </c:pt>
                <c:pt idx="7">
                  <c:v>422596.09554000001</c:v>
                </c:pt>
                <c:pt idx="8">
                  <c:v>566550.08508999995</c:v>
                </c:pt>
                <c:pt idx="9">
                  <c:v>820121.80634999997</c:v>
                </c:pt>
                <c:pt idx="10">
                  <c:v>614129.78404000006</c:v>
                </c:pt>
                <c:pt idx="11">
                  <c:v>997531.98375999997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'2002_2025_AYLIK_IHR'!$C$54:$N$54</c:f>
              <c:numCache>
                <c:formatCode>#,##0</c:formatCode>
                <c:ptCount val="12"/>
                <c:pt idx="0">
                  <c:v>589848.68958000001</c:v>
                </c:pt>
                <c:pt idx="1">
                  <c:v>591761.95776999998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'2002_2025_AYLIK_IHR'!$A$55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'2002_2025_AYLIK_IHR'!$C$55:$N$55</c:f>
              <c:numCache>
                <c:formatCode>#,##0</c:formatCode>
                <c:ptCount val="12"/>
                <c:pt idx="0">
                  <c:v>551141.55810999998</c:v>
                </c:pt>
                <c:pt idx="1">
                  <c:v>600143.01205000002</c:v>
                </c:pt>
                <c:pt idx="2">
                  <c:v>639315.40836</c:v>
                </c:pt>
                <c:pt idx="3">
                  <c:v>511741.31769</c:v>
                </c:pt>
                <c:pt idx="4">
                  <c:v>653306.37697999994</c:v>
                </c:pt>
                <c:pt idx="5">
                  <c:v>479241.73930999998</c:v>
                </c:pt>
                <c:pt idx="6">
                  <c:v>622277.52714000002</c:v>
                </c:pt>
                <c:pt idx="7">
                  <c:v>606252.02161000005</c:v>
                </c:pt>
                <c:pt idx="8">
                  <c:v>615415.54779999994</c:v>
                </c:pt>
                <c:pt idx="9">
                  <c:v>628571.50173999998</c:v>
                </c:pt>
                <c:pt idx="10">
                  <c:v>624580.29879999999</c:v>
                </c:pt>
                <c:pt idx="11">
                  <c:v>607242.42061000003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3449002</xdr:colOff>
      <xdr:row>3</xdr:row>
      <xdr:rowOff>130492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436720</xdr:colOff>
      <xdr:row>3</xdr:row>
      <xdr:rowOff>130492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3032497</xdr:colOff>
      <xdr:row>3</xdr:row>
      <xdr:rowOff>140968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C14" sqref="C14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9" t="s">
        <v>123</v>
      </c>
      <c r="C1" s="149"/>
      <c r="D1" s="149"/>
      <c r="E1" s="149"/>
      <c r="F1" s="149"/>
      <c r="G1" s="149"/>
      <c r="H1" s="149"/>
      <c r="I1" s="149"/>
      <c r="J1" s="149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6" t="s">
        <v>124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</row>
    <row r="6" spans="1:13" ht="17.399999999999999" x14ac:dyDescent="0.25">
      <c r="A6" s="3"/>
      <c r="B6" s="145" t="s">
        <v>125</v>
      </c>
      <c r="C6" s="145"/>
      <c r="D6" s="145"/>
      <c r="E6" s="145"/>
      <c r="F6" s="145" t="s">
        <v>126</v>
      </c>
      <c r="G6" s="145"/>
      <c r="H6" s="145"/>
      <c r="I6" s="145"/>
      <c r="J6" s="145" t="s">
        <v>103</v>
      </c>
      <c r="K6" s="145"/>
      <c r="L6" s="145"/>
      <c r="M6" s="145"/>
    </row>
    <row r="7" spans="1:13" ht="28.2" x14ac:dyDescent="0.3">
      <c r="A7" s="4" t="s">
        <v>1</v>
      </c>
      <c r="B7" s="5">
        <v>2024</v>
      </c>
      <c r="C7" s="6">
        <v>2025</v>
      </c>
      <c r="D7" s="7" t="s">
        <v>118</v>
      </c>
      <c r="E7" s="7" t="s">
        <v>119</v>
      </c>
      <c r="F7" s="5">
        <v>2024</v>
      </c>
      <c r="G7" s="6">
        <v>2025</v>
      </c>
      <c r="H7" s="7" t="s">
        <v>118</v>
      </c>
      <c r="I7" s="7" t="s">
        <v>119</v>
      </c>
      <c r="J7" s="5" t="s">
        <v>127</v>
      </c>
      <c r="K7" s="5" t="s">
        <v>128</v>
      </c>
      <c r="L7" s="7" t="s">
        <v>118</v>
      </c>
      <c r="M7" s="7" t="s">
        <v>119</v>
      </c>
    </row>
    <row r="8" spans="1:13" ht="16.8" x14ac:dyDescent="0.3">
      <c r="A8" s="84" t="s">
        <v>2</v>
      </c>
      <c r="B8" s="8">
        <f>B9+B18+B20</f>
        <v>3106589.4515399998</v>
      </c>
      <c r="C8" s="8">
        <f>C9+C18+C20</f>
        <v>2965423.7592700003</v>
      </c>
      <c r="D8" s="10">
        <f t="shared" ref="D8:D45" si="0">(C8-B8)/B8*100</f>
        <v>-4.54407299297372</v>
      </c>
      <c r="E8" s="10">
        <f t="shared" ref="E8:E44" si="1">C8/C$45*100</f>
        <v>14.273538484414003</v>
      </c>
      <c r="F8" s="8">
        <f>F9+F18+F20</f>
        <v>6200068.2509700004</v>
      </c>
      <c r="G8" s="8">
        <f>G9+G18+G20</f>
        <v>5979658.9535800004</v>
      </c>
      <c r="H8" s="10">
        <f t="shared" ref="H8:H45" si="2">(G8-F8)/F8*100</f>
        <v>-3.5549495339106461</v>
      </c>
      <c r="I8" s="10">
        <f t="shared" ref="I8:I44" si="3">G8/G$45*100</f>
        <v>14.257391076265987</v>
      </c>
      <c r="J8" s="8">
        <f>J9+J18+J20</f>
        <v>35874195.545819998</v>
      </c>
      <c r="K8" s="8">
        <f>K9+K18+K20</f>
        <v>35986216.116549999</v>
      </c>
      <c r="L8" s="10">
        <f t="shared" ref="L8:L45" si="4">(K8-J8)/J8*100</f>
        <v>0.31225946401201793</v>
      </c>
      <c r="M8" s="10">
        <f t="shared" ref="M8:M44" si="5">K8/K$45*100</f>
        <v>13.700611093105113</v>
      </c>
    </row>
    <row r="9" spans="1:13" ht="15.6" x14ac:dyDescent="0.3">
      <c r="A9" s="9" t="s">
        <v>3</v>
      </c>
      <c r="B9" s="8">
        <f>B10+B11+B12+B13+B14+B15+B16+B17</f>
        <v>2143037.8068899997</v>
      </c>
      <c r="C9" s="8">
        <f>C10+C11+C12+C13+C14+C15+C16+C17</f>
        <v>2081686.9401300002</v>
      </c>
      <c r="D9" s="10">
        <f t="shared" si="0"/>
        <v>-2.8627990865467972</v>
      </c>
      <c r="E9" s="10">
        <f t="shared" si="1"/>
        <v>10.0198288894003</v>
      </c>
      <c r="F9" s="8">
        <f>F10+F11+F12+F13+F14+F15+F16+F17</f>
        <v>4279002.1976699997</v>
      </c>
      <c r="G9" s="8">
        <f>G10+G11+G12+G13+G14+G15+G16+G17</f>
        <v>4202161.3104499998</v>
      </c>
      <c r="H9" s="10">
        <f t="shared" si="2"/>
        <v>-1.7957664817709436</v>
      </c>
      <c r="I9" s="10">
        <f t="shared" si="3"/>
        <v>10.019276623254743</v>
      </c>
      <c r="J9" s="8">
        <f>J10+J11+J12+J13+J14+J15+J16+J17</f>
        <v>24201706.64212</v>
      </c>
      <c r="K9" s="8">
        <f>K10+K11+K12+K13+K14+K15+K16+K17</f>
        <v>24373828.74447</v>
      </c>
      <c r="L9" s="10">
        <f t="shared" si="4"/>
        <v>0.71119820141296819</v>
      </c>
      <c r="M9" s="10">
        <f t="shared" si="5"/>
        <v>9.2795626913481808</v>
      </c>
    </row>
    <row r="10" spans="1:13" ht="13.8" x14ac:dyDescent="0.25">
      <c r="A10" s="11" t="s">
        <v>129</v>
      </c>
      <c r="B10" s="12">
        <v>1046831.47796</v>
      </c>
      <c r="C10" s="12">
        <v>1070168.9767400001</v>
      </c>
      <c r="D10" s="13">
        <f t="shared" si="0"/>
        <v>2.2293462960703749</v>
      </c>
      <c r="E10" s="13">
        <f t="shared" si="1"/>
        <v>5.1510675418897378</v>
      </c>
      <c r="F10" s="12">
        <v>2056843.59247</v>
      </c>
      <c r="G10" s="12">
        <v>2097924.1798800002</v>
      </c>
      <c r="H10" s="13">
        <f t="shared" si="2"/>
        <v>1.9972635527754321</v>
      </c>
      <c r="I10" s="13">
        <f t="shared" si="3"/>
        <v>5.0021122798309747</v>
      </c>
      <c r="J10" s="12">
        <v>12576164.91391</v>
      </c>
      <c r="K10" s="12">
        <v>11942594.9332</v>
      </c>
      <c r="L10" s="13">
        <f t="shared" si="4"/>
        <v>-5.037863172494129</v>
      </c>
      <c r="M10" s="13">
        <f t="shared" si="5"/>
        <v>4.5467644637139797</v>
      </c>
    </row>
    <row r="11" spans="1:13" ht="13.8" x14ac:dyDescent="0.25">
      <c r="A11" s="11" t="s">
        <v>130</v>
      </c>
      <c r="B11" s="12">
        <v>318978.49057999998</v>
      </c>
      <c r="C11" s="12">
        <v>319343.88201</v>
      </c>
      <c r="D11" s="13">
        <f t="shared" si="0"/>
        <v>0.11455049189543316</v>
      </c>
      <c r="E11" s="13">
        <f t="shared" si="1"/>
        <v>1.5371048321114098</v>
      </c>
      <c r="F11" s="12">
        <v>684764.52072000003</v>
      </c>
      <c r="G11" s="12">
        <v>672594.12679000001</v>
      </c>
      <c r="H11" s="13">
        <f t="shared" si="2"/>
        <v>-1.7773108217118756</v>
      </c>
      <c r="I11" s="13">
        <f t="shared" si="3"/>
        <v>1.6036763259723197</v>
      </c>
      <c r="J11" s="12">
        <v>3540590.46551</v>
      </c>
      <c r="K11" s="12">
        <v>3388923.9636200001</v>
      </c>
      <c r="L11" s="13">
        <f t="shared" si="4"/>
        <v>-4.2836499552103193</v>
      </c>
      <c r="M11" s="13">
        <f t="shared" si="5"/>
        <v>1.2902253768300107</v>
      </c>
    </row>
    <row r="12" spans="1:13" ht="13.8" x14ac:dyDescent="0.25">
      <c r="A12" s="11" t="s">
        <v>131</v>
      </c>
      <c r="B12" s="12">
        <v>234169.64285</v>
      </c>
      <c r="C12" s="12">
        <v>199473.28787999999</v>
      </c>
      <c r="D12" s="13">
        <f t="shared" si="0"/>
        <v>-14.816760425357591</v>
      </c>
      <c r="E12" s="13">
        <f t="shared" si="1"/>
        <v>0.96012910204397472</v>
      </c>
      <c r="F12" s="12">
        <v>466258.21986999997</v>
      </c>
      <c r="G12" s="12">
        <v>409929.78333000001</v>
      </c>
      <c r="H12" s="13">
        <f t="shared" si="2"/>
        <v>-12.080953029783627</v>
      </c>
      <c r="I12" s="13">
        <f t="shared" si="3"/>
        <v>0.97740176824728331</v>
      </c>
      <c r="J12" s="12">
        <v>2528416.8249499998</v>
      </c>
      <c r="K12" s="12">
        <v>2669815.3311899998</v>
      </c>
      <c r="L12" s="13">
        <f t="shared" si="4"/>
        <v>5.59237325288706</v>
      </c>
      <c r="M12" s="13">
        <f t="shared" si="5"/>
        <v>1.0164475593815381</v>
      </c>
    </row>
    <row r="13" spans="1:13" ht="13.8" x14ac:dyDescent="0.25">
      <c r="A13" s="11" t="s">
        <v>132</v>
      </c>
      <c r="B13" s="12">
        <v>170080.51697</v>
      </c>
      <c r="C13" s="12">
        <v>146637.97229999999</v>
      </c>
      <c r="D13" s="13">
        <f t="shared" si="0"/>
        <v>-13.783204030438693</v>
      </c>
      <c r="E13" s="13">
        <f t="shared" si="1"/>
        <v>0.70581573185200674</v>
      </c>
      <c r="F13" s="12">
        <v>330202.43635999999</v>
      </c>
      <c r="G13" s="12">
        <v>311205.69494000002</v>
      </c>
      <c r="H13" s="13">
        <f t="shared" si="2"/>
        <v>-5.7530591322739255</v>
      </c>
      <c r="I13" s="13">
        <f t="shared" si="3"/>
        <v>0.7420124345493494</v>
      </c>
      <c r="J13" s="12">
        <v>1703827.75862</v>
      </c>
      <c r="K13" s="12">
        <v>1834763.5590299999</v>
      </c>
      <c r="L13" s="13">
        <f t="shared" si="4"/>
        <v>7.6848026302875931</v>
      </c>
      <c r="M13" s="13">
        <f t="shared" si="5"/>
        <v>0.69852806665357625</v>
      </c>
    </row>
    <row r="14" spans="1:13" ht="13.8" x14ac:dyDescent="0.25">
      <c r="A14" s="11" t="s">
        <v>133</v>
      </c>
      <c r="B14" s="12">
        <v>196631.18028</v>
      </c>
      <c r="C14" s="12">
        <v>217693.75236000001</v>
      </c>
      <c r="D14" s="13">
        <f t="shared" si="0"/>
        <v>10.711715227466573</v>
      </c>
      <c r="E14" s="13">
        <f t="shared" si="1"/>
        <v>1.0478300588283771</v>
      </c>
      <c r="F14" s="12">
        <v>402759.51014999999</v>
      </c>
      <c r="G14" s="12">
        <v>426483.47779999999</v>
      </c>
      <c r="H14" s="13">
        <f t="shared" si="2"/>
        <v>5.8903556718411121</v>
      </c>
      <c r="I14" s="13">
        <f t="shared" si="3"/>
        <v>1.016870991767884</v>
      </c>
      <c r="J14" s="12">
        <v>1967430.6379499999</v>
      </c>
      <c r="K14" s="12">
        <v>2659347.8963199998</v>
      </c>
      <c r="L14" s="13">
        <f t="shared" si="4"/>
        <v>35.168571893896889</v>
      </c>
      <c r="M14" s="13">
        <f t="shared" si="5"/>
        <v>1.012462415352174</v>
      </c>
    </row>
    <row r="15" spans="1:13" ht="13.8" x14ac:dyDescent="0.25">
      <c r="A15" s="11" t="s">
        <v>134</v>
      </c>
      <c r="B15" s="12">
        <v>82610.768530000001</v>
      </c>
      <c r="C15" s="12">
        <v>41195.970600000001</v>
      </c>
      <c r="D15" s="13">
        <f t="shared" si="0"/>
        <v>-50.13244479738772</v>
      </c>
      <c r="E15" s="13">
        <f t="shared" si="1"/>
        <v>0.19828945860561903</v>
      </c>
      <c r="F15" s="12">
        <v>166047.66923</v>
      </c>
      <c r="G15" s="12">
        <v>92458.595310000004</v>
      </c>
      <c r="H15" s="13">
        <f t="shared" si="2"/>
        <v>-44.31804087419529</v>
      </c>
      <c r="I15" s="13">
        <f t="shared" si="3"/>
        <v>0.22045042400079851</v>
      </c>
      <c r="J15" s="12">
        <v>836705.57088999997</v>
      </c>
      <c r="K15" s="12">
        <v>739581.54654000001</v>
      </c>
      <c r="L15" s="13">
        <f t="shared" si="4"/>
        <v>-11.607909368487839</v>
      </c>
      <c r="M15" s="13">
        <f t="shared" si="5"/>
        <v>0.28157223054417607</v>
      </c>
    </row>
    <row r="16" spans="1:13" ht="13.8" x14ac:dyDescent="0.25">
      <c r="A16" s="11" t="s">
        <v>135</v>
      </c>
      <c r="B16" s="12">
        <v>76260.280750000005</v>
      </c>
      <c r="C16" s="12">
        <v>67747.011870000002</v>
      </c>
      <c r="D16" s="13">
        <f t="shared" si="0"/>
        <v>-11.163437632636834</v>
      </c>
      <c r="E16" s="13">
        <f t="shared" si="1"/>
        <v>0.32608816129824952</v>
      </c>
      <c r="F16" s="12">
        <v>140666.28090000001</v>
      </c>
      <c r="G16" s="12">
        <v>153791.40659</v>
      </c>
      <c r="H16" s="13">
        <f t="shared" si="2"/>
        <v>9.3306836620857752</v>
      </c>
      <c r="I16" s="13">
        <f t="shared" si="3"/>
        <v>0.36668717144978979</v>
      </c>
      <c r="J16" s="12">
        <v>912046.40830999997</v>
      </c>
      <c r="K16" s="12">
        <v>991814.97455000004</v>
      </c>
      <c r="L16" s="13">
        <f t="shared" si="4"/>
        <v>8.7461082586586034</v>
      </c>
      <c r="M16" s="13">
        <f t="shared" si="5"/>
        <v>0.37760211294841256</v>
      </c>
    </row>
    <row r="17" spans="1:13" ht="13.8" x14ac:dyDescent="0.25">
      <c r="A17" s="11" t="s">
        <v>136</v>
      </c>
      <c r="B17" s="12">
        <v>17475.448970000001</v>
      </c>
      <c r="C17" s="12">
        <v>19426.086370000001</v>
      </c>
      <c r="D17" s="13">
        <f t="shared" si="0"/>
        <v>11.162159000027108</v>
      </c>
      <c r="E17" s="13">
        <f t="shared" si="1"/>
        <v>9.3504002770923786E-2</v>
      </c>
      <c r="F17" s="12">
        <v>31459.967970000002</v>
      </c>
      <c r="G17" s="12">
        <v>37774.045810000003</v>
      </c>
      <c r="H17" s="13">
        <f t="shared" si="2"/>
        <v>20.070197929066747</v>
      </c>
      <c r="I17" s="13">
        <f t="shared" si="3"/>
        <v>9.0065227436344514E-2</v>
      </c>
      <c r="J17" s="12">
        <v>136524.06198</v>
      </c>
      <c r="K17" s="12">
        <v>146986.54001999999</v>
      </c>
      <c r="L17" s="13">
        <f t="shared" si="4"/>
        <v>7.6634681742275443</v>
      </c>
      <c r="M17" s="13">
        <f t="shared" si="5"/>
        <v>5.5960465924312752E-2</v>
      </c>
    </row>
    <row r="18" spans="1:13" ht="15.6" x14ac:dyDescent="0.3">
      <c r="A18" s="9" t="s">
        <v>12</v>
      </c>
      <c r="B18" s="8">
        <f>B19</f>
        <v>311356.38655</v>
      </c>
      <c r="C18" s="8">
        <f>C19</f>
        <v>276116.65260999999</v>
      </c>
      <c r="D18" s="10">
        <f t="shared" si="0"/>
        <v>-11.318134286717429</v>
      </c>
      <c r="E18" s="10">
        <f t="shared" si="1"/>
        <v>1.3290382714767905</v>
      </c>
      <c r="F18" s="8">
        <f>F19</f>
        <v>667316.78977999999</v>
      </c>
      <c r="G18" s="8">
        <f>G19</f>
        <v>560773.70669000002</v>
      </c>
      <c r="H18" s="10">
        <f t="shared" si="2"/>
        <v>-15.965892769628191</v>
      </c>
      <c r="I18" s="10">
        <f t="shared" si="3"/>
        <v>1.3370612109541677</v>
      </c>
      <c r="J18" s="8">
        <f>J19</f>
        <v>3639476.4021899998</v>
      </c>
      <c r="K18" s="8">
        <f>K19</f>
        <v>3756397.3484200002</v>
      </c>
      <c r="L18" s="10">
        <f t="shared" si="4"/>
        <v>3.2125760221894812</v>
      </c>
      <c r="M18" s="10">
        <f t="shared" si="5"/>
        <v>1.4301292198988671</v>
      </c>
    </row>
    <row r="19" spans="1:13" ht="13.8" x14ac:dyDescent="0.25">
      <c r="A19" s="11" t="s">
        <v>137</v>
      </c>
      <c r="B19" s="12">
        <v>311356.38655</v>
      </c>
      <c r="C19" s="12">
        <v>276116.65260999999</v>
      </c>
      <c r="D19" s="13">
        <f t="shared" si="0"/>
        <v>-11.318134286717429</v>
      </c>
      <c r="E19" s="13">
        <f t="shared" si="1"/>
        <v>1.3290382714767905</v>
      </c>
      <c r="F19" s="12">
        <v>667316.78977999999</v>
      </c>
      <c r="G19" s="12">
        <v>560773.70669000002</v>
      </c>
      <c r="H19" s="13">
        <f t="shared" si="2"/>
        <v>-15.965892769628191</v>
      </c>
      <c r="I19" s="13">
        <f t="shared" si="3"/>
        <v>1.3370612109541677</v>
      </c>
      <c r="J19" s="12">
        <v>3639476.4021899998</v>
      </c>
      <c r="K19" s="12">
        <v>3756397.3484200002</v>
      </c>
      <c r="L19" s="13">
        <f t="shared" si="4"/>
        <v>3.2125760221894812</v>
      </c>
      <c r="M19" s="13">
        <f t="shared" si="5"/>
        <v>1.4301292198988671</v>
      </c>
    </row>
    <row r="20" spans="1:13" ht="15.6" x14ac:dyDescent="0.3">
      <c r="A20" s="9" t="s">
        <v>109</v>
      </c>
      <c r="B20" s="8">
        <f>B21</f>
        <v>652195.25809999998</v>
      </c>
      <c r="C20" s="8">
        <f>C21</f>
        <v>607620.16653000005</v>
      </c>
      <c r="D20" s="10">
        <f t="shared" si="0"/>
        <v>-6.8346236830757991</v>
      </c>
      <c r="E20" s="10">
        <f t="shared" si="1"/>
        <v>2.9246713235369133</v>
      </c>
      <c r="F20" s="8">
        <f>F21</f>
        <v>1253749.26352</v>
      </c>
      <c r="G20" s="8">
        <f>G21</f>
        <v>1216723.9364400001</v>
      </c>
      <c r="H20" s="10">
        <f t="shared" si="2"/>
        <v>-2.9531684011560997</v>
      </c>
      <c r="I20" s="10">
        <f t="shared" si="3"/>
        <v>2.9010532420570758</v>
      </c>
      <c r="J20" s="8">
        <f>J21</f>
        <v>8033012.5015099999</v>
      </c>
      <c r="K20" s="8">
        <f>K21</f>
        <v>7855990.0236600004</v>
      </c>
      <c r="L20" s="10">
        <f t="shared" si="4"/>
        <v>-2.203687319255681</v>
      </c>
      <c r="M20" s="10">
        <f t="shared" si="5"/>
        <v>2.9909191818580672</v>
      </c>
    </row>
    <row r="21" spans="1:13" ht="13.8" x14ac:dyDescent="0.25">
      <c r="A21" s="11" t="s">
        <v>138</v>
      </c>
      <c r="B21" s="12">
        <v>652195.25809999998</v>
      </c>
      <c r="C21" s="12">
        <v>607620.16653000005</v>
      </c>
      <c r="D21" s="13">
        <f t="shared" si="0"/>
        <v>-6.8346236830757991</v>
      </c>
      <c r="E21" s="13">
        <f t="shared" si="1"/>
        <v>2.9246713235369133</v>
      </c>
      <c r="F21" s="12">
        <v>1253749.26352</v>
      </c>
      <c r="G21" s="12">
        <v>1216723.9364400001</v>
      </c>
      <c r="H21" s="13">
        <f t="shared" si="2"/>
        <v>-2.9531684011560997</v>
      </c>
      <c r="I21" s="13">
        <f t="shared" si="3"/>
        <v>2.9010532420570758</v>
      </c>
      <c r="J21" s="12">
        <v>8033012.5015099999</v>
      </c>
      <c r="K21" s="12">
        <v>7855990.0236600004</v>
      </c>
      <c r="L21" s="13">
        <f t="shared" si="4"/>
        <v>-2.203687319255681</v>
      </c>
      <c r="M21" s="13">
        <f t="shared" si="5"/>
        <v>2.9909191818580672</v>
      </c>
    </row>
    <row r="22" spans="1:13" ht="16.8" x14ac:dyDescent="0.3">
      <c r="A22" s="84" t="s">
        <v>14</v>
      </c>
      <c r="B22" s="8">
        <f>B23+B27+B29</f>
        <v>14883168.409430001</v>
      </c>
      <c r="C22" s="8">
        <f>C23+C27+C29</f>
        <v>14695575.814129997</v>
      </c>
      <c r="D22" s="10">
        <f t="shared" si="0"/>
        <v>-1.2604345401423052</v>
      </c>
      <c r="E22" s="10">
        <f t="shared" si="1"/>
        <v>70.734533733298321</v>
      </c>
      <c r="F22" s="8">
        <f>F23+F27+F29</f>
        <v>28511791.121690005</v>
      </c>
      <c r="G22" s="8">
        <f>G23+G27+G29</f>
        <v>29654230.234959997</v>
      </c>
      <c r="H22" s="10">
        <f t="shared" si="2"/>
        <v>4.0069005429858642</v>
      </c>
      <c r="I22" s="10">
        <f t="shared" si="3"/>
        <v>70.705028632499449</v>
      </c>
      <c r="J22" s="8">
        <f>J23+J27+J29</f>
        <v>182088823.50250998</v>
      </c>
      <c r="K22" s="8">
        <f>K23+K27+K29</f>
        <v>184901949.38774002</v>
      </c>
      <c r="L22" s="10">
        <f t="shared" si="4"/>
        <v>1.5449195788731411</v>
      </c>
      <c r="M22" s="10">
        <f t="shared" si="5"/>
        <v>70.395556196123238</v>
      </c>
    </row>
    <row r="23" spans="1:13" ht="15.6" x14ac:dyDescent="0.3">
      <c r="A23" s="9" t="s">
        <v>15</v>
      </c>
      <c r="B23" s="8">
        <f>B24+B25+B26</f>
        <v>1213181.13261</v>
      </c>
      <c r="C23" s="8">
        <f>C24+C25+C26</f>
        <v>1120499.9452</v>
      </c>
      <c r="D23" s="10">
        <f>(C23-B23)/B23*100</f>
        <v>-7.6395177042201929</v>
      </c>
      <c r="E23" s="10">
        <f t="shared" si="1"/>
        <v>5.3933266837833349</v>
      </c>
      <c r="F23" s="8">
        <f>F24+F25+F26</f>
        <v>2356633.4403999997</v>
      </c>
      <c r="G23" s="8">
        <f>G24+G25+G26</f>
        <v>2302188.7916099997</v>
      </c>
      <c r="H23" s="10">
        <f t="shared" si="2"/>
        <v>-2.3102722662188366</v>
      </c>
      <c r="I23" s="10">
        <f t="shared" si="3"/>
        <v>5.4891434759383477</v>
      </c>
      <c r="J23" s="8">
        <f>J24+J25+J26</f>
        <v>14298670.94008</v>
      </c>
      <c r="K23" s="8">
        <f>K24+K25+K26</f>
        <v>13832049.18599</v>
      </c>
      <c r="L23" s="10">
        <f t="shared" si="4"/>
        <v>-3.2633924932283898</v>
      </c>
      <c r="M23" s="10">
        <f t="shared" si="5"/>
        <v>5.2661142784277333</v>
      </c>
    </row>
    <row r="24" spans="1:13" ht="13.8" x14ac:dyDescent="0.25">
      <c r="A24" s="11" t="s">
        <v>139</v>
      </c>
      <c r="B24" s="12">
        <v>810014.67963000003</v>
      </c>
      <c r="C24" s="12">
        <v>760192.42848</v>
      </c>
      <c r="D24" s="13">
        <f t="shared" si="0"/>
        <v>-6.1507837330501127</v>
      </c>
      <c r="E24" s="13">
        <f t="shared" si="1"/>
        <v>3.6590507004437458</v>
      </c>
      <c r="F24" s="12">
        <v>1594328.3392399999</v>
      </c>
      <c r="G24" s="12">
        <v>1586146.4175499999</v>
      </c>
      <c r="H24" s="13">
        <f t="shared" si="2"/>
        <v>-0.5131892527169295</v>
      </c>
      <c r="I24" s="13">
        <f t="shared" si="3"/>
        <v>3.7818728383647242</v>
      </c>
      <c r="J24" s="12">
        <v>9615330.5451400001</v>
      </c>
      <c r="K24" s="12">
        <v>9484864.8103299998</v>
      </c>
      <c r="L24" s="13">
        <f t="shared" si="4"/>
        <v>-1.356851272013142</v>
      </c>
      <c r="M24" s="13">
        <f t="shared" si="5"/>
        <v>3.611061624710425</v>
      </c>
    </row>
    <row r="25" spans="1:13" ht="13.8" x14ac:dyDescent="0.25">
      <c r="A25" s="11" t="s">
        <v>140</v>
      </c>
      <c r="B25" s="12">
        <v>142925.32847000001</v>
      </c>
      <c r="C25" s="12">
        <v>132488.66759999999</v>
      </c>
      <c r="D25" s="13">
        <f t="shared" si="0"/>
        <v>-7.3021772849664464</v>
      </c>
      <c r="E25" s="13">
        <f t="shared" si="1"/>
        <v>0.63771057671800102</v>
      </c>
      <c r="F25" s="12">
        <v>263125.87805</v>
      </c>
      <c r="G25" s="12">
        <v>258945.73783999999</v>
      </c>
      <c r="H25" s="13">
        <f t="shared" si="2"/>
        <v>-1.5886465599577742</v>
      </c>
      <c r="I25" s="13">
        <f t="shared" si="3"/>
        <v>0.61740823023139235</v>
      </c>
      <c r="J25" s="12">
        <v>1772494.50605</v>
      </c>
      <c r="K25" s="12">
        <v>1522145.45425</v>
      </c>
      <c r="L25" s="13">
        <f t="shared" si="4"/>
        <v>-14.124108760026699</v>
      </c>
      <c r="M25" s="13">
        <f t="shared" si="5"/>
        <v>0.57950863264632602</v>
      </c>
    </row>
    <row r="26" spans="1:13" ht="13.8" x14ac:dyDescent="0.25">
      <c r="A26" s="11" t="s">
        <v>141</v>
      </c>
      <c r="B26" s="12">
        <v>260241.12450999999</v>
      </c>
      <c r="C26" s="12">
        <v>227818.84912</v>
      </c>
      <c r="D26" s="13">
        <f t="shared" si="0"/>
        <v>-12.458551833822153</v>
      </c>
      <c r="E26" s="13">
        <f t="shared" si="1"/>
        <v>1.0965654066215884</v>
      </c>
      <c r="F26" s="12">
        <v>499179.22311000002</v>
      </c>
      <c r="G26" s="12">
        <v>457096.63621999999</v>
      </c>
      <c r="H26" s="13">
        <f t="shared" si="2"/>
        <v>-8.4303562611873044</v>
      </c>
      <c r="I26" s="13">
        <f t="shared" si="3"/>
        <v>1.0898624073422314</v>
      </c>
      <c r="J26" s="12">
        <v>2910845.8888900001</v>
      </c>
      <c r="K26" s="12">
        <v>2825038.92141</v>
      </c>
      <c r="L26" s="13">
        <f t="shared" si="4"/>
        <v>-2.947836153315595</v>
      </c>
      <c r="M26" s="13">
        <f t="shared" si="5"/>
        <v>1.0755440210709817</v>
      </c>
    </row>
    <row r="27" spans="1:13" ht="15.6" x14ac:dyDescent="0.3">
      <c r="A27" s="9" t="s">
        <v>19</v>
      </c>
      <c r="B27" s="8">
        <f>B28</f>
        <v>2618725.6757100001</v>
      </c>
      <c r="C27" s="8">
        <f>C28</f>
        <v>2495006.0791600002</v>
      </c>
      <c r="D27" s="10">
        <f t="shared" si="0"/>
        <v>-4.7244198847386532</v>
      </c>
      <c r="E27" s="10">
        <f t="shared" si="1"/>
        <v>12.0092668639385</v>
      </c>
      <c r="F27" s="8">
        <f>F28</f>
        <v>4987248.8266200004</v>
      </c>
      <c r="G27" s="8">
        <f>G28</f>
        <v>5046026.3752600001</v>
      </c>
      <c r="H27" s="10">
        <f t="shared" si="2"/>
        <v>1.1785565686289392</v>
      </c>
      <c r="I27" s="10">
        <f t="shared" si="3"/>
        <v>12.03131683123209</v>
      </c>
      <c r="J27" s="8">
        <f>J28</f>
        <v>30916658.20724</v>
      </c>
      <c r="K27" s="8">
        <f>K28</f>
        <v>30832676.274560001</v>
      </c>
      <c r="L27" s="10">
        <f t="shared" si="4"/>
        <v>-0.27163974876279773</v>
      </c>
      <c r="M27" s="10">
        <f t="shared" si="5"/>
        <v>11.738564155487367</v>
      </c>
    </row>
    <row r="28" spans="1:13" ht="13.8" x14ac:dyDescent="0.25">
      <c r="A28" s="11" t="s">
        <v>142</v>
      </c>
      <c r="B28" s="12">
        <v>2618725.6757100001</v>
      </c>
      <c r="C28" s="12">
        <v>2495006.0791600002</v>
      </c>
      <c r="D28" s="13">
        <f t="shared" si="0"/>
        <v>-4.7244198847386532</v>
      </c>
      <c r="E28" s="13">
        <f t="shared" si="1"/>
        <v>12.0092668639385</v>
      </c>
      <c r="F28" s="12">
        <v>4987248.8266200004</v>
      </c>
      <c r="G28" s="12">
        <v>5046026.3752600001</v>
      </c>
      <c r="H28" s="13">
        <f t="shared" si="2"/>
        <v>1.1785565686289392</v>
      </c>
      <c r="I28" s="13">
        <f t="shared" si="3"/>
        <v>12.03131683123209</v>
      </c>
      <c r="J28" s="12">
        <v>30916658.20724</v>
      </c>
      <c r="K28" s="12">
        <v>30832676.274560001</v>
      </c>
      <c r="L28" s="13">
        <f t="shared" si="4"/>
        <v>-0.27163974876279773</v>
      </c>
      <c r="M28" s="13">
        <f t="shared" si="5"/>
        <v>11.738564155487367</v>
      </c>
    </row>
    <row r="29" spans="1:13" ht="15.6" x14ac:dyDescent="0.3">
      <c r="A29" s="9" t="s">
        <v>21</v>
      </c>
      <c r="B29" s="8">
        <f>B30+B31+B32+B33+B34+B35+B36+B37+B38+B39+B40</f>
        <v>11051261.60111</v>
      </c>
      <c r="C29" s="8">
        <f>C30+C31+C32+C33+C34+C35+C36+C37+C38+C39+C40</f>
        <v>11080069.789769998</v>
      </c>
      <c r="D29" s="10">
        <f t="shared" si="0"/>
        <v>0.26067782756227698</v>
      </c>
      <c r="E29" s="10">
        <f t="shared" si="1"/>
        <v>53.331940185576499</v>
      </c>
      <c r="F29" s="8">
        <f>F30+F31+F32+F33+F34+F35+F36+F37+F38+F39+F40</f>
        <v>21167908.854670003</v>
      </c>
      <c r="G29" s="8">
        <f>G30+G31+G32+G33+G34+G35+G36+G37+G38+G39+G40</f>
        <v>22306015.068089999</v>
      </c>
      <c r="H29" s="10">
        <f t="shared" si="2"/>
        <v>5.3765642191383041</v>
      </c>
      <c r="I29" s="10">
        <f t="shared" si="3"/>
        <v>53.184568325329032</v>
      </c>
      <c r="J29" s="8">
        <f>J30+J31+J32+J33+J34+J35+J36+J37+J38+J39+J40</f>
        <v>136873494.35518998</v>
      </c>
      <c r="K29" s="8">
        <f>K30+K31+K32+K33+K34+K35+K36+K37+K38+K39+K40</f>
        <v>140237223.92719001</v>
      </c>
      <c r="L29" s="10">
        <f t="shared" si="4"/>
        <v>2.4575463553747436</v>
      </c>
      <c r="M29" s="10">
        <f t="shared" si="5"/>
        <v>53.390877762208135</v>
      </c>
    </row>
    <row r="30" spans="1:13" ht="13.8" x14ac:dyDescent="0.25">
      <c r="A30" s="11" t="s">
        <v>143</v>
      </c>
      <c r="B30" s="12">
        <v>1498030.5397099999</v>
      </c>
      <c r="C30" s="12">
        <v>1358570.6524199999</v>
      </c>
      <c r="D30" s="13">
        <f t="shared" si="0"/>
        <v>-9.3095490107296275</v>
      </c>
      <c r="E30" s="13">
        <f t="shared" si="1"/>
        <v>6.5392375813047217</v>
      </c>
      <c r="F30" s="12">
        <v>2916118.25636</v>
      </c>
      <c r="G30" s="12">
        <v>2770449.72456</v>
      </c>
      <c r="H30" s="13">
        <f t="shared" si="2"/>
        <v>-4.9952889078589191</v>
      </c>
      <c r="I30" s="13">
        <f t="shared" si="3"/>
        <v>6.6056250844435143</v>
      </c>
      <c r="J30" s="12">
        <v>18958700.04558</v>
      </c>
      <c r="K30" s="12">
        <v>17770191.91666</v>
      </c>
      <c r="L30" s="13">
        <f t="shared" si="4"/>
        <v>-6.2689326064689066</v>
      </c>
      <c r="M30" s="13">
        <f t="shared" si="5"/>
        <v>6.765437291642086</v>
      </c>
    </row>
    <row r="31" spans="1:13" ht="13.8" x14ac:dyDescent="0.25">
      <c r="A31" s="11" t="s">
        <v>144</v>
      </c>
      <c r="B31" s="12">
        <v>3127697.89555</v>
      </c>
      <c r="C31" s="12">
        <v>2980748.46991</v>
      </c>
      <c r="D31" s="13">
        <f t="shared" si="0"/>
        <v>-4.6983254312724867</v>
      </c>
      <c r="E31" s="13">
        <f t="shared" si="1"/>
        <v>14.347301246447175</v>
      </c>
      <c r="F31" s="12">
        <v>5904429.00294</v>
      </c>
      <c r="G31" s="12">
        <v>5979539.5836199997</v>
      </c>
      <c r="H31" s="13">
        <f t="shared" si="2"/>
        <v>1.2721057471027217</v>
      </c>
      <c r="I31" s="13">
        <f t="shared" si="3"/>
        <v>14.257106460669061</v>
      </c>
      <c r="J31" s="12">
        <v>35572039.039099999</v>
      </c>
      <c r="K31" s="12">
        <v>37276665.943010002</v>
      </c>
      <c r="L31" s="13">
        <f t="shared" si="4"/>
        <v>4.7920415864727781</v>
      </c>
      <c r="M31" s="13">
        <f t="shared" si="5"/>
        <v>14.191908959772528</v>
      </c>
    </row>
    <row r="32" spans="1:13" ht="13.8" x14ac:dyDescent="0.25">
      <c r="A32" s="11" t="s">
        <v>145</v>
      </c>
      <c r="B32" s="12">
        <v>141283.31739000001</v>
      </c>
      <c r="C32" s="12">
        <v>158789.88097</v>
      </c>
      <c r="D32" s="13">
        <f t="shared" si="0"/>
        <v>12.391104557429578</v>
      </c>
      <c r="E32" s="13">
        <f t="shared" si="1"/>
        <v>0.76430677736215258</v>
      </c>
      <c r="F32" s="12">
        <v>308567.49729000003</v>
      </c>
      <c r="G32" s="12">
        <v>241205.35603</v>
      </c>
      <c r="H32" s="13">
        <f t="shared" si="2"/>
        <v>-21.830601684107798</v>
      </c>
      <c r="I32" s="13">
        <f t="shared" si="3"/>
        <v>0.57510957017887954</v>
      </c>
      <c r="J32" s="12">
        <v>2178977.28694</v>
      </c>
      <c r="K32" s="12">
        <v>1844889.7945699999</v>
      </c>
      <c r="L32" s="13">
        <f t="shared" si="4"/>
        <v>-15.332307242135998</v>
      </c>
      <c r="M32" s="13">
        <f t="shared" si="5"/>
        <v>0.70238330985340003</v>
      </c>
    </row>
    <row r="33" spans="1:13" ht="13.8" x14ac:dyDescent="0.25">
      <c r="A33" s="11" t="s">
        <v>146</v>
      </c>
      <c r="B33" s="12">
        <v>1286253.4840899999</v>
      </c>
      <c r="C33" s="12">
        <v>1296350.1438200001</v>
      </c>
      <c r="D33" s="13">
        <f t="shared" si="0"/>
        <v>0.78496656023780453</v>
      </c>
      <c r="E33" s="13">
        <f t="shared" si="1"/>
        <v>6.239750258035774</v>
      </c>
      <c r="F33" s="12">
        <v>2493907.00997</v>
      </c>
      <c r="G33" s="12">
        <v>2520717.22743</v>
      </c>
      <c r="H33" s="13">
        <f t="shared" si="2"/>
        <v>1.0750287541925017</v>
      </c>
      <c r="I33" s="13">
        <f t="shared" si="3"/>
        <v>6.0101841230650725</v>
      </c>
      <c r="J33" s="12">
        <v>16218486.025739999</v>
      </c>
      <c r="K33" s="12">
        <v>16697336.512940001</v>
      </c>
      <c r="L33" s="13">
        <f t="shared" si="4"/>
        <v>2.9524980718917182</v>
      </c>
      <c r="M33" s="13">
        <f t="shared" si="5"/>
        <v>6.3569816041116587</v>
      </c>
    </row>
    <row r="34" spans="1:13" ht="13.8" x14ac:dyDescent="0.25">
      <c r="A34" s="11" t="s">
        <v>147</v>
      </c>
      <c r="B34" s="12">
        <v>910304.25911999994</v>
      </c>
      <c r="C34" s="12">
        <v>813126.80093000003</v>
      </c>
      <c r="D34" s="13">
        <f t="shared" si="0"/>
        <v>-10.675272274782314</v>
      </c>
      <c r="E34" s="13">
        <f t="shared" si="1"/>
        <v>3.9138408632160901</v>
      </c>
      <c r="F34" s="12">
        <v>1733463.40894</v>
      </c>
      <c r="G34" s="12">
        <v>1604590.8812899999</v>
      </c>
      <c r="H34" s="13">
        <f t="shared" si="2"/>
        <v>-7.4343956143155419</v>
      </c>
      <c r="I34" s="13">
        <f t="shared" si="3"/>
        <v>3.8258502515875552</v>
      </c>
      <c r="J34" s="12">
        <v>11371142.73306</v>
      </c>
      <c r="K34" s="12">
        <v>11056629.112469999</v>
      </c>
      <c r="L34" s="13">
        <f t="shared" si="4"/>
        <v>-2.765892821621148</v>
      </c>
      <c r="M34" s="13">
        <f t="shared" si="5"/>
        <v>4.2094610608696046</v>
      </c>
    </row>
    <row r="35" spans="1:13" ht="13.8" x14ac:dyDescent="0.25">
      <c r="A35" s="11" t="s">
        <v>148</v>
      </c>
      <c r="B35" s="12">
        <v>982933.23540999996</v>
      </c>
      <c r="C35" s="12">
        <v>1021524.5803</v>
      </c>
      <c r="D35" s="13">
        <f t="shared" si="0"/>
        <v>3.9261410134232455</v>
      </c>
      <c r="E35" s="13">
        <f t="shared" si="1"/>
        <v>4.9169264136725834</v>
      </c>
      <c r="F35" s="12">
        <v>1921345.9296899999</v>
      </c>
      <c r="G35" s="12">
        <v>2032444.6039199999</v>
      </c>
      <c r="H35" s="13">
        <f t="shared" si="2"/>
        <v>5.7823358362085919</v>
      </c>
      <c r="I35" s="13">
        <f t="shared" si="3"/>
        <v>4.8459883387806464</v>
      </c>
      <c r="J35" s="12">
        <v>12335824.20566</v>
      </c>
      <c r="K35" s="12">
        <v>12541757.715299999</v>
      </c>
      <c r="L35" s="13">
        <f t="shared" si="4"/>
        <v>1.6693940040545585</v>
      </c>
      <c r="M35" s="13">
        <f t="shared" si="5"/>
        <v>4.7748767007001778</v>
      </c>
    </row>
    <row r="36" spans="1:13" ht="13.8" x14ac:dyDescent="0.25">
      <c r="A36" s="11" t="s">
        <v>149</v>
      </c>
      <c r="B36" s="12">
        <v>1375414.3197399999</v>
      </c>
      <c r="C36" s="12">
        <v>1242479.8875</v>
      </c>
      <c r="D36" s="13">
        <f t="shared" si="0"/>
        <v>-9.6650464032633536</v>
      </c>
      <c r="E36" s="13">
        <f t="shared" si="1"/>
        <v>5.9804553851377253</v>
      </c>
      <c r="F36" s="12">
        <v>2489017.9724400002</v>
      </c>
      <c r="G36" s="12">
        <v>2493483.9552500001</v>
      </c>
      <c r="H36" s="13">
        <f t="shared" si="2"/>
        <v>0.17942750351544978</v>
      </c>
      <c r="I36" s="13">
        <f t="shared" si="3"/>
        <v>5.9452514212553487</v>
      </c>
      <c r="J36" s="12">
        <v>15186332.05026</v>
      </c>
      <c r="K36" s="12">
        <v>16144455.46088</v>
      </c>
      <c r="L36" s="13">
        <f t="shared" si="4"/>
        <v>6.3091166942026433</v>
      </c>
      <c r="M36" s="13">
        <f t="shared" si="5"/>
        <v>6.1464896687970922</v>
      </c>
    </row>
    <row r="37" spans="1:13" ht="13.8" x14ac:dyDescent="0.25">
      <c r="A37" s="14" t="s">
        <v>150</v>
      </c>
      <c r="B37" s="12">
        <v>348209.80783000001</v>
      </c>
      <c r="C37" s="12">
        <v>321456.21184</v>
      </c>
      <c r="D37" s="13">
        <f t="shared" si="0"/>
        <v>-7.6831827790047242</v>
      </c>
      <c r="E37" s="13">
        <f t="shared" si="1"/>
        <v>1.5472721550870991</v>
      </c>
      <c r="F37" s="12">
        <v>670559.05137</v>
      </c>
      <c r="G37" s="12">
        <v>640022.48514</v>
      </c>
      <c r="H37" s="13">
        <f t="shared" si="2"/>
        <v>-4.5538966579619817</v>
      </c>
      <c r="I37" s="13">
        <f t="shared" si="3"/>
        <v>1.5260152692791085</v>
      </c>
      <c r="J37" s="12">
        <v>4554895.43291</v>
      </c>
      <c r="K37" s="12">
        <v>4281348.4960200004</v>
      </c>
      <c r="L37" s="13">
        <f t="shared" si="4"/>
        <v>-6.0055590939271628</v>
      </c>
      <c r="M37" s="13">
        <f t="shared" si="5"/>
        <v>1.6299877294141025</v>
      </c>
    </row>
    <row r="38" spans="1:13" ht="13.8" x14ac:dyDescent="0.25">
      <c r="A38" s="11" t="s">
        <v>151</v>
      </c>
      <c r="B38" s="12">
        <v>481096.82188</v>
      </c>
      <c r="C38" s="12">
        <v>861617.15226</v>
      </c>
      <c r="D38" s="13">
        <f t="shared" si="0"/>
        <v>79.094334669064438</v>
      </c>
      <c r="E38" s="13">
        <f t="shared" si="1"/>
        <v>4.1472405227648794</v>
      </c>
      <c r="F38" s="12">
        <v>949403.26913000003</v>
      </c>
      <c r="G38" s="12">
        <v>2025610.2747500001</v>
      </c>
      <c r="H38" s="13">
        <f t="shared" si="2"/>
        <v>113.35615123868263</v>
      </c>
      <c r="I38" s="13">
        <f t="shared" si="3"/>
        <v>4.8296931446103697</v>
      </c>
      <c r="J38" s="12">
        <v>7663130.7060900005</v>
      </c>
      <c r="K38" s="12">
        <v>8533404.01241</v>
      </c>
      <c r="L38" s="13">
        <f t="shared" si="4"/>
        <v>11.356628768296758</v>
      </c>
      <c r="M38" s="13">
        <f t="shared" si="5"/>
        <v>3.2488230853647355</v>
      </c>
    </row>
    <row r="39" spans="1:13" ht="13.8" x14ac:dyDescent="0.25">
      <c r="A39" s="11" t="s">
        <v>152</v>
      </c>
      <c r="B39" s="12">
        <v>299894.90834000002</v>
      </c>
      <c r="C39" s="12">
        <v>433644.05205</v>
      </c>
      <c r="D39" s="13">
        <f>(C39-B39)/B39*100</f>
        <v>44.598671064586561</v>
      </c>
      <c r="E39" s="13">
        <f t="shared" si="1"/>
        <v>2.0872683191142336</v>
      </c>
      <c r="F39" s="12">
        <v>629812.88638000004</v>
      </c>
      <c r="G39" s="12">
        <v>816340.32874999999</v>
      </c>
      <c r="H39" s="13">
        <f t="shared" si="2"/>
        <v>29.616326754142957</v>
      </c>
      <c r="I39" s="13">
        <f t="shared" si="3"/>
        <v>1.9464125644403405</v>
      </c>
      <c r="J39" s="12">
        <v>5608016.77721</v>
      </c>
      <c r="K39" s="12">
        <v>6920990.1555399997</v>
      </c>
      <c r="L39" s="13">
        <f t="shared" si="4"/>
        <v>23.412436704285444</v>
      </c>
      <c r="M39" s="13">
        <f t="shared" si="5"/>
        <v>2.634947619754171</v>
      </c>
    </row>
    <row r="40" spans="1:13" ht="13.8" x14ac:dyDescent="0.25">
      <c r="A40" s="11" t="s">
        <v>153</v>
      </c>
      <c r="B40" s="12">
        <v>600143.01205000002</v>
      </c>
      <c r="C40" s="12">
        <v>591761.95776999998</v>
      </c>
      <c r="D40" s="13">
        <f>(C40-B40)/B40*100</f>
        <v>-1.3965095171851782</v>
      </c>
      <c r="E40" s="13">
        <f t="shared" si="1"/>
        <v>2.8483406634340707</v>
      </c>
      <c r="F40" s="12">
        <v>1151284.5701599999</v>
      </c>
      <c r="G40" s="12">
        <v>1181610.64735</v>
      </c>
      <c r="H40" s="13">
        <f t="shared" si="2"/>
        <v>2.6341078457939835</v>
      </c>
      <c r="I40" s="13">
        <f t="shared" si="3"/>
        <v>2.8173320970191309</v>
      </c>
      <c r="J40" s="12">
        <v>7225950.0526400004</v>
      </c>
      <c r="K40" s="12">
        <v>7169554.8073899997</v>
      </c>
      <c r="L40" s="13">
        <f t="shared" si="4"/>
        <v>-0.78045440169347169</v>
      </c>
      <c r="M40" s="13">
        <f t="shared" si="5"/>
        <v>2.7295807319285781</v>
      </c>
    </row>
    <row r="41" spans="1:13" ht="15.6" x14ac:dyDescent="0.3">
      <c r="A41" s="9" t="s">
        <v>30</v>
      </c>
      <c r="B41" s="8">
        <f>B42</f>
        <v>452009.54275000002</v>
      </c>
      <c r="C41" s="8">
        <f>C42</f>
        <v>418540.63355000003</v>
      </c>
      <c r="D41" s="10">
        <f t="shared" si="0"/>
        <v>-7.4044696039771818</v>
      </c>
      <c r="E41" s="10">
        <f t="shared" si="1"/>
        <v>2.0145707073371466</v>
      </c>
      <c r="F41" s="8">
        <f>F42</f>
        <v>897648.49216999998</v>
      </c>
      <c r="G41" s="8">
        <f>G42</f>
        <v>876114.80212999997</v>
      </c>
      <c r="H41" s="10">
        <f t="shared" si="2"/>
        <v>-2.3989000402533831</v>
      </c>
      <c r="I41" s="10">
        <f t="shared" si="3"/>
        <v>2.088933743318993</v>
      </c>
      <c r="J41" s="8">
        <f>J42</f>
        <v>5803376.1223400002</v>
      </c>
      <c r="K41" s="8">
        <f>K42</f>
        <v>5987943.2902300004</v>
      </c>
      <c r="L41" s="10">
        <f t="shared" si="4"/>
        <v>3.1803413047710607</v>
      </c>
      <c r="M41" s="10">
        <f t="shared" si="5"/>
        <v>2.2797196015637811</v>
      </c>
    </row>
    <row r="42" spans="1:13" ht="13.8" x14ac:dyDescent="0.25">
      <c r="A42" s="11" t="s">
        <v>154</v>
      </c>
      <c r="B42" s="12">
        <v>452009.54275000002</v>
      </c>
      <c r="C42" s="12">
        <v>418540.63355000003</v>
      </c>
      <c r="D42" s="13">
        <f t="shared" si="0"/>
        <v>-7.4044696039771818</v>
      </c>
      <c r="E42" s="13">
        <f t="shared" si="1"/>
        <v>2.0145707073371466</v>
      </c>
      <c r="F42" s="12">
        <v>897648.49216999998</v>
      </c>
      <c r="G42" s="12">
        <v>876114.80212999997</v>
      </c>
      <c r="H42" s="13">
        <f t="shared" si="2"/>
        <v>-2.3989000402533831</v>
      </c>
      <c r="I42" s="13">
        <f t="shared" si="3"/>
        <v>2.088933743318993</v>
      </c>
      <c r="J42" s="12">
        <v>5803376.1223400002</v>
      </c>
      <c r="K42" s="12">
        <v>5987943.2902300004</v>
      </c>
      <c r="L42" s="13">
        <f t="shared" si="4"/>
        <v>3.1803413047710607</v>
      </c>
      <c r="M42" s="13">
        <f t="shared" si="5"/>
        <v>2.2797196015637811</v>
      </c>
    </row>
    <row r="43" spans="1:13" ht="15.6" x14ac:dyDescent="0.3">
      <c r="A43" s="9" t="s">
        <v>32</v>
      </c>
      <c r="B43" s="8">
        <f>B8+B22+B41</f>
        <v>18441767.403720003</v>
      </c>
      <c r="C43" s="8">
        <f>C8+C22+C41</f>
        <v>18079540.206949998</v>
      </c>
      <c r="D43" s="10">
        <f t="shared" si="0"/>
        <v>-1.9641674728905747</v>
      </c>
      <c r="E43" s="10">
        <f t="shared" si="1"/>
        <v>87.022642925049482</v>
      </c>
      <c r="F43" s="15">
        <f>F8+F22+F41</f>
        <v>35609507.864830002</v>
      </c>
      <c r="G43" s="15">
        <f>G8+G22+G41</f>
        <v>36510003.990669996</v>
      </c>
      <c r="H43" s="16">
        <f t="shared" si="2"/>
        <v>2.5288081184895428</v>
      </c>
      <c r="I43" s="16">
        <f t="shared" si="3"/>
        <v>87.051353452084442</v>
      </c>
      <c r="J43" s="15">
        <f>J8+J22+J41</f>
        <v>223766395.17066997</v>
      </c>
      <c r="K43" s="15">
        <f>K8+K22+K41</f>
        <v>226876108.79452002</v>
      </c>
      <c r="L43" s="16">
        <f t="shared" si="4"/>
        <v>1.3897143141078994</v>
      </c>
      <c r="M43" s="16">
        <f t="shared" si="5"/>
        <v>86.375886890792145</v>
      </c>
    </row>
    <row r="44" spans="1:13" ht="30" x14ac:dyDescent="0.25">
      <c r="A44" s="137" t="s">
        <v>221</v>
      </c>
      <c r="B44" s="138">
        <f>B45-B43</f>
        <v>2650417.3342799991</v>
      </c>
      <c r="C44" s="138">
        <f>C45-C43</f>
        <v>2696133.3410500027</v>
      </c>
      <c r="D44" s="139">
        <f t="shared" si="0"/>
        <v>1.7248606918888341</v>
      </c>
      <c r="E44" s="139">
        <f t="shared" si="1"/>
        <v>12.977357074950524</v>
      </c>
      <c r="F44" s="138">
        <f>F45-F43</f>
        <v>5484130.7831699997</v>
      </c>
      <c r="G44" s="138">
        <f>G45-G43</f>
        <v>5430761.4803300053</v>
      </c>
      <c r="H44" s="140">
        <f t="shared" si="2"/>
        <v>-0.97315882771754936</v>
      </c>
      <c r="I44" s="139">
        <f t="shared" si="3"/>
        <v>12.948646547915565</v>
      </c>
      <c r="J44" s="138">
        <f>J45-J43</f>
        <v>35057286.447330028</v>
      </c>
      <c r="K44" s="138">
        <f>K45-K43</f>
        <v>35785285.445479989</v>
      </c>
      <c r="L44" s="140">
        <f t="shared" si="4"/>
        <v>2.076598253671758</v>
      </c>
      <c r="M44" s="139">
        <f t="shared" si="5"/>
        <v>13.624113109207864</v>
      </c>
    </row>
    <row r="45" spans="1:13" ht="21" x14ac:dyDescent="0.25">
      <c r="A45" s="141" t="s">
        <v>222</v>
      </c>
      <c r="B45" s="142">
        <v>21092184.738000002</v>
      </c>
      <c r="C45" s="142">
        <v>20775673.548</v>
      </c>
      <c r="D45" s="143">
        <f t="shared" si="0"/>
        <v>-1.5006088460327676</v>
      </c>
      <c r="E45" s="144">
        <f t="shared" ref="E45" si="6">C45/C$45*100</f>
        <v>100</v>
      </c>
      <c r="F45" s="142">
        <v>41093638.648000002</v>
      </c>
      <c r="G45" s="142">
        <v>41940765.471000001</v>
      </c>
      <c r="H45" s="143">
        <f t="shared" si="2"/>
        <v>2.061454889055506</v>
      </c>
      <c r="I45" s="144">
        <f t="shared" ref="I45" si="7">G45/G$45*100</f>
        <v>100</v>
      </c>
      <c r="J45" s="142">
        <v>258823681.618</v>
      </c>
      <c r="K45" s="142">
        <v>262661394.24000001</v>
      </c>
      <c r="L45" s="143">
        <f t="shared" si="4"/>
        <v>1.4827517319934118</v>
      </c>
      <c r="M45" s="144">
        <f t="shared" ref="M45" si="8">K45/K$45*100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9.33203125" bestFit="1" customWidth="1"/>
  </cols>
  <sheetData>
    <row r="2" spans="1:4" ht="24.6" customHeight="1" x14ac:dyDescent="0.35">
      <c r="A2" s="151" t="s">
        <v>61</v>
      </c>
      <c r="B2" s="151"/>
      <c r="C2" s="151"/>
      <c r="D2" s="151"/>
    </row>
    <row r="3" spans="1:4" ht="15.6" x14ac:dyDescent="0.3">
      <c r="A3" s="150" t="s">
        <v>62</v>
      </c>
      <c r="B3" s="150"/>
      <c r="C3" s="150"/>
      <c r="D3" s="150"/>
    </row>
    <row r="4" spans="1:4" x14ac:dyDescent="0.25">
      <c r="A4" s="123"/>
      <c r="B4" s="124"/>
      <c r="C4" s="124"/>
      <c r="D4" s="123"/>
    </row>
    <row r="5" spans="1:4" x14ac:dyDescent="0.25">
      <c r="A5" s="125" t="s">
        <v>63</v>
      </c>
      <c r="B5" s="126" t="s">
        <v>155</v>
      </c>
      <c r="C5" s="126" t="s">
        <v>156</v>
      </c>
      <c r="D5" s="127" t="s">
        <v>64</v>
      </c>
    </row>
    <row r="6" spans="1:4" x14ac:dyDescent="0.25">
      <c r="A6" s="128" t="s">
        <v>157</v>
      </c>
      <c r="B6" s="129">
        <v>47.685949999999998</v>
      </c>
      <c r="C6" s="129">
        <v>8508.2573400000001</v>
      </c>
      <c r="D6" s="135">
        <f t="shared" ref="D6:D15" si="0">(C6-B6)/B6</f>
        <v>177.42272912671345</v>
      </c>
    </row>
    <row r="7" spans="1:4" x14ac:dyDescent="0.25">
      <c r="A7" s="128" t="s">
        <v>158</v>
      </c>
      <c r="B7" s="129">
        <v>47.671570000000003</v>
      </c>
      <c r="C7" s="129">
        <v>1001.0054</v>
      </c>
      <c r="D7" s="135">
        <f t="shared" si="0"/>
        <v>19.997953287462526</v>
      </c>
    </row>
    <row r="8" spans="1:4" x14ac:dyDescent="0.25">
      <c r="A8" s="128" t="s">
        <v>159</v>
      </c>
      <c r="B8" s="129">
        <v>8.75</v>
      </c>
      <c r="C8" s="129">
        <v>149.23074</v>
      </c>
      <c r="D8" s="135">
        <f t="shared" si="0"/>
        <v>16.054941714285714</v>
      </c>
    </row>
    <row r="9" spans="1:4" x14ac:dyDescent="0.25">
      <c r="A9" s="128" t="s">
        <v>160</v>
      </c>
      <c r="B9" s="129">
        <v>232.38475</v>
      </c>
      <c r="C9" s="129">
        <v>3241.50342</v>
      </c>
      <c r="D9" s="135">
        <f t="shared" si="0"/>
        <v>12.948864630747069</v>
      </c>
    </row>
    <row r="10" spans="1:4" x14ac:dyDescent="0.25">
      <c r="A10" s="128" t="s">
        <v>161</v>
      </c>
      <c r="B10" s="129">
        <v>313.56466</v>
      </c>
      <c r="C10" s="129">
        <v>4093.3135400000001</v>
      </c>
      <c r="D10" s="135">
        <f t="shared" si="0"/>
        <v>12.054129059059143</v>
      </c>
    </row>
    <row r="11" spans="1:4" x14ac:dyDescent="0.25">
      <c r="A11" s="128" t="s">
        <v>162</v>
      </c>
      <c r="B11" s="129">
        <v>57.428919999999998</v>
      </c>
      <c r="C11" s="129">
        <v>446.84550999999999</v>
      </c>
      <c r="D11" s="135">
        <f t="shared" si="0"/>
        <v>6.7808447381563157</v>
      </c>
    </row>
    <row r="12" spans="1:4" x14ac:dyDescent="0.25">
      <c r="A12" s="128" t="s">
        <v>163</v>
      </c>
      <c r="B12" s="129">
        <v>113.99111000000001</v>
      </c>
      <c r="C12" s="129">
        <v>748.41728000000001</v>
      </c>
      <c r="D12" s="135">
        <f t="shared" si="0"/>
        <v>5.5655758593806128</v>
      </c>
    </row>
    <row r="13" spans="1:4" x14ac:dyDescent="0.25">
      <c r="A13" s="128" t="s">
        <v>164</v>
      </c>
      <c r="B13" s="129">
        <v>10.06592</v>
      </c>
      <c r="C13" s="129">
        <v>57.494450000000001</v>
      </c>
      <c r="D13" s="135">
        <f t="shared" si="0"/>
        <v>4.7117928614572735</v>
      </c>
    </row>
    <row r="14" spans="1:4" x14ac:dyDescent="0.25">
      <c r="A14" s="128" t="s">
        <v>165</v>
      </c>
      <c r="B14" s="129">
        <v>434.41496999999998</v>
      </c>
      <c r="C14" s="129">
        <v>2317.8124400000002</v>
      </c>
      <c r="D14" s="135">
        <f t="shared" si="0"/>
        <v>4.3354801285968581</v>
      </c>
    </row>
    <row r="15" spans="1:4" x14ac:dyDescent="0.25">
      <c r="A15" s="128" t="s">
        <v>166</v>
      </c>
      <c r="B15" s="129">
        <v>75.227220000000003</v>
      </c>
      <c r="C15" s="129">
        <v>386.27262000000002</v>
      </c>
      <c r="D15" s="135">
        <f t="shared" si="0"/>
        <v>4.134745375410656</v>
      </c>
    </row>
    <row r="16" spans="1:4" x14ac:dyDescent="0.25">
      <c r="A16" s="130"/>
      <c r="B16" s="124"/>
      <c r="C16" s="124"/>
      <c r="D16" s="131"/>
    </row>
    <row r="17" spans="1:4" x14ac:dyDescent="0.25">
      <c r="A17" s="132"/>
      <c r="B17" s="124"/>
      <c r="C17" s="124"/>
      <c r="D17" s="123"/>
    </row>
    <row r="18" spans="1:4" ht="19.2" x14ac:dyDescent="0.35">
      <c r="A18" s="151" t="s">
        <v>65</v>
      </c>
      <c r="B18" s="151"/>
      <c r="C18" s="151"/>
      <c r="D18" s="151"/>
    </row>
    <row r="19" spans="1:4" ht="15.6" x14ac:dyDescent="0.3">
      <c r="A19" s="150" t="s">
        <v>66</v>
      </c>
      <c r="B19" s="150"/>
      <c r="C19" s="150"/>
      <c r="D19" s="150"/>
    </row>
    <row r="20" spans="1:4" x14ac:dyDescent="0.25">
      <c r="A20" s="133"/>
      <c r="B20" s="124"/>
      <c r="C20" s="124"/>
      <c r="D20" s="123"/>
    </row>
    <row r="21" spans="1:4" x14ac:dyDescent="0.25">
      <c r="A21" s="125" t="s">
        <v>63</v>
      </c>
      <c r="B21" s="126" t="s">
        <v>155</v>
      </c>
      <c r="C21" s="126" t="s">
        <v>156</v>
      </c>
      <c r="D21" s="127" t="s">
        <v>64</v>
      </c>
    </row>
    <row r="22" spans="1:4" x14ac:dyDescent="0.25">
      <c r="A22" s="128" t="s">
        <v>167</v>
      </c>
      <c r="B22" s="129">
        <v>1528812.9041200001</v>
      </c>
      <c r="C22" s="129">
        <v>1489926.91882</v>
      </c>
      <c r="D22" s="135">
        <f t="shared" ref="D22:D31" si="1">(C22-B22)/B22</f>
        <v>-2.5435411485085036E-2</v>
      </c>
    </row>
    <row r="23" spans="1:4" x14ac:dyDescent="0.25">
      <c r="A23" s="128" t="s">
        <v>168</v>
      </c>
      <c r="B23" s="129">
        <v>1081300.9231499999</v>
      </c>
      <c r="C23" s="129">
        <v>1064424.26557</v>
      </c>
      <c r="D23" s="135">
        <f t="shared" si="1"/>
        <v>-1.5607734367631465E-2</v>
      </c>
    </row>
    <row r="24" spans="1:4" x14ac:dyDescent="0.25">
      <c r="A24" s="128" t="s">
        <v>169</v>
      </c>
      <c r="B24" s="129">
        <v>997527.95920000004</v>
      </c>
      <c r="C24" s="129">
        <v>986650.64332999999</v>
      </c>
      <c r="D24" s="135">
        <f t="shared" si="1"/>
        <v>-1.0904271674473632E-2</v>
      </c>
    </row>
    <row r="25" spans="1:4" x14ac:dyDescent="0.25">
      <c r="A25" s="128" t="s">
        <v>170</v>
      </c>
      <c r="B25" s="129">
        <v>1103043.38861</v>
      </c>
      <c r="C25" s="129">
        <v>929427.36514000001</v>
      </c>
      <c r="D25" s="135">
        <f t="shared" si="1"/>
        <v>-0.15739727490573352</v>
      </c>
    </row>
    <row r="26" spans="1:4" x14ac:dyDescent="0.25">
      <c r="A26" s="128" t="s">
        <v>171</v>
      </c>
      <c r="B26" s="129">
        <v>862167.91475999996</v>
      </c>
      <c r="C26" s="129">
        <v>884946.52839999995</v>
      </c>
      <c r="D26" s="135">
        <f t="shared" si="1"/>
        <v>2.6420159286884199E-2</v>
      </c>
    </row>
    <row r="27" spans="1:4" x14ac:dyDescent="0.25">
      <c r="A27" s="128" t="s">
        <v>172</v>
      </c>
      <c r="B27" s="129">
        <v>701394.92457000003</v>
      </c>
      <c r="C27" s="129">
        <v>770441.68107000005</v>
      </c>
      <c r="D27" s="135">
        <f t="shared" si="1"/>
        <v>9.8442053230325413E-2</v>
      </c>
    </row>
    <row r="28" spans="1:4" x14ac:dyDescent="0.25">
      <c r="A28" s="128" t="s">
        <v>173</v>
      </c>
      <c r="B28" s="129">
        <v>761143.22050000005</v>
      </c>
      <c r="C28" s="129">
        <v>704604.79348999995</v>
      </c>
      <c r="D28" s="135">
        <f t="shared" si="1"/>
        <v>-7.4280930956541438E-2</v>
      </c>
    </row>
    <row r="29" spans="1:4" x14ac:dyDescent="0.25">
      <c r="A29" s="128" t="s">
        <v>174</v>
      </c>
      <c r="B29" s="129">
        <v>330751.52185999998</v>
      </c>
      <c r="C29" s="129">
        <v>599554.97585000005</v>
      </c>
      <c r="D29" s="135">
        <f t="shared" si="1"/>
        <v>0.81270511614993812</v>
      </c>
    </row>
    <row r="30" spans="1:4" x14ac:dyDescent="0.25">
      <c r="A30" s="128" t="s">
        <v>175</v>
      </c>
      <c r="B30" s="129">
        <v>609622.21788999997</v>
      </c>
      <c r="C30" s="129">
        <v>554851.07045</v>
      </c>
      <c r="D30" s="135">
        <f t="shared" si="1"/>
        <v>-8.9844408278903734E-2</v>
      </c>
    </row>
    <row r="31" spans="1:4" x14ac:dyDescent="0.25">
      <c r="A31" s="128" t="s">
        <v>176</v>
      </c>
      <c r="B31" s="129">
        <v>597523.14315000002</v>
      </c>
      <c r="C31" s="129">
        <v>539355.57738999999</v>
      </c>
      <c r="D31" s="135">
        <f t="shared" si="1"/>
        <v>-9.7347803891501911E-2</v>
      </c>
    </row>
    <row r="32" spans="1:4" x14ac:dyDescent="0.25">
      <c r="A32" s="123"/>
      <c r="B32" s="124"/>
      <c r="C32" s="124"/>
      <c r="D32" s="123"/>
    </row>
    <row r="33" spans="1:4" ht="19.2" x14ac:dyDescent="0.35">
      <c r="A33" s="151" t="s">
        <v>67</v>
      </c>
      <c r="B33" s="151"/>
      <c r="C33" s="151"/>
      <c r="D33" s="151"/>
    </row>
    <row r="34" spans="1:4" ht="15.6" x14ac:dyDescent="0.3">
      <c r="A34" s="150" t="s">
        <v>71</v>
      </c>
      <c r="B34" s="150"/>
      <c r="C34" s="150"/>
      <c r="D34" s="150"/>
    </row>
    <row r="35" spans="1:4" x14ac:dyDescent="0.25">
      <c r="A35" s="123"/>
      <c r="B35" s="124"/>
      <c r="C35" s="124"/>
      <c r="D35" s="123"/>
    </row>
    <row r="36" spans="1:4" x14ac:dyDescent="0.25">
      <c r="A36" s="125" t="s">
        <v>69</v>
      </c>
      <c r="B36" s="126" t="s">
        <v>155</v>
      </c>
      <c r="C36" s="126" t="s">
        <v>156</v>
      </c>
      <c r="D36" s="127" t="s">
        <v>64</v>
      </c>
    </row>
    <row r="37" spans="1:4" x14ac:dyDescent="0.25">
      <c r="A37" s="128" t="s">
        <v>151</v>
      </c>
      <c r="B37" s="129">
        <v>481096.82188</v>
      </c>
      <c r="C37" s="129">
        <v>861617.15226</v>
      </c>
      <c r="D37" s="135">
        <f t="shared" ref="D37:D46" si="2">(C37-B37)/B37</f>
        <v>0.79094334669064437</v>
      </c>
    </row>
    <row r="38" spans="1:4" x14ac:dyDescent="0.25">
      <c r="A38" s="128" t="s">
        <v>152</v>
      </c>
      <c r="B38" s="129">
        <v>299894.90834000002</v>
      </c>
      <c r="C38" s="129">
        <v>433644.05205</v>
      </c>
      <c r="D38" s="135">
        <f t="shared" si="2"/>
        <v>0.44598671064586559</v>
      </c>
    </row>
    <row r="39" spans="1:4" x14ac:dyDescent="0.25">
      <c r="A39" s="128" t="s">
        <v>145</v>
      </c>
      <c r="B39" s="129">
        <v>141283.31739000001</v>
      </c>
      <c r="C39" s="129">
        <v>158789.88097</v>
      </c>
      <c r="D39" s="135">
        <f t="shared" si="2"/>
        <v>0.12391104557429579</v>
      </c>
    </row>
    <row r="40" spans="1:4" x14ac:dyDescent="0.25">
      <c r="A40" s="128" t="s">
        <v>136</v>
      </c>
      <c r="B40" s="129">
        <v>17475.448970000001</v>
      </c>
      <c r="C40" s="129">
        <v>19426.086370000001</v>
      </c>
      <c r="D40" s="135">
        <f t="shared" si="2"/>
        <v>0.11162159000027108</v>
      </c>
    </row>
    <row r="41" spans="1:4" x14ac:dyDescent="0.25">
      <c r="A41" s="128" t="s">
        <v>133</v>
      </c>
      <c r="B41" s="129">
        <v>196631.18028</v>
      </c>
      <c r="C41" s="129">
        <v>217693.75236000001</v>
      </c>
      <c r="D41" s="135">
        <f t="shared" si="2"/>
        <v>0.10711715227466574</v>
      </c>
    </row>
    <row r="42" spans="1:4" x14ac:dyDescent="0.25">
      <c r="A42" s="128" t="s">
        <v>148</v>
      </c>
      <c r="B42" s="129">
        <v>982933.23540999996</v>
      </c>
      <c r="C42" s="129">
        <v>1021524.5803</v>
      </c>
      <c r="D42" s="135">
        <f t="shared" si="2"/>
        <v>3.9261410134232455E-2</v>
      </c>
    </row>
    <row r="43" spans="1:4" x14ac:dyDescent="0.25">
      <c r="A43" s="130" t="s">
        <v>129</v>
      </c>
      <c r="B43" s="129">
        <v>1046831.47796</v>
      </c>
      <c r="C43" s="129">
        <v>1070168.9767400001</v>
      </c>
      <c r="D43" s="135">
        <f t="shared" si="2"/>
        <v>2.2293462960703749E-2</v>
      </c>
    </row>
    <row r="44" spans="1:4" x14ac:dyDescent="0.25">
      <c r="A44" s="128" t="s">
        <v>146</v>
      </c>
      <c r="B44" s="129">
        <v>1286253.4840899999</v>
      </c>
      <c r="C44" s="129">
        <v>1296350.1438200001</v>
      </c>
      <c r="D44" s="135">
        <f t="shared" si="2"/>
        <v>7.8496656023780455E-3</v>
      </c>
    </row>
    <row r="45" spans="1:4" x14ac:dyDescent="0.25">
      <c r="A45" s="128" t="s">
        <v>130</v>
      </c>
      <c r="B45" s="129">
        <v>318978.49057999998</v>
      </c>
      <c r="C45" s="129">
        <v>319343.88201</v>
      </c>
      <c r="D45" s="135">
        <f t="shared" si="2"/>
        <v>1.1455049189543316E-3</v>
      </c>
    </row>
    <row r="46" spans="1:4" x14ac:dyDescent="0.25">
      <c r="A46" s="128" t="s">
        <v>153</v>
      </c>
      <c r="B46" s="129">
        <v>600143.01205000002</v>
      </c>
      <c r="C46" s="129">
        <v>591761.95776999998</v>
      </c>
      <c r="D46" s="135">
        <f t="shared" si="2"/>
        <v>-1.3965095171851781E-2</v>
      </c>
    </row>
    <row r="47" spans="1:4" x14ac:dyDescent="0.25">
      <c r="A47" s="123"/>
      <c r="B47" s="124"/>
      <c r="C47" s="124"/>
      <c r="D47" s="123"/>
    </row>
    <row r="48" spans="1:4" ht="19.2" x14ac:dyDescent="0.35">
      <c r="A48" s="151" t="s">
        <v>70</v>
      </c>
      <c r="B48" s="151"/>
      <c r="C48" s="151"/>
      <c r="D48" s="151"/>
    </row>
    <row r="49" spans="1:4" ht="15.6" x14ac:dyDescent="0.3">
      <c r="A49" s="150" t="s">
        <v>68</v>
      </c>
      <c r="B49" s="150"/>
      <c r="C49" s="150"/>
      <c r="D49" s="150"/>
    </row>
    <row r="50" spans="1:4" x14ac:dyDescent="0.25">
      <c r="A50" s="123"/>
      <c r="B50" s="124"/>
      <c r="C50" s="124"/>
      <c r="D50" s="123"/>
    </row>
    <row r="51" spans="1:4" x14ac:dyDescent="0.25">
      <c r="A51" s="125" t="s">
        <v>69</v>
      </c>
      <c r="B51" s="126" t="s">
        <v>155</v>
      </c>
      <c r="C51" s="126" t="s">
        <v>156</v>
      </c>
      <c r="D51" s="127" t="s">
        <v>64</v>
      </c>
    </row>
    <row r="52" spans="1:4" x14ac:dyDescent="0.25">
      <c r="A52" s="128" t="s">
        <v>144</v>
      </c>
      <c r="B52" s="129">
        <v>3127697.89555</v>
      </c>
      <c r="C52" s="129">
        <v>2980748.46991</v>
      </c>
      <c r="D52" s="135">
        <f t="shared" ref="D52:D61" si="3">(C52-B52)/B52</f>
        <v>-4.6983254312724869E-2</v>
      </c>
    </row>
    <row r="53" spans="1:4" x14ac:dyDescent="0.25">
      <c r="A53" s="128" t="s">
        <v>142</v>
      </c>
      <c r="B53" s="129">
        <v>2618725.6757100001</v>
      </c>
      <c r="C53" s="129">
        <v>2495006.0791600002</v>
      </c>
      <c r="D53" s="135">
        <f t="shared" si="3"/>
        <v>-4.724419884738653E-2</v>
      </c>
    </row>
    <row r="54" spans="1:4" x14ac:dyDescent="0.25">
      <c r="A54" s="128" t="s">
        <v>143</v>
      </c>
      <c r="B54" s="129">
        <v>1498030.5397099999</v>
      </c>
      <c r="C54" s="129">
        <v>1358570.6524199999</v>
      </c>
      <c r="D54" s="135">
        <f t="shared" si="3"/>
        <v>-9.3095490107296272E-2</v>
      </c>
    </row>
    <row r="55" spans="1:4" x14ac:dyDescent="0.25">
      <c r="A55" s="128" t="s">
        <v>146</v>
      </c>
      <c r="B55" s="129">
        <v>1286253.4840899999</v>
      </c>
      <c r="C55" s="129">
        <v>1296350.1438200001</v>
      </c>
      <c r="D55" s="135">
        <f t="shared" si="3"/>
        <v>7.8496656023780455E-3</v>
      </c>
    </row>
    <row r="56" spans="1:4" x14ac:dyDescent="0.25">
      <c r="A56" s="128" t="s">
        <v>149</v>
      </c>
      <c r="B56" s="129">
        <v>1375414.3197399999</v>
      </c>
      <c r="C56" s="129">
        <v>1242479.8875</v>
      </c>
      <c r="D56" s="135">
        <f t="shared" si="3"/>
        <v>-9.665046403263354E-2</v>
      </c>
    </row>
    <row r="57" spans="1:4" x14ac:dyDescent="0.25">
      <c r="A57" s="128" t="s">
        <v>129</v>
      </c>
      <c r="B57" s="129">
        <v>1046831.47796</v>
      </c>
      <c r="C57" s="129">
        <v>1070168.9767400001</v>
      </c>
      <c r="D57" s="135">
        <f t="shared" si="3"/>
        <v>2.2293462960703749E-2</v>
      </c>
    </row>
    <row r="58" spans="1:4" x14ac:dyDescent="0.25">
      <c r="A58" s="128" t="s">
        <v>148</v>
      </c>
      <c r="B58" s="129">
        <v>982933.23540999996</v>
      </c>
      <c r="C58" s="129">
        <v>1021524.5803</v>
      </c>
      <c r="D58" s="135">
        <f t="shared" si="3"/>
        <v>3.9261410134232455E-2</v>
      </c>
    </row>
    <row r="59" spans="1:4" x14ac:dyDescent="0.25">
      <c r="A59" s="128" t="s">
        <v>151</v>
      </c>
      <c r="B59" s="129">
        <v>481096.82188</v>
      </c>
      <c r="C59" s="129">
        <v>861617.15226</v>
      </c>
      <c r="D59" s="135">
        <f t="shared" si="3"/>
        <v>0.79094334669064437</v>
      </c>
    </row>
    <row r="60" spans="1:4" x14ac:dyDescent="0.25">
      <c r="A60" s="128" t="s">
        <v>147</v>
      </c>
      <c r="B60" s="129">
        <v>910304.25911999994</v>
      </c>
      <c r="C60" s="129">
        <v>813126.80093000003</v>
      </c>
      <c r="D60" s="135">
        <f t="shared" si="3"/>
        <v>-0.10675272274782314</v>
      </c>
    </row>
    <row r="61" spans="1:4" x14ac:dyDescent="0.25">
      <c r="A61" s="128" t="s">
        <v>139</v>
      </c>
      <c r="B61" s="129">
        <v>810014.67963000003</v>
      </c>
      <c r="C61" s="129">
        <v>760192.42848</v>
      </c>
      <c r="D61" s="135">
        <f t="shared" si="3"/>
        <v>-6.1507837330501129E-2</v>
      </c>
    </row>
    <row r="62" spans="1:4" x14ac:dyDescent="0.25">
      <c r="A62" s="123"/>
      <c r="B62" s="124"/>
      <c r="C62" s="124"/>
      <c r="D62" s="123"/>
    </row>
    <row r="63" spans="1:4" ht="19.2" x14ac:dyDescent="0.35">
      <c r="A63" s="151" t="s">
        <v>72</v>
      </c>
      <c r="B63" s="151"/>
      <c r="C63" s="151"/>
      <c r="D63" s="151"/>
    </row>
    <row r="64" spans="1:4" ht="15.6" x14ac:dyDescent="0.3">
      <c r="A64" s="150" t="s">
        <v>73</v>
      </c>
      <c r="B64" s="150"/>
      <c r="C64" s="150"/>
      <c r="D64" s="150"/>
    </row>
    <row r="65" spans="1:4" x14ac:dyDescent="0.25">
      <c r="A65" s="123"/>
      <c r="B65" s="124"/>
      <c r="C65" s="124"/>
      <c r="D65" s="123"/>
    </row>
    <row r="66" spans="1:4" x14ac:dyDescent="0.25">
      <c r="A66" s="125" t="s">
        <v>74</v>
      </c>
      <c r="B66" s="126" t="s">
        <v>155</v>
      </c>
      <c r="C66" s="126" t="s">
        <v>156</v>
      </c>
      <c r="D66" s="127" t="s">
        <v>64</v>
      </c>
    </row>
    <row r="67" spans="1:4" x14ac:dyDescent="0.25">
      <c r="A67" s="128" t="s">
        <v>177</v>
      </c>
      <c r="B67" s="134">
        <v>7703405.3854200002</v>
      </c>
      <c r="C67" s="134">
        <v>7330716.9707199996</v>
      </c>
      <c r="D67" s="135">
        <f t="shared" ref="D67:D76" si="4">(C67-B67)/B67</f>
        <v>-4.8379696517773359E-2</v>
      </c>
    </row>
    <row r="68" spans="1:4" x14ac:dyDescent="0.25">
      <c r="A68" s="128" t="s">
        <v>178</v>
      </c>
      <c r="B68" s="134">
        <v>1606663.57766</v>
      </c>
      <c r="C68" s="134">
        <v>1829573.59574</v>
      </c>
      <c r="D68" s="135">
        <f t="shared" si="4"/>
        <v>0.13874094189939495</v>
      </c>
    </row>
    <row r="69" spans="1:4" x14ac:dyDescent="0.25">
      <c r="A69" s="128" t="s">
        <v>179</v>
      </c>
      <c r="B69" s="134">
        <v>1419076.0343200001</v>
      </c>
      <c r="C69" s="134">
        <v>1310168.53449</v>
      </c>
      <c r="D69" s="135">
        <f t="shared" si="4"/>
        <v>-7.6745359090069437E-2</v>
      </c>
    </row>
    <row r="70" spans="1:4" x14ac:dyDescent="0.25">
      <c r="A70" s="128" t="s">
        <v>180</v>
      </c>
      <c r="B70" s="134">
        <v>972827.9791</v>
      </c>
      <c r="C70" s="134">
        <v>1144999.1542799999</v>
      </c>
      <c r="D70" s="135">
        <f t="shared" si="4"/>
        <v>0.17698008165768625</v>
      </c>
    </row>
    <row r="71" spans="1:4" x14ac:dyDescent="0.25">
      <c r="A71" s="128" t="s">
        <v>181</v>
      </c>
      <c r="B71" s="134">
        <v>1161943.5473100001</v>
      </c>
      <c r="C71" s="134">
        <v>1050785.34626</v>
      </c>
      <c r="D71" s="135">
        <f t="shared" si="4"/>
        <v>-9.5665750119565532E-2</v>
      </c>
    </row>
    <row r="72" spans="1:4" x14ac:dyDescent="0.25">
      <c r="A72" s="128" t="s">
        <v>182</v>
      </c>
      <c r="B72" s="134">
        <v>860987.97334000003</v>
      </c>
      <c r="C72" s="134">
        <v>803789.70013999997</v>
      </c>
      <c r="D72" s="135">
        <f t="shared" si="4"/>
        <v>-6.6433301011293841E-2</v>
      </c>
    </row>
    <row r="73" spans="1:4" x14ac:dyDescent="0.25">
      <c r="A73" s="128" t="s">
        <v>183</v>
      </c>
      <c r="B73" s="134">
        <v>440505.98180000001</v>
      </c>
      <c r="C73" s="134">
        <v>413726.29706000001</v>
      </c>
      <c r="D73" s="135">
        <f t="shared" si="4"/>
        <v>-6.0793010416277611E-2</v>
      </c>
    </row>
    <row r="74" spans="1:4" x14ac:dyDescent="0.25">
      <c r="A74" s="128" t="s">
        <v>184</v>
      </c>
      <c r="B74" s="134">
        <v>492317.46270999999</v>
      </c>
      <c r="C74" s="134">
        <v>364303.51793999999</v>
      </c>
      <c r="D74" s="135">
        <f t="shared" si="4"/>
        <v>-0.26002316486061094</v>
      </c>
    </row>
    <row r="75" spans="1:4" x14ac:dyDescent="0.25">
      <c r="A75" s="128" t="s">
        <v>185</v>
      </c>
      <c r="B75" s="134">
        <v>359364.81969999999</v>
      </c>
      <c r="C75" s="134">
        <v>339888.32500000001</v>
      </c>
      <c r="D75" s="135">
        <f t="shared" si="4"/>
        <v>-5.4196998794314596E-2</v>
      </c>
    </row>
    <row r="76" spans="1:4" x14ac:dyDescent="0.25">
      <c r="A76" s="128" t="s">
        <v>186</v>
      </c>
      <c r="B76" s="134">
        <v>276399.94156000001</v>
      </c>
      <c r="C76" s="134">
        <v>311877.05024999997</v>
      </c>
      <c r="D76" s="135">
        <f t="shared" si="4"/>
        <v>0.12835425539443795</v>
      </c>
    </row>
    <row r="77" spans="1:4" x14ac:dyDescent="0.25">
      <c r="A77" s="123"/>
      <c r="B77" s="124"/>
      <c r="C77" s="124"/>
      <c r="D77" s="123"/>
    </row>
    <row r="78" spans="1:4" ht="19.2" x14ac:dyDescent="0.35">
      <c r="A78" s="151" t="s">
        <v>75</v>
      </c>
      <c r="B78" s="151"/>
      <c r="C78" s="151"/>
      <c r="D78" s="151"/>
    </row>
    <row r="79" spans="1:4" ht="15.6" x14ac:dyDescent="0.3">
      <c r="A79" s="150" t="s">
        <v>76</v>
      </c>
      <c r="B79" s="150"/>
      <c r="C79" s="150"/>
      <c r="D79" s="150"/>
    </row>
    <row r="80" spans="1:4" x14ac:dyDescent="0.25">
      <c r="A80" s="123"/>
      <c r="B80" s="124"/>
      <c r="C80" s="124"/>
      <c r="D80" s="123"/>
    </row>
    <row r="81" spans="1:4" x14ac:dyDescent="0.25">
      <c r="A81" s="125" t="s">
        <v>74</v>
      </c>
      <c r="B81" s="126" t="s">
        <v>155</v>
      </c>
      <c r="C81" s="126" t="s">
        <v>156</v>
      </c>
      <c r="D81" s="127" t="s">
        <v>64</v>
      </c>
    </row>
    <row r="82" spans="1:4" x14ac:dyDescent="0.25">
      <c r="A82" s="128" t="s">
        <v>187</v>
      </c>
      <c r="B82" s="134">
        <v>39.569499999999998</v>
      </c>
      <c r="C82" s="134">
        <v>344.74576000000002</v>
      </c>
      <c r="D82" s="135">
        <f t="shared" ref="D82:D91" si="5">(C82-B82)/B82</f>
        <v>7.7124113269058245</v>
      </c>
    </row>
    <row r="83" spans="1:4" x14ac:dyDescent="0.25">
      <c r="A83" s="128" t="s">
        <v>188</v>
      </c>
      <c r="B83" s="134">
        <v>10059.6055</v>
      </c>
      <c r="C83" s="134">
        <v>32620.540570000001</v>
      </c>
      <c r="D83" s="135">
        <f t="shared" si="5"/>
        <v>2.2427256287535333</v>
      </c>
    </row>
    <row r="84" spans="1:4" x14ac:dyDescent="0.25">
      <c r="A84" s="128" t="s">
        <v>189</v>
      </c>
      <c r="B84" s="134">
        <v>5612.4398300000003</v>
      </c>
      <c r="C84" s="134">
        <v>11578.85807</v>
      </c>
      <c r="D84" s="135">
        <f t="shared" si="5"/>
        <v>1.0630703260474865</v>
      </c>
    </row>
    <row r="85" spans="1:4" x14ac:dyDescent="0.25">
      <c r="A85" s="128" t="s">
        <v>190</v>
      </c>
      <c r="B85" s="134">
        <v>36369.24467</v>
      </c>
      <c r="C85" s="134">
        <v>71997.200519999999</v>
      </c>
      <c r="D85" s="135">
        <f t="shared" si="5"/>
        <v>0.97961770097987566</v>
      </c>
    </row>
    <row r="86" spans="1:4" x14ac:dyDescent="0.25">
      <c r="A86" s="128" t="s">
        <v>191</v>
      </c>
      <c r="B86" s="134">
        <v>3273.20705</v>
      </c>
      <c r="C86" s="134">
        <v>5587.2906499999999</v>
      </c>
      <c r="D86" s="135">
        <f t="shared" si="5"/>
        <v>0.70697745808655765</v>
      </c>
    </row>
    <row r="87" spans="1:4" x14ac:dyDescent="0.25">
      <c r="A87" s="128" t="s">
        <v>192</v>
      </c>
      <c r="B87" s="134">
        <v>9227.1154499999993</v>
      </c>
      <c r="C87" s="134">
        <v>14602.67697</v>
      </c>
      <c r="D87" s="135">
        <f t="shared" si="5"/>
        <v>0.58258309968366129</v>
      </c>
    </row>
    <row r="88" spans="1:4" x14ac:dyDescent="0.25">
      <c r="A88" s="128" t="s">
        <v>193</v>
      </c>
      <c r="B88" s="134">
        <v>158622.52590000001</v>
      </c>
      <c r="C88" s="134">
        <v>242381.86747</v>
      </c>
      <c r="D88" s="135">
        <f t="shared" si="5"/>
        <v>0.52804191015596469</v>
      </c>
    </row>
    <row r="89" spans="1:4" x14ac:dyDescent="0.25">
      <c r="A89" s="128" t="s">
        <v>194</v>
      </c>
      <c r="B89" s="134">
        <v>7528.6745799999999</v>
      </c>
      <c r="C89" s="134">
        <v>11452.20722</v>
      </c>
      <c r="D89" s="135">
        <f t="shared" si="5"/>
        <v>0.52114520269250375</v>
      </c>
    </row>
    <row r="90" spans="1:4" x14ac:dyDescent="0.25">
      <c r="A90" s="128" t="s">
        <v>195</v>
      </c>
      <c r="B90" s="134">
        <v>36270.716160000004</v>
      </c>
      <c r="C90" s="134">
        <v>54227.996780000001</v>
      </c>
      <c r="D90" s="135">
        <f t="shared" si="5"/>
        <v>0.49509032412774934</v>
      </c>
    </row>
    <row r="91" spans="1:4" x14ac:dyDescent="0.25">
      <c r="A91" s="128" t="s">
        <v>196</v>
      </c>
      <c r="B91" s="134">
        <v>5832.7486900000004</v>
      </c>
      <c r="C91" s="134">
        <v>8410.1735800000006</v>
      </c>
      <c r="D91" s="135">
        <f t="shared" si="5"/>
        <v>0.44188855494818174</v>
      </c>
    </row>
    <row r="92" spans="1:4" x14ac:dyDescent="0.25">
      <c r="A92" s="123" t="s">
        <v>115</v>
      </c>
      <c r="B92" s="124"/>
      <c r="C92" s="124"/>
      <c r="D92" s="12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>
      <selection activeCell="F54" sqref="F54"/>
    </sheetView>
  </sheetViews>
  <sheetFormatPr defaultColWidth="9.109375" defaultRowHeight="13.2" x14ac:dyDescent="0.25"/>
  <cols>
    <col min="1" max="1" width="44.6640625" style="17" customWidth="1"/>
    <col min="2" max="2" width="13.44140625" style="19" bestFit="1" customWidth="1"/>
    <col min="3" max="3" width="13.44140625" style="17" bestFit="1" customWidth="1"/>
    <col min="4" max="4" width="9.109375" style="17" bestFit="1" customWidth="1"/>
    <col min="5" max="5" width="13.21875" style="17" bestFit="1" customWidth="1"/>
    <col min="6" max="6" width="15.109375" style="17" bestFit="1" customWidth="1"/>
    <col min="7" max="7" width="15.5546875" style="17" bestFit="1" customWidth="1"/>
    <col min="8" max="8" width="9.109375" style="17" bestFit="1" customWidth="1"/>
    <col min="9" max="9" width="13.21875" style="17" bestFit="1" customWidth="1"/>
    <col min="10" max="11" width="15.5546875" style="17" bestFit="1" customWidth="1"/>
    <col min="12" max="13" width="9.109375" style="17" bestFit="1" customWidth="1"/>
    <col min="14" max="16384" width="9.109375" style="17"/>
  </cols>
  <sheetData>
    <row r="1" spans="1:13" ht="24.6" x14ac:dyDescent="0.4">
      <c r="B1" s="149" t="s">
        <v>116</v>
      </c>
      <c r="C1" s="149"/>
      <c r="D1" s="149"/>
      <c r="E1" s="149"/>
      <c r="F1" s="149"/>
      <c r="G1" s="149"/>
      <c r="H1" s="149"/>
      <c r="I1" s="149"/>
      <c r="J1" s="149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3" t="s">
        <v>111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5"/>
    </row>
    <row r="6" spans="1:13" ht="17.399999999999999" x14ac:dyDescent="0.25">
      <c r="A6" s="87"/>
      <c r="B6" s="152" t="str">
        <f>SEKTOR_USD!B6</f>
        <v>1 - 28 ŞUBAT</v>
      </c>
      <c r="C6" s="152"/>
      <c r="D6" s="152"/>
      <c r="E6" s="152"/>
      <c r="F6" s="152" t="str">
        <f>SEKTOR_USD!F6</f>
        <v>1 OCAK  -  28 ŞUBAT</v>
      </c>
      <c r="G6" s="152"/>
      <c r="H6" s="152"/>
      <c r="I6" s="152"/>
      <c r="J6" s="152" t="s">
        <v>103</v>
      </c>
      <c r="K6" s="152"/>
      <c r="L6" s="152"/>
      <c r="M6" s="152"/>
    </row>
    <row r="7" spans="1:13" ht="28.2" x14ac:dyDescent="0.3">
      <c r="A7" s="88" t="s">
        <v>1</v>
      </c>
      <c r="B7" s="89">
        <f>SEKTOR_USD!B7</f>
        <v>2024</v>
      </c>
      <c r="C7" s="90">
        <f>SEKTOR_USD!C7</f>
        <v>2025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8" x14ac:dyDescent="0.3">
      <c r="A8" s="91" t="s">
        <v>2</v>
      </c>
      <c r="B8" s="92">
        <f>SEKTOR_USD!B8*$B$52</f>
        <v>95633839.928203136</v>
      </c>
      <c r="C8" s="92">
        <f>SEKTOR_USD!C8*$C$52</f>
        <v>107256655.11378491</v>
      </c>
      <c r="D8" s="93">
        <f t="shared" ref="D8:D42" si="0">(C8-B8)/B8*100</f>
        <v>12.153454461629455</v>
      </c>
      <c r="E8" s="93">
        <f t="shared" ref="E8:E43" si="1">C8/C$43*100</f>
        <v>16.402097206709136</v>
      </c>
      <c r="F8" s="92">
        <f>SEKTOR_USD!F8*$B$53</f>
        <v>188636893.63374886</v>
      </c>
      <c r="G8" s="92">
        <f>SEKTOR_USD!G8*$C$53</f>
        <v>214349258.67292804</v>
      </c>
      <c r="H8" s="93">
        <f t="shared" ref="H8:H42" si="2">(G8-F8)/F8*100</f>
        <v>13.630613049163889</v>
      </c>
      <c r="I8" s="93">
        <f t="shared" ref="I8:I43" si="3">G8/G$43*100</f>
        <v>16.378138318221168</v>
      </c>
      <c r="J8" s="92">
        <f>SEKTOR_USD!J8*$B$54</f>
        <v>921922476.05333042</v>
      </c>
      <c r="K8" s="92">
        <f>SEKTOR_USD!K8*$C$54</f>
        <v>1215456373.9386454</v>
      </c>
      <c r="L8" s="93">
        <f t="shared" ref="L8:L42" si="4">(K8-J8)/J8*100</f>
        <v>31.839325486662169</v>
      </c>
      <c r="M8" s="93">
        <f t="shared" ref="M8:M43" si="5">K8/K$43*100</f>
        <v>15.861615534468834</v>
      </c>
    </row>
    <row r="9" spans="1:13" s="21" customFormat="1" ht="15.6" x14ac:dyDescent="0.3">
      <c r="A9" s="94" t="s">
        <v>3</v>
      </c>
      <c r="B9" s="92">
        <f>SEKTOR_USD!B9*$B$52</f>
        <v>65971683.024485059</v>
      </c>
      <c r="C9" s="92">
        <f>SEKTOR_USD!C9*$C$52</f>
        <v>75292705.63589108</v>
      </c>
      <c r="D9" s="95">
        <f t="shared" si="0"/>
        <v>14.128823434664492</v>
      </c>
      <c r="E9" s="95">
        <f t="shared" si="1"/>
        <v>11.514048013952117</v>
      </c>
      <c r="F9" s="92">
        <f>SEKTOR_USD!F9*$B$53</f>
        <v>130188515.63354491</v>
      </c>
      <c r="G9" s="92">
        <f>SEKTOR_USD!G9*$C$53</f>
        <v>150632363.60323748</v>
      </c>
      <c r="H9" s="95">
        <f t="shared" si="2"/>
        <v>15.70326527666848</v>
      </c>
      <c r="I9" s="95">
        <f t="shared" si="3"/>
        <v>11.509616135686667</v>
      </c>
      <c r="J9" s="92">
        <f>SEKTOR_USD!J9*$B$54</f>
        <v>621953941.34264767</v>
      </c>
      <c r="K9" s="92">
        <f>SEKTOR_USD!K9*$C$54</f>
        <v>823240915.59963691</v>
      </c>
      <c r="L9" s="95">
        <f t="shared" si="4"/>
        <v>32.363646385528085</v>
      </c>
      <c r="M9" s="95">
        <f t="shared" si="5"/>
        <v>10.743232892161949</v>
      </c>
    </row>
    <row r="10" spans="1:13" ht="13.8" x14ac:dyDescent="0.25">
      <c r="A10" s="96" t="str">
        <f>SEKTOR_USD!A10</f>
        <v xml:space="preserve"> Hububat, Bakliyat, Yağlı Tohumlar ve Mamulleri </v>
      </c>
      <c r="B10" s="97">
        <f>SEKTOR_USD!B10*$B$52</f>
        <v>32225859.115501452</v>
      </c>
      <c r="C10" s="97">
        <f>SEKTOR_USD!C10*$C$52</f>
        <v>38707029.473565161</v>
      </c>
      <c r="D10" s="98">
        <f t="shared" si="0"/>
        <v>20.11170698299895</v>
      </c>
      <c r="E10" s="98">
        <f t="shared" si="1"/>
        <v>5.9192267308247919</v>
      </c>
      <c r="F10" s="97">
        <f>SEKTOR_USD!F10*$B$53</f>
        <v>62579405.624013774</v>
      </c>
      <c r="G10" s="97">
        <f>SEKTOR_USD!G10*$C$53</f>
        <v>75203033.517498791</v>
      </c>
      <c r="H10" s="98">
        <f t="shared" si="2"/>
        <v>20.172176081904038</v>
      </c>
      <c r="I10" s="98">
        <f t="shared" si="3"/>
        <v>5.7461625597633939</v>
      </c>
      <c r="J10" s="97">
        <f>SEKTOR_USD!J10*$B$54</f>
        <v>323191891.00361216</v>
      </c>
      <c r="K10" s="97">
        <f>SEKTOR_USD!K10*$C$54</f>
        <v>403368419.89479309</v>
      </c>
      <c r="L10" s="98">
        <f t="shared" si="4"/>
        <v>24.807716753724133</v>
      </c>
      <c r="M10" s="98">
        <f t="shared" si="5"/>
        <v>5.2639279634403104</v>
      </c>
    </row>
    <row r="11" spans="1:13" ht="13.8" x14ac:dyDescent="0.25">
      <c r="A11" s="96" t="str">
        <f>SEKTOR_USD!A11</f>
        <v xml:space="preserve"> Yaş Meyve ve Sebze  </v>
      </c>
      <c r="B11" s="97">
        <f>SEKTOR_USD!B11*$B$52</f>
        <v>9819494.4599279296</v>
      </c>
      <c r="C11" s="97">
        <f>SEKTOR_USD!C11*$C$52</f>
        <v>11550375.054618016</v>
      </c>
      <c r="D11" s="98">
        <f t="shared" si="0"/>
        <v>17.626982751032482</v>
      </c>
      <c r="E11" s="98">
        <f t="shared" si="1"/>
        <v>1.7663274527702884</v>
      </c>
      <c r="F11" s="97">
        <f>SEKTOR_USD!F11*$B$53</f>
        <v>20833940.34235264</v>
      </c>
      <c r="G11" s="97">
        <f>SEKTOR_USD!G11*$C$53</f>
        <v>24110079.451753307</v>
      </c>
      <c r="H11" s="98">
        <f t="shared" si="2"/>
        <v>15.725009554437047</v>
      </c>
      <c r="I11" s="98">
        <f t="shared" si="3"/>
        <v>1.8422187161685304</v>
      </c>
      <c r="J11" s="97">
        <f>SEKTOR_USD!J11*$B$54</f>
        <v>90988797.908644021</v>
      </c>
      <c r="K11" s="97">
        <f>SEKTOR_USD!K11*$C$54</f>
        <v>114462971.57319035</v>
      </c>
      <c r="L11" s="98">
        <f t="shared" si="4"/>
        <v>25.798971086655335</v>
      </c>
      <c r="M11" s="98">
        <f t="shared" si="5"/>
        <v>1.4937332897794553</v>
      </c>
    </row>
    <row r="12" spans="1:13" ht="13.8" x14ac:dyDescent="0.25">
      <c r="A12" s="96" t="str">
        <f>SEKTOR_USD!A12</f>
        <v xml:space="preserve"> Meyve Sebze Mamulleri </v>
      </c>
      <c r="B12" s="97">
        <f>SEKTOR_USD!B12*$B$52</f>
        <v>7208722.7777265413</v>
      </c>
      <c r="C12" s="97">
        <f>SEKTOR_USD!C12*$C$52</f>
        <v>7214765.7061413266</v>
      </c>
      <c r="D12" s="98">
        <f t="shared" si="0"/>
        <v>8.3828003949003277E-2</v>
      </c>
      <c r="E12" s="98">
        <f t="shared" si="1"/>
        <v>1.1033095178124055</v>
      </c>
      <c r="F12" s="97">
        <f>SEKTOR_USD!F12*$B$53</f>
        <v>14185892.584927263</v>
      </c>
      <c r="G12" s="97">
        <f>SEKTOR_USD!G12*$C$53</f>
        <v>14694507.805020077</v>
      </c>
      <c r="H12" s="98">
        <f t="shared" si="2"/>
        <v>3.5853593071276051</v>
      </c>
      <c r="I12" s="98">
        <f t="shared" si="3"/>
        <v>1.122787561005899</v>
      </c>
      <c r="J12" s="97">
        <f>SEKTOR_USD!J12*$B$54</f>
        <v>64977186.645915151</v>
      </c>
      <c r="K12" s="97">
        <f>SEKTOR_USD!K12*$C$54</f>
        <v>90174639.395932779</v>
      </c>
      <c r="L12" s="98">
        <f t="shared" si="4"/>
        <v>38.778922342895392</v>
      </c>
      <c r="M12" s="98">
        <f t="shared" si="5"/>
        <v>1.1767723562325514</v>
      </c>
    </row>
    <row r="13" spans="1:13" ht="13.8" x14ac:dyDescent="0.25">
      <c r="A13" s="96" t="str">
        <f>SEKTOR_USD!A13</f>
        <v xml:space="preserve"> Kuru Meyve ve Mamulleri  </v>
      </c>
      <c r="B13" s="97">
        <f>SEKTOR_USD!B13*$B$52</f>
        <v>5235790.9497027043</v>
      </c>
      <c r="C13" s="97">
        <f>SEKTOR_USD!C13*$C$52</f>
        <v>5303760.8444324285</v>
      </c>
      <c r="D13" s="98">
        <f t="shared" si="0"/>
        <v>1.2981781622427759</v>
      </c>
      <c r="E13" s="98">
        <f t="shared" si="1"/>
        <v>0.8110713581290665</v>
      </c>
      <c r="F13" s="97">
        <f>SEKTOR_USD!F13*$B$53</f>
        <v>10046399.385281127</v>
      </c>
      <c r="G13" s="97">
        <f>SEKTOR_USD!G13*$C$53</f>
        <v>11155604.445508605</v>
      </c>
      <c r="H13" s="98">
        <f t="shared" si="2"/>
        <v>11.040821867509692</v>
      </c>
      <c r="I13" s="98">
        <f t="shared" si="3"/>
        <v>0.85238471904721647</v>
      </c>
      <c r="J13" s="97">
        <f>SEKTOR_USD!J13*$B$54</f>
        <v>43786267.039467409</v>
      </c>
      <c r="K13" s="97">
        <f>SEKTOR_USD!K13*$C$54</f>
        <v>61970257.035936587</v>
      </c>
      <c r="L13" s="98">
        <f t="shared" si="4"/>
        <v>41.528979805651772</v>
      </c>
      <c r="M13" s="98">
        <f t="shared" si="5"/>
        <v>0.80870725823834166</v>
      </c>
    </row>
    <row r="14" spans="1:13" ht="13.8" x14ac:dyDescent="0.25">
      <c r="A14" s="96" t="str">
        <f>SEKTOR_USD!A14</f>
        <v xml:space="preserve"> Fındık ve Mamulleri </v>
      </c>
      <c r="B14" s="97">
        <f>SEKTOR_USD!B14*$B$52</f>
        <v>6053131.6136637731</v>
      </c>
      <c r="C14" s="97">
        <f>SEKTOR_USD!C14*$C$52</f>
        <v>7873783.1799965343</v>
      </c>
      <c r="D14" s="98">
        <f t="shared" si="0"/>
        <v>30.077845362274836</v>
      </c>
      <c r="E14" s="98">
        <f t="shared" si="1"/>
        <v>1.204088986047974</v>
      </c>
      <c r="F14" s="97">
        <f>SEKTOR_USD!F14*$B$53</f>
        <v>12253946.214908201</v>
      </c>
      <c r="G14" s="97">
        <f>SEKTOR_USD!G14*$C$53</f>
        <v>15287898.191576874</v>
      </c>
      <c r="H14" s="98">
        <f t="shared" si="2"/>
        <v>24.758979054254002</v>
      </c>
      <c r="I14" s="98">
        <f t="shared" si="3"/>
        <v>1.1681277216759176</v>
      </c>
      <c r="J14" s="97">
        <f>SEKTOR_USD!J14*$B$54</f>
        <v>50560535.159188837</v>
      </c>
      <c r="K14" s="97">
        <f>SEKTOR_USD!K14*$C$54</f>
        <v>89821095.40591383</v>
      </c>
      <c r="L14" s="98">
        <f t="shared" si="4"/>
        <v>77.650602635264647</v>
      </c>
      <c r="M14" s="98">
        <f t="shared" si="5"/>
        <v>1.1721586333837166</v>
      </c>
    </row>
    <row r="15" spans="1:13" ht="13.8" x14ac:dyDescent="0.25">
      <c r="A15" s="96" t="str">
        <f>SEKTOR_USD!A15</f>
        <v xml:space="preserve"> Zeytin ve Zeytinyağı </v>
      </c>
      <c r="B15" s="97">
        <f>SEKTOR_USD!B15*$B$52</f>
        <v>2543105.5944735408</v>
      </c>
      <c r="C15" s="97">
        <f>SEKTOR_USD!C15*$C$52</f>
        <v>1490020.4387009894</v>
      </c>
      <c r="D15" s="98">
        <f t="shared" si="0"/>
        <v>-41.409415246501204</v>
      </c>
      <c r="E15" s="98">
        <f t="shared" si="1"/>
        <v>0.22785961439530286</v>
      </c>
      <c r="F15" s="97">
        <f>SEKTOR_USD!F15*$B$53</f>
        <v>5051995.4379165079</v>
      </c>
      <c r="G15" s="97">
        <f>SEKTOR_USD!G15*$C$53</f>
        <v>3314307.9758375743</v>
      </c>
      <c r="H15" s="98">
        <f t="shared" si="2"/>
        <v>-34.396061584639369</v>
      </c>
      <c r="I15" s="98">
        <f t="shared" si="3"/>
        <v>0.25324181102151477</v>
      </c>
      <c r="J15" s="97">
        <f>SEKTOR_USD!J15*$B$54</f>
        <v>21502298.794610988</v>
      </c>
      <c r="K15" s="97">
        <f>SEKTOR_USD!K15*$C$54</f>
        <v>24979817.324445732</v>
      </c>
      <c r="L15" s="98">
        <f t="shared" si="4"/>
        <v>16.172775585772701</v>
      </c>
      <c r="M15" s="98">
        <f t="shared" si="5"/>
        <v>0.32598476343308297</v>
      </c>
    </row>
    <row r="16" spans="1:13" ht="13.8" x14ac:dyDescent="0.25">
      <c r="A16" s="96" t="str">
        <f>SEKTOR_USD!A16</f>
        <v xml:space="preserve"> Tütün </v>
      </c>
      <c r="B16" s="97">
        <f>SEKTOR_USD!B16*$B$52</f>
        <v>2347610.9720613426</v>
      </c>
      <c r="C16" s="97">
        <f>SEKTOR_USD!C16*$C$52</f>
        <v>2450347.2275810037</v>
      </c>
      <c r="D16" s="98">
        <f t="shared" si="0"/>
        <v>4.3762044368642794</v>
      </c>
      <c r="E16" s="98">
        <f t="shared" si="1"/>
        <v>0.37471645348567673</v>
      </c>
      <c r="F16" s="97">
        <f>SEKTOR_USD!F16*$B$53</f>
        <v>4279767.4467272134</v>
      </c>
      <c r="G16" s="97">
        <f>SEKTOR_USD!G16*$C$53</f>
        <v>5512868.5847705891</v>
      </c>
      <c r="H16" s="98">
        <f t="shared" si="2"/>
        <v>28.812339768282087</v>
      </c>
      <c r="I16" s="98">
        <f t="shared" si="3"/>
        <v>0.42123086765287909</v>
      </c>
      <c r="J16" s="97">
        <f>SEKTOR_USD!J16*$B$54</f>
        <v>23438465.176194727</v>
      </c>
      <c r="K16" s="97">
        <f>SEKTOR_USD!K16*$C$54</f>
        <v>33499155.028699499</v>
      </c>
      <c r="L16" s="98">
        <f t="shared" si="4"/>
        <v>42.923842396996662</v>
      </c>
      <c r="M16" s="98">
        <f t="shared" si="5"/>
        <v>0.437161488629144</v>
      </c>
    </row>
    <row r="17" spans="1:13" ht="13.8" x14ac:dyDescent="0.25">
      <c r="A17" s="96" t="str">
        <f>SEKTOR_USD!A17</f>
        <v xml:space="preserve"> Süs Bitkileri ve Mamulleri</v>
      </c>
      <c r="B17" s="97">
        <f>SEKTOR_USD!B17*$B$52</f>
        <v>537967.54142778437</v>
      </c>
      <c r="C17" s="97">
        <f>SEKTOR_USD!C17*$C$52</f>
        <v>702623.71085561241</v>
      </c>
      <c r="D17" s="98">
        <f t="shared" si="0"/>
        <v>30.607082537140606</v>
      </c>
      <c r="E17" s="98">
        <f t="shared" si="1"/>
        <v>0.10744790048660849</v>
      </c>
      <c r="F17" s="97">
        <f>SEKTOR_USD!F17*$B$53</f>
        <v>957168.59741819499</v>
      </c>
      <c r="G17" s="97">
        <f>SEKTOR_USD!G17*$C$53</f>
        <v>1354063.6312716757</v>
      </c>
      <c r="H17" s="98">
        <f t="shared" si="2"/>
        <v>41.465530202729155</v>
      </c>
      <c r="I17" s="98">
        <f t="shared" si="3"/>
        <v>0.10346217935131706</v>
      </c>
      <c r="J17" s="97">
        <f>SEKTOR_USD!J17*$B$54</f>
        <v>3508499.6150143775</v>
      </c>
      <c r="K17" s="97">
        <f>SEKTOR_USD!K17*$C$54</f>
        <v>4964559.9407250071</v>
      </c>
      <c r="L17" s="98">
        <f t="shared" si="4"/>
        <v>41.50094015913588</v>
      </c>
      <c r="M17" s="98">
        <f t="shared" si="5"/>
        <v>6.478713902534558E-2</v>
      </c>
    </row>
    <row r="18" spans="1:13" s="21" customFormat="1" ht="15.6" x14ac:dyDescent="0.3">
      <c r="A18" s="94" t="s">
        <v>12</v>
      </c>
      <c r="B18" s="92">
        <f>SEKTOR_USD!B18*$B$52</f>
        <v>9584854.161268644</v>
      </c>
      <c r="C18" s="92">
        <f>SEKTOR_USD!C18*$C$52</f>
        <v>9986885.8498166036</v>
      </c>
      <c r="D18" s="95">
        <f t="shared" si="0"/>
        <v>4.1944476335646925</v>
      </c>
      <c r="E18" s="95">
        <f t="shared" si="1"/>
        <v>1.5272327141586119</v>
      </c>
      <c r="F18" s="92">
        <f>SEKTOR_USD!F18*$B$53</f>
        <v>20303093.643211201</v>
      </c>
      <c r="G18" s="92">
        <f>SEKTOR_USD!G18*$C$53</f>
        <v>20101719.721039828</v>
      </c>
      <c r="H18" s="95">
        <f t="shared" si="2"/>
        <v>-0.99183861193836764</v>
      </c>
      <c r="I18" s="95">
        <f t="shared" si="3"/>
        <v>1.5359453448246783</v>
      </c>
      <c r="J18" s="92">
        <f>SEKTOR_USD!J18*$B$54</f>
        <v>93530044.233580798</v>
      </c>
      <c r="K18" s="92">
        <f>SEKTOR_USD!K18*$C$54</f>
        <v>126874609.02797005</v>
      </c>
      <c r="L18" s="95">
        <f t="shared" si="4"/>
        <v>35.651180396231759</v>
      </c>
      <c r="M18" s="95">
        <f t="shared" si="5"/>
        <v>1.6557042380439189</v>
      </c>
    </row>
    <row r="19" spans="1:13" ht="13.8" x14ac:dyDescent="0.25">
      <c r="A19" s="96" t="str">
        <f>SEKTOR_USD!A19</f>
        <v xml:space="preserve"> Su Ürünleri ve Hayvansal Mamuller</v>
      </c>
      <c r="B19" s="97">
        <f>SEKTOR_USD!B19*$B$52</f>
        <v>9584854.161268644</v>
      </c>
      <c r="C19" s="97">
        <f>SEKTOR_USD!C19*$C$52</f>
        <v>9986885.8498166036</v>
      </c>
      <c r="D19" s="98">
        <f t="shared" si="0"/>
        <v>4.1944476335646925</v>
      </c>
      <c r="E19" s="98">
        <f t="shared" si="1"/>
        <v>1.5272327141586119</v>
      </c>
      <c r="F19" s="97">
        <f>SEKTOR_USD!F19*$B$53</f>
        <v>20303093.643211201</v>
      </c>
      <c r="G19" s="97">
        <f>SEKTOR_USD!G19*$C$53</f>
        <v>20101719.721039828</v>
      </c>
      <c r="H19" s="98">
        <f t="shared" si="2"/>
        <v>-0.99183861193836764</v>
      </c>
      <c r="I19" s="98">
        <f t="shared" si="3"/>
        <v>1.5359453448246783</v>
      </c>
      <c r="J19" s="97">
        <f>SEKTOR_USD!J19*$B$54</f>
        <v>93530044.233580798</v>
      </c>
      <c r="K19" s="97">
        <f>SEKTOR_USD!K19*$C$54</f>
        <v>126874609.02797005</v>
      </c>
      <c r="L19" s="98">
        <f t="shared" si="4"/>
        <v>35.651180396231759</v>
      </c>
      <c r="M19" s="98">
        <f t="shared" si="5"/>
        <v>1.6557042380439189</v>
      </c>
    </row>
    <row r="20" spans="1:13" s="21" customFormat="1" ht="15.6" x14ac:dyDescent="0.3">
      <c r="A20" s="94" t="s">
        <v>109</v>
      </c>
      <c r="B20" s="92">
        <f>SEKTOR_USD!B20*$B$52</f>
        <v>20077302.742449436</v>
      </c>
      <c r="C20" s="92">
        <f>SEKTOR_USD!C20*$C$52</f>
        <v>21977063.628077228</v>
      </c>
      <c r="D20" s="95">
        <f t="shared" si="0"/>
        <v>9.4622316054991167</v>
      </c>
      <c r="E20" s="95">
        <f t="shared" si="1"/>
        <v>3.3608164785984074</v>
      </c>
      <c r="F20" s="92">
        <f>SEKTOR_USD!F20*$B$53</f>
        <v>38145284.356992729</v>
      </c>
      <c r="G20" s="92">
        <f>SEKTOR_USD!G20*$C$53</f>
        <v>43615175.348650686</v>
      </c>
      <c r="H20" s="95">
        <f t="shared" si="2"/>
        <v>14.339625680769702</v>
      </c>
      <c r="I20" s="95">
        <f t="shared" si="3"/>
        <v>3.3325768377098219</v>
      </c>
      <c r="J20" s="92">
        <f>SEKTOR_USD!J20*$B$54</f>
        <v>206438490.47710201</v>
      </c>
      <c r="K20" s="92">
        <f>SEKTOR_USD!K20*$C$54</f>
        <v>265340849.31103843</v>
      </c>
      <c r="L20" s="95">
        <f t="shared" si="4"/>
        <v>28.532643644994018</v>
      </c>
      <c r="M20" s="95">
        <f t="shared" si="5"/>
        <v>3.4626784042629679</v>
      </c>
    </row>
    <row r="21" spans="1:13" ht="13.8" x14ac:dyDescent="0.25">
      <c r="A21" s="96" t="str">
        <f>SEKTOR_USD!A21</f>
        <v xml:space="preserve"> Mobilya, Kağıt ve Orman Ürünleri</v>
      </c>
      <c r="B21" s="97">
        <f>SEKTOR_USD!B21*$B$52</f>
        <v>20077302.742449436</v>
      </c>
      <c r="C21" s="97">
        <f>SEKTOR_USD!C21*$C$52</f>
        <v>21977063.628077228</v>
      </c>
      <c r="D21" s="98">
        <f t="shared" si="0"/>
        <v>9.4622316054991167</v>
      </c>
      <c r="E21" s="98">
        <f t="shared" si="1"/>
        <v>3.3608164785984074</v>
      </c>
      <c r="F21" s="97">
        <f>SEKTOR_USD!F21*$B$53</f>
        <v>38145284.356992729</v>
      </c>
      <c r="G21" s="97">
        <f>SEKTOR_USD!G21*$C$53</f>
        <v>43615175.348650686</v>
      </c>
      <c r="H21" s="98">
        <f t="shared" si="2"/>
        <v>14.339625680769702</v>
      </c>
      <c r="I21" s="98">
        <f t="shared" si="3"/>
        <v>3.3325768377098219</v>
      </c>
      <c r="J21" s="97">
        <f>SEKTOR_USD!J21*$B$54</f>
        <v>206438490.47710201</v>
      </c>
      <c r="K21" s="97">
        <f>SEKTOR_USD!K21*$C$54</f>
        <v>265340849.31103843</v>
      </c>
      <c r="L21" s="98">
        <f t="shared" si="4"/>
        <v>28.532643644994018</v>
      </c>
      <c r="M21" s="98">
        <f t="shared" si="5"/>
        <v>3.4626784042629679</v>
      </c>
    </row>
    <row r="22" spans="1:13" ht="16.8" x14ac:dyDescent="0.3">
      <c r="A22" s="91" t="s">
        <v>14</v>
      </c>
      <c r="B22" s="92">
        <f>SEKTOR_USD!B22*$B$52</f>
        <v>458166284.11789089</v>
      </c>
      <c r="C22" s="92">
        <f>SEKTOR_USD!C22*$C$52</f>
        <v>531525486.65848464</v>
      </c>
      <c r="D22" s="95">
        <f t="shared" si="0"/>
        <v>16.011479911017997</v>
      </c>
      <c r="E22" s="95">
        <f t="shared" si="1"/>
        <v>81.282906788087658</v>
      </c>
      <c r="F22" s="92">
        <f>SEKTOR_USD!F22*$B$53</f>
        <v>867470403.77958035</v>
      </c>
      <c r="G22" s="92">
        <f>SEKTOR_USD!G22*$C$53</f>
        <v>1062997458.0029304</v>
      </c>
      <c r="H22" s="95">
        <f t="shared" si="2"/>
        <v>22.539910684149685</v>
      </c>
      <c r="I22" s="95">
        <f t="shared" si="3"/>
        <v>81.22220485798367</v>
      </c>
      <c r="J22" s="92">
        <f>SEKTOR_USD!J22*$B$54</f>
        <v>4679457656.7064514</v>
      </c>
      <c r="K22" s="92">
        <f>SEKTOR_USD!K22*$C$54</f>
        <v>6245175992.0835838</v>
      </c>
      <c r="L22" s="95">
        <f t="shared" si="4"/>
        <v>33.459397439641201</v>
      </c>
      <c r="M22" s="95">
        <f t="shared" si="5"/>
        <v>81.499083517517619</v>
      </c>
    </row>
    <row r="23" spans="1:13" s="21" customFormat="1" ht="15.6" x14ac:dyDescent="0.3">
      <c r="A23" s="94" t="s">
        <v>15</v>
      </c>
      <c r="B23" s="92">
        <f>SEKTOR_USD!B23*$B$52</f>
        <v>37346798.490681432</v>
      </c>
      <c r="C23" s="92">
        <f>SEKTOR_USD!C23*$C$52</f>
        <v>40527454.398934305</v>
      </c>
      <c r="D23" s="95">
        <f t="shared" si="0"/>
        <v>8.5165423457823088</v>
      </c>
      <c r="E23" s="95">
        <f t="shared" si="1"/>
        <v>6.1976130608081839</v>
      </c>
      <c r="F23" s="92">
        <f>SEKTOR_USD!F23*$B$53</f>
        <v>71700502.903483495</v>
      </c>
      <c r="G23" s="92">
        <f>SEKTOR_USD!G23*$C$53</f>
        <v>82525184.903946266</v>
      </c>
      <c r="H23" s="95">
        <f t="shared" si="2"/>
        <v>15.097079604914271</v>
      </c>
      <c r="I23" s="95">
        <f t="shared" si="3"/>
        <v>6.3056382908046675</v>
      </c>
      <c r="J23" s="92">
        <f>SEKTOR_USD!J23*$B$54</f>
        <v>367458166.42810637</v>
      </c>
      <c r="K23" s="92">
        <f>SEKTOR_USD!K23*$C$54</f>
        <v>467185888.43277884</v>
      </c>
      <c r="L23" s="95">
        <f t="shared" si="4"/>
        <v>27.139884513679551</v>
      </c>
      <c r="M23" s="95">
        <f t="shared" si="5"/>
        <v>6.0967411947802672</v>
      </c>
    </row>
    <row r="24" spans="1:13" ht="13.8" x14ac:dyDescent="0.25">
      <c r="A24" s="96" t="str">
        <f>SEKTOR_USD!A24</f>
        <v xml:space="preserve"> Tekstil ve Hammaddeleri</v>
      </c>
      <c r="B24" s="97">
        <f>SEKTOR_USD!B24*$B$52</f>
        <v>24935645.800519049</v>
      </c>
      <c r="C24" s="97">
        <f>SEKTOR_USD!C24*$C$52</f>
        <v>27495462.281472258</v>
      </c>
      <c r="D24" s="98">
        <f t="shared" si="0"/>
        <v>10.265691538255348</v>
      </c>
      <c r="E24" s="98">
        <f t="shared" si="1"/>
        <v>4.2047110699627899</v>
      </c>
      <c r="F24" s="97">
        <f>SEKTOR_USD!F24*$B$53</f>
        <v>48507392.68869099</v>
      </c>
      <c r="G24" s="97">
        <f>SEKTOR_USD!G24*$C$53</f>
        <v>56857642.114357151</v>
      </c>
      <c r="H24" s="98">
        <f t="shared" si="2"/>
        <v>17.214385195378554</v>
      </c>
      <c r="I24" s="98">
        <f t="shared" si="3"/>
        <v>4.3444158975039668</v>
      </c>
      <c r="J24" s="97">
        <f>SEKTOR_USD!J24*$B$54</f>
        <v>247102108.05771157</v>
      </c>
      <c r="K24" s="97">
        <f>SEKTOR_USD!K24*$C$54</f>
        <v>320357087.62278146</v>
      </c>
      <c r="L24" s="98">
        <f t="shared" si="4"/>
        <v>29.645631168780206</v>
      </c>
      <c r="M24" s="98">
        <f t="shared" si="5"/>
        <v>4.1806362339017236</v>
      </c>
    </row>
    <row r="25" spans="1:13" ht="13.8" x14ac:dyDescent="0.25">
      <c r="A25" s="96" t="str">
        <f>SEKTOR_USD!A25</f>
        <v xml:space="preserve"> Deri ve Deri Mamulleri </v>
      </c>
      <c r="B25" s="97">
        <f>SEKTOR_USD!B25*$B$52</f>
        <v>4399840.4674328892</v>
      </c>
      <c r="C25" s="97">
        <f>SEKTOR_USD!C25*$C$52</f>
        <v>4791993.4824951431</v>
      </c>
      <c r="D25" s="98">
        <f t="shared" si="0"/>
        <v>8.9128916824354256</v>
      </c>
      <c r="E25" s="98">
        <f t="shared" si="1"/>
        <v>0.73280993921001225</v>
      </c>
      <c r="F25" s="97">
        <f>SEKTOR_USD!F25*$B$53</f>
        <v>8005597.077457848</v>
      </c>
      <c r="G25" s="97">
        <f>SEKTOR_USD!G25*$C$53</f>
        <v>9282273.0147992503</v>
      </c>
      <c r="H25" s="98">
        <f t="shared" si="2"/>
        <v>15.947291938239875</v>
      </c>
      <c r="I25" s="98">
        <f t="shared" si="3"/>
        <v>0.70924598613074008</v>
      </c>
      <c r="J25" s="97">
        <f>SEKTOR_USD!J25*$B$54</f>
        <v>45550917.559151895</v>
      </c>
      <c r="K25" s="97">
        <f>SEKTOR_USD!K25*$C$54</f>
        <v>51411390.084411755</v>
      </c>
      <c r="L25" s="98">
        <f t="shared" si="4"/>
        <v>12.865761743766232</v>
      </c>
      <c r="M25" s="98">
        <f t="shared" si="5"/>
        <v>0.67091482762893984</v>
      </c>
    </row>
    <row r="26" spans="1:13" ht="13.8" x14ac:dyDescent="0.25">
      <c r="A26" s="96" t="str">
        <f>SEKTOR_USD!A26</f>
        <v xml:space="preserve"> Halı </v>
      </c>
      <c r="B26" s="97">
        <f>SEKTOR_USD!B26*$B$52</f>
        <v>8011312.2227294967</v>
      </c>
      <c r="C26" s="97">
        <f>SEKTOR_USD!C26*$C$52</f>
        <v>8239998.634966909</v>
      </c>
      <c r="D26" s="98">
        <f t="shared" si="0"/>
        <v>2.8545437486331999</v>
      </c>
      <c r="E26" s="98">
        <f t="shared" si="1"/>
        <v>1.260092051635382</v>
      </c>
      <c r="F26" s="97">
        <f>SEKTOR_USD!F26*$B$53</f>
        <v>15187513.137334669</v>
      </c>
      <c r="G26" s="97">
        <f>SEKTOR_USD!G26*$C$53</f>
        <v>16385269.774789879</v>
      </c>
      <c r="H26" s="98">
        <f t="shared" si="2"/>
        <v>7.8864566346338014</v>
      </c>
      <c r="I26" s="98">
        <f t="shared" si="3"/>
        <v>1.2519764071699622</v>
      </c>
      <c r="J26" s="97">
        <f>SEKTOR_USD!J26*$B$54</f>
        <v>74805140.811242864</v>
      </c>
      <c r="K26" s="97">
        <f>SEKTOR_USD!K26*$C$54</f>
        <v>95417410.725585625</v>
      </c>
      <c r="L26" s="98">
        <f t="shared" si="4"/>
        <v>27.554616822865245</v>
      </c>
      <c r="M26" s="98">
        <f t="shared" si="5"/>
        <v>1.2451901332496038</v>
      </c>
    </row>
    <row r="27" spans="1:13" s="21" customFormat="1" ht="15.6" x14ac:dyDescent="0.3">
      <c r="A27" s="94" t="s">
        <v>19</v>
      </c>
      <c r="B27" s="92">
        <f>SEKTOR_USD!B27*$B$52</f>
        <v>80615348.758935019</v>
      </c>
      <c r="C27" s="92">
        <f>SEKTOR_USD!C27*$C$52</f>
        <v>90242079.467636541</v>
      </c>
      <c r="D27" s="95">
        <f t="shared" si="0"/>
        <v>11.941560579844964</v>
      </c>
      <c r="E27" s="95">
        <f t="shared" si="1"/>
        <v>13.800163337123413</v>
      </c>
      <c r="F27" s="92">
        <f>SEKTOR_USD!F27*$B$53</f>
        <v>151736898.42607313</v>
      </c>
      <c r="G27" s="92">
        <f>SEKTOR_USD!G27*$C$53</f>
        <v>180881889.95017281</v>
      </c>
      <c r="H27" s="95">
        <f t="shared" si="2"/>
        <v>19.207583538620465</v>
      </c>
      <c r="I27" s="95">
        <f t="shared" si="3"/>
        <v>13.820941724765341</v>
      </c>
      <c r="J27" s="92">
        <f>SEKTOR_USD!J27*$B$54</f>
        <v>794519895.20735931</v>
      </c>
      <c r="K27" s="92">
        <f>SEKTOR_USD!K27*$C$54</f>
        <v>1041392425.9812844</v>
      </c>
      <c r="L27" s="95">
        <f t="shared" si="4"/>
        <v>31.071913021069729</v>
      </c>
      <c r="M27" s="95">
        <f t="shared" si="5"/>
        <v>13.590093923236724</v>
      </c>
    </row>
    <row r="28" spans="1:13" ht="13.8" x14ac:dyDescent="0.25">
      <c r="A28" s="96" t="str">
        <f>SEKTOR_USD!A28</f>
        <v xml:space="preserve"> Kimyevi Maddeler ve Mamulleri  </v>
      </c>
      <c r="B28" s="97">
        <f>SEKTOR_USD!B28*$B$52</f>
        <v>80615348.758935019</v>
      </c>
      <c r="C28" s="97">
        <f>SEKTOR_USD!C28*$C$52</f>
        <v>90242079.467636541</v>
      </c>
      <c r="D28" s="98">
        <f t="shared" si="0"/>
        <v>11.941560579844964</v>
      </c>
      <c r="E28" s="98">
        <f t="shared" si="1"/>
        <v>13.800163337123413</v>
      </c>
      <c r="F28" s="97">
        <f>SEKTOR_USD!F28*$B$53</f>
        <v>151736898.42607313</v>
      </c>
      <c r="G28" s="97">
        <f>SEKTOR_USD!G28*$C$53</f>
        <v>180881889.95017281</v>
      </c>
      <c r="H28" s="98">
        <f t="shared" si="2"/>
        <v>19.207583538620465</v>
      </c>
      <c r="I28" s="98">
        <f t="shared" si="3"/>
        <v>13.820941724765341</v>
      </c>
      <c r="J28" s="97">
        <f>SEKTOR_USD!J28*$B$54</f>
        <v>794519895.20735931</v>
      </c>
      <c r="K28" s="97">
        <f>SEKTOR_USD!K28*$C$54</f>
        <v>1041392425.9812844</v>
      </c>
      <c r="L28" s="98">
        <f t="shared" si="4"/>
        <v>31.071913021069729</v>
      </c>
      <c r="M28" s="98">
        <f t="shared" si="5"/>
        <v>13.590093923236724</v>
      </c>
    </row>
    <row r="29" spans="1:13" s="21" customFormat="1" ht="15.6" x14ac:dyDescent="0.3">
      <c r="A29" s="94" t="s">
        <v>21</v>
      </c>
      <c r="B29" s="92">
        <f>SEKTOR_USD!B29*$B$52</f>
        <v>340204136.86827445</v>
      </c>
      <c r="C29" s="92">
        <f>SEKTOR_USD!C29*$C$52</f>
        <v>400755952.79191387</v>
      </c>
      <c r="D29" s="95">
        <f t="shared" si="0"/>
        <v>17.798671256923843</v>
      </c>
      <c r="E29" s="95">
        <f t="shared" si="1"/>
        <v>61.28513039015607</v>
      </c>
      <c r="F29" s="92">
        <f>SEKTOR_USD!F29*$B$53</f>
        <v>644033002.45002365</v>
      </c>
      <c r="G29" s="92">
        <f>SEKTOR_USD!G29*$C$53</f>
        <v>799590383.14881146</v>
      </c>
      <c r="H29" s="95">
        <f t="shared" si="2"/>
        <v>24.153635001159575</v>
      </c>
      <c r="I29" s="95">
        <f t="shared" si="3"/>
        <v>61.095624842413677</v>
      </c>
      <c r="J29" s="92">
        <f>SEKTOR_USD!J29*$B$54</f>
        <v>3517479595.0709858</v>
      </c>
      <c r="K29" s="92">
        <f>SEKTOR_USD!K29*$C$54</f>
        <v>4736597677.6695204</v>
      </c>
      <c r="L29" s="95">
        <f t="shared" si="4"/>
        <v>34.658853012448866</v>
      </c>
      <c r="M29" s="95">
        <f t="shared" si="5"/>
        <v>61.812248399500625</v>
      </c>
    </row>
    <row r="30" spans="1:13" ht="13.8" x14ac:dyDescent="0.25">
      <c r="A30" s="96" t="str">
        <f>SEKTOR_USD!A30</f>
        <v xml:space="preserve"> Hazırgiyim ve Konfeksiyon </v>
      </c>
      <c r="B30" s="97">
        <f>SEKTOR_USD!B30*$B$52</f>
        <v>46115656.760235183</v>
      </c>
      <c r="C30" s="97">
        <f>SEKTOR_USD!C30*$C$52</f>
        <v>49138253.330172479</v>
      </c>
      <c r="D30" s="98">
        <f t="shared" si="0"/>
        <v>6.5543825726095575</v>
      </c>
      <c r="E30" s="98">
        <f t="shared" si="1"/>
        <v>7.5144093094676636</v>
      </c>
      <c r="F30" s="97">
        <f>SEKTOR_USD!F30*$B$53</f>
        <v>88722811.924264446</v>
      </c>
      <c r="G30" s="97">
        <f>SEKTOR_USD!G30*$C$53</f>
        <v>99310654.547367021</v>
      </c>
      <c r="H30" s="98">
        <f t="shared" si="2"/>
        <v>11.933619317814868</v>
      </c>
      <c r="I30" s="98">
        <f t="shared" si="3"/>
        <v>7.5881934312249832</v>
      </c>
      <c r="J30" s="97">
        <f>SEKTOR_USD!J30*$B$54</f>
        <v>487215153.47847468</v>
      </c>
      <c r="K30" s="97">
        <f>SEKTOR_USD!K30*$C$54</f>
        <v>600199058.47461677</v>
      </c>
      <c r="L30" s="98">
        <f t="shared" si="4"/>
        <v>23.189735415553685</v>
      </c>
      <c r="M30" s="98">
        <f t="shared" si="5"/>
        <v>7.8325531987831862</v>
      </c>
    </row>
    <row r="31" spans="1:13" ht="13.8" x14ac:dyDescent="0.25">
      <c r="A31" s="96" t="str">
        <f>SEKTOR_USD!A31</f>
        <v xml:space="preserve"> Otomotiv Endüstrisi</v>
      </c>
      <c r="B31" s="97">
        <f>SEKTOR_USD!B31*$B$52</f>
        <v>96283646.279211357</v>
      </c>
      <c r="C31" s="97">
        <f>SEKTOR_USD!C31*$C$52</f>
        <v>107810935.82954933</v>
      </c>
      <c r="D31" s="98">
        <f t="shared" si="0"/>
        <v>11.972219578089277</v>
      </c>
      <c r="E31" s="98">
        <f t="shared" si="1"/>
        <v>16.486859930011736</v>
      </c>
      <c r="F31" s="97">
        <f>SEKTOR_USD!F31*$B$53</f>
        <v>179642078.23379391</v>
      </c>
      <c r="G31" s="97">
        <f>SEKTOR_USD!G31*$C$53</f>
        <v>214344979.68935511</v>
      </c>
      <c r="H31" s="98">
        <f t="shared" si="2"/>
        <v>19.317802263675297</v>
      </c>
      <c r="I31" s="98">
        <f t="shared" si="3"/>
        <v>16.377811366846331</v>
      </c>
      <c r="J31" s="97">
        <f>SEKTOR_USD!J31*$B$54</f>
        <v>914157427.3716079</v>
      </c>
      <c r="K31" s="97">
        <f>SEKTOR_USD!K31*$C$54</f>
        <v>1259042103.0338886</v>
      </c>
      <c r="L31" s="98">
        <f t="shared" si="4"/>
        <v>37.72705502747985</v>
      </c>
      <c r="M31" s="98">
        <f t="shared" si="5"/>
        <v>16.430406066586407</v>
      </c>
    </row>
    <row r="32" spans="1:13" ht="13.8" x14ac:dyDescent="0.25">
      <c r="A32" s="96" t="str">
        <f>SEKTOR_USD!A32</f>
        <v xml:space="preserve"> Gemi, Yat ve Hizmetleri</v>
      </c>
      <c r="B32" s="97">
        <f>SEKTOR_USD!B32*$B$52</f>
        <v>4349292.4863640647</v>
      </c>
      <c r="C32" s="97">
        <f>SEKTOR_USD!C32*$C$52</f>
        <v>5743284.2255741702</v>
      </c>
      <c r="D32" s="98">
        <f t="shared" si="0"/>
        <v>32.051000101293695</v>
      </c>
      <c r="E32" s="98">
        <f t="shared" si="1"/>
        <v>0.87828495167680887</v>
      </c>
      <c r="F32" s="97">
        <f>SEKTOR_USD!F32*$B$53</f>
        <v>9388157.0023070816</v>
      </c>
      <c r="G32" s="97">
        <f>SEKTOR_USD!G32*$C$53</f>
        <v>8646344.1568045039</v>
      </c>
      <c r="H32" s="98">
        <f t="shared" si="2"/>
        <v>-7.9015811657206187</v>
      </c>
      <c r="I32" s="98">
        <f t="shared" si="3"/>
        <v>0.66065551811946999</v>
      </c>
      <c r="J32" s="97">
        <f>SEKTOR_USD!J32*$B$54</f>
        <v>55997022.513687022</v>
      </c>
      <c r="K32" s="97">
        <f>SEKTOR_USD!K32*$C$54</f>
        <v>62312276.810709096</v>
      </c>
      <c r="L32" s="98">
        <f t="shared" si="4"/>
        <v>11.277839452050284</v>
      </c>
      <c r="M32" s="98">
        <f t="shared" si="5"/>
        <v>0.81317059093291433</v>
      </c>
    </row>
    <row r="33" spans="1:13" ht="13.8" x14ac:dyDescent="0.25">
      <c r="A33" s="96" t="str">
        <f>SEKTOR_USD!A33</f>
        <v xml:space="preserve"> Elektrik ve Elektronik</v>
      </c>
      <c r="B33" s="97">
        <f>SEKTOR_USD!B33*$B$52</f>
        <v>39596271.64238853</v>
      </c>
      <c r="C33" s="97">
        <f>SEKTOR_USD!C33*$C$52</f>
        <v>46887794.652537383</v>
      </c>
      <c r="D33" s="98">
        <f t="shared" si="0"/>
        <v>18.414670643746025</v>
      </c>
      <c r="E33" s="98">
        <f t="shared" si="1"/>
        <v>7.1702605762156892</v>
      </c>
      <c r="F33" s="97">
        <f>SEKTOR_USD!F33*$B$53</f>
        <v>75877047.208080456</v>
      </c>
      <c r="G33" s="97">
        <f>SEKTOR_USD!G33*$C$53</f>
        <v>90358643.0627812</v>
      </c>
      <c r="H33" s="98">
        <f t="shared" si="2"/>
        <v>19.085608082490772</v>
      </c>
      <c r="I33" s="98">
        <f t="shared" si="3"/>
        <v>6.9041822840505862</v>
      </c>
      <c r="J33" s="97">
        <f>SEKTOR_USD!J33*$B$54</f>
        <v>416795040.7581687</v>
      </c>
      <c r="K33" s="97">
        <f>SEKTOR_USD!K33*$C$54</f>
        <v>563962713.57681906</v>
      </c>
      <c r="L33" s="98">
        <f t="shared" si="4"/>
        <v>35.309362738804623</v>
      </c>
      <c r="M33" s="98">
        <f t="shared" si="5"/>
        <v>7.3596715853684938</v>
      </c>
    </row>
    <row r="34" spans="1:13" ht="13.8" x14ac:dyDescent="0.25">
      <c r="A34" s="96" t="str">
        <f>SEKTOR_USD!A34</f>
        <v xml:space="preserve"> Makine ve Aksamları</v>
      </c>
      <c r="B34" s="97">
        <f>SEKTOR_USD!B34*$B$52</f>
        <v>28022979.270559311</v>
      </c>
      <c r="C34" s="97">
        <f>SEKTOR_USD!C34*$C$52</f>
        <v>29410049.939234849</v>
      </c>
      <c r="D34" s="98">
        <f t="shared" si="0"/>
        <v>4.9497616055862483</v>
      </c>
      <c r="E34" s="98">
        <f t="shared" si="1"/>
        <v>4.4974971244978024</v>
      </c>
      <c r="F34" s="97">
        <f>SEKTOR_USD!F34*$B$53</f>
        <v>52740573.07982894</v>
      </c>
      <c r="G34" s="97">
        <f>SEKTOR_USD!G34*$C$53</f>
        <v>57518809.776255615</v>
      </c>
      <c r="H34" s="98">
        <f t="shared" si="2"/>
        <v>9.0598877057977028</v>
      </c>
      <c r="I34" s="98">
        <f t="shared" si="3"/>
        <v>4.3949348285473961</v>
      </c>
      <c r="J34" s="97">
        <f>SEKTOR_USD!J34*$B$54</f>
        <v>292224310.66443831</v>
      </c>
      <c r="K34" s="97">
        <f>SEKTOR_USD!K34*$C$54</f>
        <v>373444384.52496099</v>
      </c>
      <c r="L34" s="98">
        <f t="shared" si="4"/>
        <v>27.793742990051172</v>
      </c>
      <c r="M34" s="98">
        <f t="shared" si="5"/>
        <v>4.8734215212073755</v>
      </c>
    </row>
    <row r="35" spans="1:13" ht="13.8" x14ac:dyDescent="0.25">
      <c r="A35" s="96" t="str">
        <f>SEKTOR_USD!A35</f>
        <v xml:space="preserve"> Demir ve Demir Dışı Metaller </v>
      </c>
      <c r="B35" s="97">
        <f>SEKTOR_USD!B35*$B$52</f>
        <v>30258803.476176165</v>
      </c>
      <c r="C35" s="97">
        <f>SEKTOR_USD!C35*$C$52</f>
        <v>36947606.309886292</v>
      </c>
      <c r="D35" s="98">
        <f t="shared" si="0"/>
        <v>22.105311728457668</v>
      </c>
      <c r="E35" s="98">
        <f t="shared" si="1"/>
        <v>5.650169023144259</v>
      </c>
      <c r="F35" s="97">
        <f>SEKTOR_USD!F35*$B$53</f>
        <v>58456893.231113322</v>
      </c>
      <c r="G35" s="97">
        <f>SEKTOR_USD!G35*$C$53</f>
        <v>72855826.314847082</v>
      </c>
      <c r="H35" s="98">
        <f t="shared" si="2"/>
        <v>24.631711142784468</v>
      </c>
      <c r="I35" s="98">
        <f t="shared" si="3"/>
        <v>5.5668156170001621</v>
      </c>
      <c r="J35" s="97">
        <f>SEKTOR_USD!J35*$B$54</f>
        <v>317015431.92278779</v>
      </c>
      <c r="K35" s="97">
        <f>SEKTOR_USD!K35*$C$54</f>
        <v>423605507.90014553</v>
      </c>
      <c r="L35" s="98">
        <f t="shared" si="4"/>
        <v>33.622992840083192</v>
      </c>
      <c r="M35" s="98">
        <f t="shared" si="5"/>
        <v>5.5280204610080714</v>
      </c>
    </row>
    <row r="36" spans="1:13" ht="13.8" x14ac:dyDescent="0.25">
      <c r="A36" s="96" t="str">
        <f>SEKTOR_USD!A36</f>
        <v xml:space="preserve"> Çelik</v>
      </c>
      <c r="B36" s="97">
        <f>SEKTOR_USD!B36*$B$52</f>
        <v>42341015.747596905</v>
      </c>
      <c r="C36" s="97">
        <f>SEKTOR_USD!C36*$C$52</f>
        <v>44939356.934338279</v>
      </c>
      <c r="D36" s="98">
        <f t="shared" si="0"/>
        <v>6.1367001732565782</v>
      </c>
      <c r="E36" s="98">
        <f t="shared" si="1"/>
        <v>6.8722980411989436</v>
      </c>
      <c r="F36" s="97">
        <f>SEKTOR_USD!F36*$B$53</f>
        <v>75728298.385456815</v>
      </c>
      <c r="G36" s="97">
        <f>SEKTOR_USD!G36*$C$53</f>
        <v>89382428.240441516</v>
      </c>
      <c r="H36" s="98">
        <f t="shared" si="2"/>
        <v>18.030419468142831</v>
      </c>
      <c r="I36" s="98">
        <f t="shared" si="3"/>
        <v>6.8295910235649435</v>
      </c>
      <c r="J36" s="97">
        <f>SEKTOR_USD!J36*$B$54</f>
        <v>390269959.58868486</v>
      </c>
      <c r="K36" s="97">
        <f>SEKTOR_USD!K36*$C$54</f>
        <v>545288819.20071161</v>
      </c>
      <c r="L36" s="98">
        <f t="shared" si="4"/>
        <v>39.720930551612263</v>
      </c>
      <c r="M36" s="98">
        <f t="shared" si="5"/>
        <v>7.1159786487266992</v>
      </c>
    </row>
    <row r="37" spans="1:13" ht="13.8" x14ac:dyDescent="0.25">
      <c r="A37" s="96" t="str">
        <f>SEKTOR_USD!A37</f>
        <v xml:space="preserve"> Çimento Cam Seramik ve Toprak Ürünleri</v>
      </c>
      <c r="B37" s="97">
        <f>SEKTOR_USD!B37*$B$52</f>
        <v>10719356.884102207</v>
      </c>
      <c r="C37" s="97">
        <f>SEKTOR_USD!C37*$C$52</f>
        <v>11626776.085450333</v>
      </c>
      <c r="D37" s="98">
        <f t="shared" si="0"/>
        <v>8.465239203798804</v>
      </c>
      <c r="E37" s="98">
        <f t="shared" si="1"/>
        <v>1.7780109901048717</v>
      </c>
      <c r="F37" s="97">
        <f>SEKTOR_USD!F37*$B$53</f>
        <v>20401739.356440235</v>
      </c>
      <c r="G37" s="97">
        <f>SEKTOR_USD!G37*$C$53</f>
        <v>22942503.291367464</v>
      </c>
      <c r="H37" s="98">
        <f t="shared" si="2"/>
        <v>12.453663339862166</v>
      </c>
      <c r="I37" s="98">
        <f t="shared" si="3"/>
        <v>1.7530057934355623</v>
      </c>
      <c r="J37" s="97">
        <f>SEKTOR_USD!J37*$B$54</f>
        <v>117055181.63630807</v>
      </c>
      <c r="K37" s="97">
        <f>SEKTOR_USD!K37*$C$54</f>
        <v>144605153.86464673</v>
      </c>
      <c r="L37" s="98">
        <f t="shared" si="4"/>
        <v>23.535884395051191</v>
      </c>
      <c r="M37" s="98">
        <f t="shared" si="5"/>
        <v>1.8870865331605213</v>
      </c>
    </row>
    <row r="38" spans="1:13" ht="13.8" x14ac:dyDescent="0.25">
      <c r="A38" s="96" t="str">
        <f>SEKTOR_USD!A38</f>
        <v xml:space="preserve"> Mücevher</v>
      </c>
      <c r="B38" s="97">
        <f>SEKTOR_USD!B38*$B$52</f>
        <v>14810175.973150076</v>
      </c>
      <c r="C38" s="97">
        <f>SEKTOR_USD!C38*$C$52</f>
        <v>31163901.432698429</v>
      </c>
      <c r="D38" s="98">
        <f t="shared" si="0"/>
        <v>110.42222245837345</v>
      </c>
      <c r="E38" s="98">
        <f t="shared" si="1"/>
        <v>4.7657027910963352</v>
      </c>
      <c r="F38" s="97">
        <f>SEKTOR_USD!F38*$B$53</f>
        <v>28885566.455883812</v>
      </c>
      <c r="G38" s="97">
        <f>SEKTOR_USD!G38*$C$53</f>
        <v>72610840.20401895</v>
      </c>
      <c r="H38" s="98">
        <f t="shared" si="2"/>
        <v>151.37412594942748</v>
      </c>
      <c r="I38" s="98">
        <f t="shared" si="3"/>
        <v>5.5480965580492345</v>
      </c>
      <c r="J38" s="97">
        <f>SEKTOR_USD!J38*$B$54</f>
        <v>196932985.6011776</v>
      </c>
      <c r="K38" s="97">
        <f>SEKTOR_USD!K38*$C$54</f>
        <v>288220919.49554235</v>
      </c>
      <c r="L38" s="98">
        <f t="shared" si="4"/>
        <v>46.354821471725487</v>
      </c>
      <c r="M38" s="98">
        <f t="shared" si="5"/>
        <v>3.7612616232494713</v>
      </c>
    </row>
    <row r="39" spans="1:13" ht="13.8" x14ac:dyDescent="0.25">
      <c r="A39" s="96" t="str">
        <f>SEKTOR_USD!A39</f>
        <v xml:space="preserve"> Savunma ve Havacılık Sanayii</v>
      </c>
      <c r="B39" s="97">
        <f>SEKTOR_USD!B39*$B$52</f>
        <v>9232021.8383711446</v>
      </c>
      <c r="C39" s="97">
        <f>SEKTOR_USD!C39*$C$52</f>
        <v>15684507.277408719</v>
      </c>
      <c r="D39" s="98">
        <f t="shared" si="0"/>
        <v>69.892441244225012</v>
      </c>
      <c r="E39" s="98">
        <f t="shared" si="1"/>
        <v>2.3985347364271017</v>
      </c>
      <c r="F39" s="97">
        <f>SEKTOR_USD!F39*$B$53</f>
        <v>19162038.488631353</v>
      </c>
      <c r="G39" s="97">
        <f>SEKTOR_USD!G39*$C$53</f>
        <v>29262863.593184654</v>
      </c>
      <c r="H39" s="98">
        <f t="shared" si="2"/>
        <v>52.712685607776123</v>
      </c>
      <c r="I39" s="98">
        <f t="shared" si="3"/>
        <v>2.2359360162179467</v>
      </c>
      <c r="J39" s="97">
        <f>SEKTOR_USD!J39*$B$54</f>
        <v>144119098.26355618</v>
      </c>
      <c r="K39" s="97">
        <f>SEKTOR_USD!K39*$C$54</f>
        <v>233760659.11661577</v>
      </c>
      <c r="L39" s="98">
        <f t="shared" si="4"/>
        <v>62.199640389872954</v>
      </c>
      <c r="M39" s="98">
        <f t="shared" si="5"/>
        <v>3.0505592643993591</v>
      </c>
    </row>
    <row r="40" spans="1:13" ht="13.8" x14ac:dyDescent="0.25">
      <c r="A40" s="96" t="str">
        <f>SEKTOR_USD!A40</f>
        <v xml:space="preserve"> İklimlendirme Sanayii</v>
      </c>
      <c r="B40" s="97">
        <f>SEKTOR_USD!B40*$B$52</f>
        <v>18474916.51011949</v>
      </c>
      <c r="C40" s="97">
        <f>SEKTOR_USD!C40*$C$52</f>
        <v>21403486.775063667</v>
      </c>
      <c r="D40" s="98">
        <f t="shared" si="0"/>
        <v>15.851602161991238</v>
      </c>
      <c r="E40" s="98">
        <f t="shared" si="1"/>
        <v>3.2731029163148713</v>
      </c>
      <c r="F40" s="97">
        <f>SEKTOR_USD!F40*$B$53</f>
        <v>35027799.084223181</v>
      </c>
      <c r="G40" s="97">
        <f>SEKTOR_USD!G40*$C$53</f>
        <v>42356490.272388332</v>
      </c>
      <c r="H40" s="98">
        <f t="shared" si="2"/>
        <v>20.922499785223604</v>
      </c>
      <c r="I40" s="98">
        <f t="shared" si="3"/>
        <v>3.2364024053570537</v>
      </c>
      <c r="J40" s="97">
        <f>SEKTOR_USD!J40*$B$54</f>
        <v>185697983.27209544</v>
      </c>
      <c r="K40" s="97">
        <f>SEKTOR_USD!K40*$C$54</f>
        <v>242156081.67086366</v>
      </c>
      <c r="L40" s="98">
        <f t="shared" si="4"/>
        <v>30.403183386242027</v>
      </c>
      <c r="M40" s="98">
        <f t="shared" si="5"/>
        <v>3.1601189060781234</v>
      </c>
    </row>
    <row r="41" spans="1:13" ht="16.8" x14ac:dyDescent="0.3">
      <c r="A41" s="91" t="s">
        <v>30</v>
      </c>
      <c r="B41" s="92">
        <f>SEKTOR_USD!B41*$B$52</f>
        <v>13914747.645829123</v>
      </c>
      <c r="C41" s="92">
        <f>SEKTOR_USD!C41*$C$52</f>
        <v>15138230.495201902</v>
      </c>
      <c r="D41" s="95">
        <f t="shared" si="0"/>
        <v>8.7927059873019893</v>
      </c>
      <c r="E41" s="95">
        <f t="shared" si="1"/>
        <v>2.3149960052032066</v>
      </c>
      <c r="F41" s="92">
        <f>SEKTOR_USD!F41*$B$53</f>
        <v>27310928.893641733</v>
      </c>
      <c r="G41" s="92">
        <f>SEKTOR_USD!G41*$C$53</f>
        <v>31405563.395302434</v>
      </c>
      <c r="H41" s="95">
        <f t="shared" si="2"/>
        <v>14.992659230327293</v>
      </c>
      <c r="I41" s="95">
        <f t="shared" si="3"/>
        <v>2.3996568237951661</v>
      </c>
      <c r="J41" s="92">
        <f>SEKTOR_USD!J41*$B$54</f>
        <v>149139591.92040676</v>
      </c>
      <c r="K41" s="92">
        <f>SEKTOR_USD!K41*$C$54</f>
        <v>202246432.78196785</v>
      </c>
      <c r="L41" s="95">
        <f t="shared" si="4"/>
        <v>35.608814653256729</v>
      </c>
      <c r="M41" s="95">
        <f t="shared" si="5"/>
        <v>2.6393009480135414</v>
      </c>
    </row>
    <row r="42" spans="1:13" ht="13.8" x14ac:dyDescent="0.25">
      <c r="A42" s="96" t="str">
        <f>SEKTOR_USD!A42</f>
        <v xml:space="preserve"> Madencilik Ürünleri</v>
      </c>
      <c r="B42" s="97">
        <f>SEKTOR_USD!B42*$B$52</f>
        <v>13914747.645829123</v>
      </c>
      <c r="C42" s="97">
        <f>SEKTOR_USD!C42*$C$52</f>
        <v>15138230.495201902</v>
      </c>
      <c r="D42" s="98">
        <f t="shared" si="0"/>
        <v>8.7927059873019893</v>
      </c>
      <c r="E42" s="98">
        <f t="shared" si="1"/>
        <v>2.3149960052032066</v>
      </c>
      <c r="F42" s="97">
        <f>SEKTOR_USD!F42*$B$53</f>
        <v>27310928.893641733</v>
      </c>
      <c r="G42" s="97">
        <f>SEKTOR_USD!G42*$C$53</f>
        <v>31405563.395302434</v>
      </c>
      <c r="H42" s="98">
        <f t="shared" si="2"/>
        <v>14.992659230327293</v>
      </c>
      <c r="I42" s="98">
        <f t="shared" si="3"/>
        <v>2.3996568237951661</v>
      </c>
      <c r="J42" s="97">
        <f>SEKTOR_USD!J42*$B$54</f>
        <v>149139591.92040676</v>
      </c>
      <c r="K42" s="97">
        <f>SEKTOR_USD!K42*$C$54</f>
        <v>202246432.78196785</v>
      </c>
      <c r="L42" s="98">
        <f t="shared" si="4"/>
        <v>35.608814653256729</v>
      </c>
      <c r="M42" s="98">
        <f t="shared" si="5"/>
        <v>2.6393009480135414</v>
      </c>
    </row>
    <row r="43" spans="1:13" ht="17.399999999999999" x14ac:dyDescent="0.3">
      <c r="A43" s="99" t="s">
        <v>32</v>
      </c>
      <c r="B43" s="100">
        <f>SEKTOR_USD!B43*$B$52</f>
        <v>567714871.69192326</v>
      </c>
      <c r="C43" s="100">
        <f>SEKTOR_USD!C43*$C$52</f>
        <v>653920372.26747143</v>
      </c>
      <c r="D43" s="101">
        <f>(C43-B43)/B43*100</f>
        <v>15.184647236496657</v>
      </c>
      <c r="E43" s="102">
        <f t="shared" si="1"/>
        <v>100</v>
      </c>
      <c r="F43" s="100">
        <f>SEKTOR_USD!F43*$B$53</f>
        <v>1083418226.3069708</v>
      </c>
      <c r="G43" s="100">
        <f>SEKTOR_USD!G43*$C$53</f>
        <v>1308752280.0711608</v>
      </c>
      <c r="H43" s="101">
        <f>(G43-F43)/F43*100</f>
        <v>20.798436678722148</v>
      </c>
      <c r="I43" s="101">
        <f t="shared" si="3"/>
        <v>100</v>
      </c>
      <c r="J43" s="100">
        <f>SEKTOR_USD!J43*$B$54</f>
        <v>5750519724.6801891</v>
      </c>
      <c r="K43" s="100">
        <f>SEKTOR_USD!K43*$C$54</f>
        <v>7662878798.8041973</v>
      </c>
      <c r="L43" s="101">
        <f>(K43-J43)/J43*100</f>
        <v>33.255412826713894</v>
      </c>
      <c r="M43" s="101">
        <f t="shared" si="5"/>
        <v>100</v>
      </c>
    </row>
    <row r="44" spans="1:13" ht="13.8" hidden="1" x14ac:dyDescent="0.25">
      <c r="A44" s="41" t="s">
        <v>33</v>
      </c>
      <c r="B44" s="39" t="e">
        <f>SEKTOR_USD!#REF!*2.1157</f>
        <v>#REF!</v>
      </c>
      <c r="C44" s="39" t="e">
        <f>SEKTOR_USD!#REF!*2.7012</f>
        <v>#REF!</v>
      </c>
      <c r="D44" s="40"/>
      <c r="E44" s="40"/>
      <c r="F44" s="39" t="e">
        <f>SEKTOR_USD!#REF!*2.1642</f>
        <v>#REF!</v>
      </c>
      <c r="G44" s="39" t="e">
        <f>SEKTOR_USD!#REF!*2.5613</f>
        <v>#REF!</v>
      </c>
      <c r="H44" s="40" t="e">
        <f>(G44-F44)/F44*100</f>
        <v>#REF!</v>
      </c>
      <c r="I44" s="40" t="e">
        <f t="shared" ref="I44:I45" si="6">G44/G$45*100</f>
        <v>#REF!</v>
      </c>
      <c r="J44" s="39" t="e">
        <f>SEKTOR_USD!#REF!*2.0809</f>
        <v>#REF!</v>
      </c>
      <c r="K44" s="39" t="e">
        <f>SEKTOR_USD!#REF!*2.3856</f>
        <v>#REF!</v>
      </c>
      <c r="L44" s="40" t="e">
        <f>(K44-J44)/J44*100</f>
        <v>#REF!</v>
      </c>
      <c r="M44" s="40" t="e">
        <f t="shared" ref="M44:M45" si="7">K44/K$45*100</f>
        <v>#REF!</v>
      </c>
    </row>
    <row r="45" spans="1:13" s="22" customFormat="1" ht="17.399999999999999" hidden="1" x14ac:dyDescent="0.3">
      <c r="A45" s="42" t="s">
        <v>34</v>
      </c>
      <c r="B45" s="43" t="e">
        <f>SEKTOR_USD!#REF!*2.1157</f>
        <v>#REF!</v>
      </c>
      <c r="C45" s="43" t="e">
        <f>SEKTOR_USD!#REF!*2.7012</f>
        <v>#REF!</v>
      </c>
      <c r="D45" s="44" t="e">
        <f>(C45-B45)/B45*100</f>
        <v>#REF!</v>
      </c>
      <c r="E45" s="45" t="e">
        <f>C45/C$45*100</f>
        <v>#REF!</v>
      </c>
      <c r="F45" s="43" t="e">
        <f>SEKTOR_USD!#REF!*2.1642</f>
        <v>#REF!</v>
      </c>
      <c r="G45" s="43" t="e">
        <f>SEKTOR_USD!#REF!*2.5613</f>
        <v>#REF!</v>
      </c>
      <c r="H45" s="44" t="e">
        <f>(G45-F45)/F45*100</f>
        <v>#REF!</v>
      </c>
      <c r="I45" s="45" t="e">
        <f t="shared" si="6"/>
        <v>#REF!</v>
      </c>
      <c r="J45" s="43" t="e">
        <f>SEKTOR_USD!#REF!*2.0809</f>
        <v>#REF!</v>
      </c>
      <c r="K45" s="43" t="e">
        <f>SEKTOR_USD!#REF!*2.3856</f>
        <v>#REF!</v>
      </c>
      <c r="L45" s="44" t="e">
        <f>(K45-J45)/J45*100</f>
        <v>#REF!</v>
      </c>
      <c r="M45" s="45" t="e">
        <f t="shared" si="7"/>
        <v>#REF!</v>
      </c>
    </row>
    <row r="46" spans="1:13" s="22" customFormat="1" ht="17.399999999999999" hidden="1" x14ac:dyDescent="0.3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113</v>
      </c>
    </row>
    <row r="48" spans="1:13" hidden="1" x14ac:dyDescent="0.25">
      <c r="A48" s="1" t="s">
        <v>110</v>
      </c>
    </row>
    <row r="50" spans="1:3" x14ac:dyDescent="0.25">
      <c r="A50" s="27" t="s">
        <v>114</v>
      </c>
    </row>
    <row r="51" spans="1:3" x14ac:dyDescent="0.25">
      <c r="A51" s="80"/>
      <c r="B51" s="81">
        <v>2024</v>
      </c>
      <c r="C51" s="81">
        <v>2025</v>
      </c>
    </row>
    <row r="52" spans="1:3" x14ac:dyDescent="0.25">
      <c r="A52" s="83" t="s">
        <v>223</v>
      </c>
      <c r="B52" s="82">
        <v>30.784189999999999</v>
      </c>
      <c r="C52" s="82">
        <v>36.169082000000003</v>
      </c>
    </row>
    <row r="53" spans="1:3" x14ac:dyDescent="0.25">
      <c r="A53" s="81" t="s">
        <v>224</v>
      </c>
      <c r="B53" s="82">
        <v>30.424970500000001</v>
      </c>
      <c r="C53" s="82">
        <v>35.846401999999998</v>
      </c>
    </row>
    <row r="54" spans="1:3" x14ac:dyDescent="0.25">
      <c r="A54" s="81" t="s">
        <v>225</v>
      </c>
      <c r="B54" s="82">
        <v>25.698763750000001</v>
      </c>
      <c r="C54" s="82">
        <v>33.775609250000002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8"/>
  <sheetViews>
    <sheetView showGridLines="0" topLeftCell="A4" zoomScale="80" zoomScaleNormal="80" workbookViewId="0">
      <selection activeCell="C51" sqref="C51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3" t="s">
        <v>36</v>
      </c>
      <c r="B5" s="154"/>
      <c r="C5" s="154"/>
      <c r="D5" s="154"/>
      <c r="E5" s="154"/>
      <c r="F5" s="154"/>
      <c r="G5" s="155"/>
    </row>
    <row r="6" spans="1:7" ht="50.25" customHeight="1" x14ac:dyDescent="0.25">
      <c r="A6" s="87"/>
      <c r="B6" s="156" t="s">
        <v>120</v>
      </c>
      <c r="C6" s="156"/>
      <c r="D6" s="156" t="s">
        <v>122</v>
      </c>
      <c r="E6" s="156"/>
      <c r="F6" s="156" t="s">
        <v>121</v>
      </c>
      <c r="G6" s="156"/>
    </row>
    <row r="7" spans="1:7" ht="28.2" x14ac:dyDescent="0.3">
      <c r="A7" s="88" t="s">
        <v>1</v>
      </c>
      <c r="B7" s="103" t="s">
        <v>37</v>
      </c>
      <c r="C7" s="103" t="s">
        <v>38</v>
      </c>
      <c r="D7" s="103" t="s">
        <v>37</v>
      </c>
      <c r="E7" s="103" t="s">
        <v>38</v>
      </c>
      <c r="F7" s="103" t="s">
        <v>37</v>
      </c>
      <c r="G7" s="103" t="s">
        <v>38</v>
      </c>
    </row>
    <row r="8" spans="1:7" ht="16.8" x14ac:dyDescent="0.3">
      <c r="A8" s="91" t="s">
        <v>2</v>
      </c>
      <c r="B8" s="104">
        <f>SEKTOR_USD!D8</f>
        <v>-4.54407299297372</v>
      </c>
      <c r="C8" s="104">
        <f>SEKTOR_TL!D8</f>
        <v>12.153454461629455</v>
      </c>
      <c r="D8" s="104">
        <f>SEKTOR_USD!H8</f>
        <v>-3.5549495339106461</v>
      </c>
      <c r="E8" s="104">
        <f>SEKTOR_TL!H8</f>
        <v>13.630613049163889</v>
      </c>
      <c r="F8" s="104">
        <f>SEKTOR_USD!L8</f>
        <v>0.31225946401201793</v>
      </c>
      <c r="G8" s="104">
        <f>SEKTOR_TL!L8</f>
        <v>31.839325486662169</v>
      </c>
    </row>
    <row r="9" spans="1:7" s="21" customFormat="1" ht="15.6" x14ac:dyDescent="0.3">
      <c r="A9" s="94" t="s">
        <v>3</v>
      </c>
      <c r="B9" s="104">
        <f>SEKTOR_USD!D9</f>
        <v>-2.8627990865467972</v>
      </c>
      <c r="C9" s="104">
        <f>SEKTOR_TL!D9</f>
        <v>14.128823434664492</v>
      </c>
      <c r="D9" s="104">
        <f>SEKTOR_USD!H9</f>
        <v>-1.7957664817709436</v>
      </c>
      <c r="E9" s="104">
        <f>SEKTOR_TL!H9</f>
        <v>15.70326527666848</v>
      </c>
      <c r="F9" s="104">
        <f>SEKTOR_USD!L9</f>
        <v>0.71119820141296819</v>
      </c>
      <c r="G9" s="104">
        <f>SEKTOR_TL!L9</f>
        <v>32.363646385528085</v>
      </c>
    </row>
    <row r="10" spans="1:7" ht="13.8" x14ac:dyDescent="0.25">
      <c r="A10" s="96" t="s">
        <v>4</v>
      </c>
      <c r="B10" s="105">
        <f>SEKTOR_USD!D10</f>
        <v>2.2293462960703749</v>
      </c>
      <c r="C10" s="105">
        <f>SEKTOR_TL!D10</f>
        <v>20.11170698299895</v>
      </c>
      <c r="D10" s="105">
        <f>SEKTOR_USD!H10</f>
        <v>1.9972635527754321</v>
      </c>
      <c r="E10" s="105">
        <f>SEKTOR_TL!H10</f>
        <v>20.172176081904038</v>
      </c>
      <c r="F10" s="105">
        <f>SEKTOR_USD!L10</f>
        <v>-5.037863172494129</v>
      </c>
      <c r="G10" s="105">
        <f>SEKTOR_TL!L10</f>
        <v>24.807716753724133</v>
      </c>
    </row>
    <row r="11" spans="1:7" ht="13.8" x14ac:dyDescent="0.25">
      <c r="A11" s="96" t="s">
        <v>5</v>
      </c>
      <c r="B11" s="105">
        <f>SEKTOR_USD!D11</f>
        <v>0.11455049189543316</v>
      </c>
      <c r="C11" s="105">
        <f>SEKTOR_TL!D11</f>
        <v>17.626982751032482</v>
      </c>
      <c r="D11" s="105">
        <f>SEKTOR_USD!H11</f>
        <v>-1.7773108217118756</v>
      </c>
      <c r="E11" s="105">
        <f>SEKTOR_TL!H11</f>
        <v>15.725009554437047</v>
      </c>
      <c r="F11" s="105">
        <f>SEKTOR_USD!L11</f>
        <v>-4.2836499552103193</v>
      </c>
      <c r="G11" s="105">
        <f>SEKTOR_TL!L11</f>
        <v>25.798971086655335</v>
      </c>
    </row>
    <row r="12" spans="1:7" ht="13.8" x14ac:dyDescent="0.25">
      <c r="A12" s="96" t="s">
        <v>6</v>
      </c>
      <c r="B12" s="105">
        <f>SEKTOR_USD!D12</f>
        <v>-14.816760425357591</v>
      </c>
      <c r="C12" s="105">
        <f>SEKTOR_TL!D12</f>
        <v>8.3828003949003277E-2</v>
      </c>
      <c r="D12" s="105">
        <f>SEKTOR_USD!H12</f>
        <v>-12.080953029783627</v>
      </c>
      <c r="E12" s="105">
        <f>SEKTOR_TL!H12</f>
        <v>3.5853593071276051</v>
      </c>
      <c r="F12" s="105">
        <f>SEKTOR_USD!L12</f>
        <v>5.59237325288706</v>
      </c>
      <c r="G12" s="105">
        <f>SEKTOR_TL!L12</f>
        <v>38.778922342895392</v>
      </c>
    </row>
    <row r="13" spans="1:7" ht="13.8" x14ac:dyDescent="0.25">
      <c r="A13" s="96" t="s">
        <v>7</v>
      </c>
      <c r="B13" s="105">
        <f>SEKTOR_USD!D13</f>
        <v>-13.783204030438693</v>
      </c>
      <c r="C13" s="105">
        <f>SEKTOR_TL!D13</f>
        <v>1.2981781622427759</v>
      </c>
      <c r="D13" s="105">
        <f>SEKTOR_USD!H13</f>
        <v>-5.7530591322739255</v>
      </c>
      <c r="E13" s="105">
        <f>SEKTOR_TL!H13</f>
        <v>11.040821867509692</v>
      </c>
      <c r="F13" s="105">
        <f>SEKTOR_USD!L13</f>
        <v>7.6848026302875931</v>
      </c>
      <c r="G13" s="105">
        <f>SEKTOR_TL!L13</f>
        <v>41.528979805651772</v>
      </c>
    </row>
    <row r="14" spans="1:7" ht="13.8" x14ac:dyDescent="0.25">
      <c r="A14" s="96" t="s">
        <v>8</v>
      </c>
      <c r="B14" s="105">
        <f>SEKTOR_USD!D14</f>
        <v>10.711715227466573</v>
      </c>
      <c r="C14" s="105">
        <f>SEKTOR_TL!D14</f>
        <v>30.077845362274836</v>
      </c>
      <c r="D14" s="105">
        <f>SEKTOR_USD!H14</f>
        <v>5.8903556718411121</v>
      </c>
      <c r="E14" s="105">
        <f>SEKTOR_TL!H14</f>
        <v>24.758979054254002</v>
      </c>
      <c r="F14" s="105">
        <f>SEKTOR_USD!L14</f>
        <v>35.168571893896889</v>
      </c>
      <c r="G14" s="105">
        <f>SEKTOR_TL!L14</f>
        <v>77.650602635264647</v>
      </c>
    </row>
    <row r="15" spans="1:7" ht="13.8" x14ac:dyDescent="0.25">
      <c r="A15" s="96" t="s">
        <v>9</v>
      </c>
      <c r="B15" s="105">
        <f>SEKTOR_USD!D15</f>
        <v>-50.13244479738772</v>
      </c>
      <c r="C15" s="105">
        <f>SEKTOR_TL!D15</f>
        <v>-41.409415246501204</v>
      </c>
      <c r="D15" s="105">
        <f>SEKTOR_USD!H15</f>
        <v>-44.31804087419529</v>
      </c>
      <c r="E15" s="105">
        <f>SEKTOR_TL!H15</f>
        <v>-34.396061584639369</v>
      </c>
      <c r="F15" s="105">
        <f>SEKTOR_USD!L15</f>
        <v>-11.607909368487839</v>
      </c>
      <c r="G15" s="105">
        <f>SEKTOR_TL!L15</f>
        <v>16.172775585772701</v>
      </c>
    </row>
    <row r="16" spans="1:7" ht="13.8" x14ac:dyDescent="0.25">
      <c r="A16" s="96" t="s">
        <v>10</v>
      </c>
      <c r="B16" s="105">
        <f>SEKTOR_USD!D16</f>
        <v>-11.163437632636834</v>
      </c>
      <c r="C16" s="105">
        <f>SEKTOR_TL!D16</f>
        <v>4.3762044368642794</v>
      </c>
      <c r="D16" s="105">
        <f>SEKTOR_USD!H16</f>
        <v>9.3306836620857752</v>
      </c>
      <c r="E16" s="105">
        <f>SEKTOR_TL!H16</f>
        <v>28.812339768282087</v>
      </c>
      <c r="F16" s="105">
        <f>SEKTOR_USD!L16</f>
        <v>8.7461082586586034</v>
      </c>
      <c r="G16" s="105">
        <f>SEKTOR_TL!L16</f>
        <v>42.923842396996662</v>
      </c>
    </row>
    <row r="17" spans="1:7" ht="13.8" x14ac:dyDescent="0.25">
      <c r="A17" s="106" t="s">
        <v>11</v>
      </c>
      <c r="B17" s="105">
        <f>SEKTOR_USD!D17</f>
        <v>11.162159000027108</v>
      </c>
      <c r="C17" s="105">
        <f>SEKTOR_TL!D17</f>
        <v>30.607082537140606</v>
      </c>
      <c r="D17" s="105">
        <f>SEKTOR_USD!H17</f>
        <v>20.070197929066747</v>
      </c>
      <c r="E17" s="105">
        <f>SEKTOR_TL!H17</f>
        <v>41.465530202729155</v>
      </c>
      <c r="F17" s="105">
        <f>SEKTOR_USD!L17</f>
        <v>7.6634681742275443</v>
      </c>
      <c r="G17" s="105">
        <f>SEKTOR_TL!L17</f>
        <v>41.50094015913588</v>
      </c>
    </row>
    <row r="18" spans="1:7" s="21" customFormat="1" ht="15.6" x14ac:dyDescent="0.3">
      <c r="A18" s="94" t="s">
        <v>12</v>
      </c>
      <c r="B18" s="104">
        <f>SEKTOR_USD!D18</f>
        <v>-11.318134286717429</v>
      </c>
      <c r="C18" s="104">
        <f>SEKTOR_TL!D18</f>
        <v>4.1944476335646925</v>
      </c>
      <c r="D18" s="104">
        <f>SEKTOR_USD!H18</f>
        <v>-15.965892769628191</v>
      </c>
      <c r="E18" s="104">
        <f>SEKTOR_TL!H18</f>
        <v>-0.99183861193836764</v>
      </c>
      <c r="F18" s="104">
        <f>SEKTOR_USD!L18</f>
        <v>3.2125760221894812</v>
      </c>
      <c r="G18" s="104">
        <f>SEKTOR_TL!L18</f>
        <v>35.651180396231759</v>
      </c>
    </row>
    <row r="19" spans="1:7" ht="13.8" x14ac:dyDescent="0.25">
      <c r="A19" s="96" t="s">
        <v>13</v>
      </c>
      <c r="B19" s="105">
        <f>SEKTOR_USD!D19</f>
        <v>-11.318134286717429</v>
      </c>
      <c r="C19" s="105">
        <f>SEKTOR_TL!D19</f>
        <v>4.1944476335646925</v>
      </c>
      <c r="D19" s="105">
        <f>SEKTOR_USD!H19</f>
        <v>-15.965892769628191</v>
      </c>
      <c r="E19" s="105">
        <f>SEKTOR_TL!H19</f>
        <v>-0.99183861193836764</v>
      </c>
      <c r="F19" s="105">
        <f>SEKTOR_USD!L19</f>
        <v>3.2125760221894812</v>
      </c>
      <c r="G19" s="105">
        <f>SEKTOR_TL!L19</f>
        <v>35.651180396231759</v>
      </c>
    </row>
    <row r="20" spans="1:7" s="21" customFormat="1" ht="15.6" x14ac:dyDescent="0.3">
      <c r="A20" s="94" t="s">
        <v>109</v>
      </c>
      <c r="B20" s="104">
        <f>SEKTOR_USD!D20</f>
        <v>-6.8346236830757991</v>
      </c>
      <c r="C20" s="104">
        <f>SEKTOR_TL!D20</f>
        <v>9.4622316054991167</v>
      </c>
      <c r="D20" s="104">
        <f>SEKTOR_USD!H20</f>
        <v>-2.9531684011560997</v>
      </c>
      <c r="E20" s="104">
        <f>SEKTOR_TL!H20</f>
        <v>14.339625680769702</v>
      </c>
      <c r="F20" s="104">
        <f>SEKTOR_USD!L20</f>
        <v>-2.203687319255681</v>
      </c>
      <c r="G20" s="104">
        <f>SEKTOR_TL!L20</f>
        <v>28.532643644994018</v>
      </c>
    </row>
    <row r="21" spans="1:7" ht="13.8" x14ac:dyDescent="0.25">
      <c r="A21" s="96" t="s">
        <v>108</v>
      </c>
      <c r="B21" s="105">
        <f>SEKTOR_USD!D21</f>
        <v>-6.8346236830757991</v>
      </c>
      <c r="C21" s="105">
        <f>SEKTOR_TL!D21</f>
        <v>9.4622316054991167</v>
      </c>
      <c r="D21" s="105">
        <f>SEKTOR_USD!H21</f>
        <v>-2.9531684011560997</v>
      </c>
      <c r="E21" s="105">
        <f>SEKTOR_TL!H21</f>
        <v>14.339625680769702</v>
      </c>
      <c r="F21" s="105">
        <f>SEKTOR_USD!L21</f>
        <v>-2.203687319255681</v>
      </c>
      <c r="G21" s="105">
        <f>SEKTOR_TL!L21</f>
        <v>28.532643644994018</v>
      </c>
    </row>
    <row r="22" spans="1:7" ht="16.8" x14ac:dyDescent="0.3">
      <c r="A22" s="91" t="s">
        <v>14</v>
      </c>
      <c r="B22" s="104">
        <f>SEKTOR_USD!D22</f>
        <v>-1.2604345401423052</v>
      </c>
      <c r="C22" s="104">
        <f>SEKTOR_TL!D22</f>
        <v>16.011479911017997</v>
      </c>
      <c r="D22" s="104">
        <f>SEKTOR_USD!H22</f>
        <v>4.0069005429858642</v>
      </c>
      <c r="E22" s="104">
        <f>SEKTOR_TL!H22</f>
        <v>22.539910684149685</v>
      </c>
      <c r="F22" s="104">
        <f>SEKTOR_USD!L22</f>
        <v>1.5449195788731411</v>
      </c>
      <c r="G22" s="104">
        <f>SEKTOR_TL!L22</f>
        <v>33.459397439641201</v>
      </c>
    </row>
    <row r="23" spans="1:7" s="21" customFormat="1" ht="15.6" x14ac:dyDescent="0.3">
      <c r="A23" s="94" t="s">
        <v>15</v>
      </c>
      <c r="B23" s="104">
        <f>SEKTOR_USD!D23</f>
        <v>-7.6395177042201929</v>
      </c>
      <c r="C23" s="104">
        <f>SEKTOR_TL!D23</f>
        <v>8.5165423457823088</v>
      </c>
      <c r="D23" s="104">
        <f>SEKTOR_USD!H23</f>
        <v>-2.3102722662188366</v>
      </c>
      <c r="E23" s="104">
        <f>SEKTOR_TL!H23</f>
        <v>15.097079604914271</v>
      </c>
      <c r="F23" s="104">
        <f>SEKTOR_USD!L23</f>
        <v>-3.2633924932283898</v>
      </c>
      <c r="G23" s="104">
        <f>SEKTOR_TL!L23</f>
        <v>27.139884513679551</v>
      </c>
    </row>
    <row r="24" spans="1:7" ht="13.8" x14ac:dyDescent="0.25">
      <c r="A24" s="96" t="s">
        <v>16</v>
      </c>
      <c r="B24" s="105">
        <f>SEKTOR_USD!D24</f>
        <v>-6.1507837330501127</v>
      </c>
      <c r="C24" s="105">
        <f>SEKTOR_TL!D24</f>
        <v>10.265691538255348</v>
      </c>
      <c r="D24" s="105">
        <f>SEKTOR_USD!H24</f>
        <v>-0.5131892527169295</v>
      </c>
      <c r="E24" s="105">
        <f>SEKTOR_TL!H24</f>
        <v>17.214385195378554</v>
      </c>
      <c r="F24" s="105">
        <f>SEKTOR_USD!L24</f>
        <v>-1.356851272013142</v>
      </c>
      <c r="G24" s="105">
        <f>SEKTOR_TL!L24</f>
        <v>29.645631168780206</v>
      </c>
    </row>
    <row r="25" spans="1:7" ht="13.8" x14ac:dyDescent="0.25">
      <c r="A25" s="96" t="s">
        <v>17</v>
      </c>
      <c r="B25" s="105">
        <f>SEKTOR_USD!D25</f>
        <v>-7.3021772849664464</v>
      </c>
      <c r="C25" s="105">
        <f>SEKTOR_TL!D25</f>
        <v>8.9128916824354256</v>
      </c>
      <c r="D25" s="105">
        <f>SEKTOR_USD!H25</f>
        <v>-1.5886465599577742</v>
      </c>
      <c r="E25" s="105">
        <f>SEKTOR_TL!H25</f>
        <v>15.947291938239875</v>
      </c>
      <c r="F25" s="105">
        <f>SEKTOR_USD!L25</f>
        <v>-14.124108760026699</v>
      </c>
      <c r="G25" s="105">
        <f>SEKTOR_TL!L25</f>
        <v>12.865761743766232</v>
      </c>
    </row>
    <row r="26" spans="1:7" ht="13.8" x14ac:dyDescent="0.25">
      <c r="A26" s="96" t="s">
        <v>18</v>
      </c>
      <c r="B26" s="105">
        <f>SEKTOR_USD!D26</f>
        <v>-12.458551833822153</v>
      </c>
      <c r="C26" s="105">
        <f>SEKTOR_TL!D26</f>
        <v>2.8545437486331999</v>
      </c>
      <c r="D26" s="105">
        <f>SEKTOR_USD!H26</f>
        <v>-8.4303562611873044</v>
      </c>
      <c r="E26" s="105">
        <f>SEKTOR_TL!H26</f>
        <v>7.8864566346338014</v>
      </c>
      <c r="F26" s="105">
        <f>SEKTOR_USD!L26</f>
        <v>-2.947836153315595</v>
      </c>
      <c r="G26" s="105">
        <f>SEKTOR_TL!L26</f>
        <v>27.554616822865245</v>
      </c>
    </row>
    <row r="27" spans="1:7" s="21" customFormat="1" ht="15.6" x14ac:dyDescent="0.3">
      <c r="A27" s="94" t="s">
        <v>19</v>
      </c>
      <c r="B27" s="104">
        <f>SEKTOR_USD!D27</f>
        <v>-4.7244198847386532</v>
      </c>
      <c r="C27" s="104">
        <f>SEKTOR_TL!D27</f>
        <v>11.941560579844964</v>
      </c>
      <c r="D27" s="104">
        <f>SEKTOR_USD!H27</f>
        <v>1.1785565686289392</v>
      </c>
      <c r="E27" s="104">
        <f>SEKTOR_TL!H27</f>
        <v>19.207583538620465</v>
      </c>
      <c r="F27" s="104">
        <f>SEKTOR_USD!L27</f>
        <v>-0.27163974876279773</v>
      </c>
      <c r="G27" s="104">
        <f>SEKTOR_TL!L27</f>
        <v>31.071913021069729</v>
      </c>
    </row>
    <row r="28" spans="1:7" ht="13.8" x14ac:dyDescent="0.25">
      <c r="A28" s="96" t="s">
        <v>20</v>
      </c>
      <c r="B28" s="105">
        <f>SEKTOR_USD!D28</f>
        <v>-4.7244198847386532</v>
      </c>
      <c r="C28" s="105">
        <f>SEKTOR_TL!D28</f>
        <v>11.941560579844964</v>
      </c>
      <c r="D28" s="105">
        <f>SEKTOR_USD!H28</f>
        <v>1.1785565686289392</v>
      </c>
      <c r="E28" s="105">
        <f>SEKTOR_TL!H28</f>
        <v>19.207583538620465</v>
      </c>
      <c r="F28" s="105">
        <f>SEKTOR_USD!L28</f>
        <v>-0.27163974876279773</v>
      </c>
      <c r="G28" s="105">
        <f>SEKTOR_TL!L28</f>
        <v>31.071913021069729</v>
      </c>
    </row>
    <row r="29" spans="1:7" s="21" customFormat="1" ht="15.6" x14ac:dyDescent="0.3">
      <c r="A29" s="94" t="s">
        <v>21</v>
      </c>
      <c r="B29" s="104">
        <f>SEKTOR_USD!D29</f>
        <v>0.26067782756227698</v>
      </c>
      <c r="C29" s="104">
        <f>SEKTOR_TL!D29</f>
        <v>17.798671256923843</v>
      </c>
      <c r="D29" s="104">
        <f>SEKTOR_USD!H29</f>
        <v>5.3765642191383041</v>
      </c>
      <c r="E29" s="104">
        <f>SEKTOR_TL!H29</f>
        <v>24.153635001159575</v>
      </c>
      <c r="F29" s="104">
        <f>SEKTOR_USD!L29</f>
        <v>2.4575463553747436</v>
      </c>
      <c r="G29" s="104">
        <f>SEKTOR_TL!L29</f>
        <v>34.658853012448866</v>
      </c>
    </row>
    <row r="30" spans="1:7" ht="13.8" x14ac:dyDescent="0.25">
      <c r="A30" s="96" t="s">
        <v>22</v>
      </c>
      <c r="B30" s="105">
        <f>SEKTOR_USD!D30</f>
        <v>-9.3095490107296275</v>
      </c>
      <c r="C30" s="105">
        <f>SEKTOR_TL!D30</f>
        <v>6.5543825726095575</v>
      </c>
      <c r="D30" s="105">
        <f>SEKTOR_USD!H30</f>
        <v>-4.9952889078589191</v>
      </c>
      <c r="E30" s="105">
        <f>SEKTOR_TL!H30</f>
        <v>11.933619317814868</v>
      </c>
      <c r="F30" s="105">
        <f>SEKTOR_USD!L30</f>
        <v>-6.2689326064689066</v>
      </c>
      <c r="G30" s="105">
        <f>SEKTOR_TL!L30</f>
        <v>23.189735415553685</v>
      </c>
    </row>
    <row r="31" spans="1:7" ht="13.8" x14ac:dyDescent="0.25">
      <c r="A31" s="96" t="s">
        <v>23</v>
      </c>
      <c r="B31" s="105">
        <f>SEKTOR_USD!D31</f>
        <v>-4.6983254312724867</v>
      </c>
      <c r="C31" s="105">
        <f>SEKTOR_TL!D31</f>
        <v>11.972219578089277</v>
      </c>
      <c r="D31" s="105">
        <f>SEKTOR_USD!H31</f>
        <v>1.2721057471027217</v>
      </c>
      <c r="E31" s="105">
        <f>SEKTOR_TL!H31</f>
        <v>19.317802263675297</v>
      </c>
      <c r="F31" s="105">
        <f>SEKTOR_USD!L31</f>
        <v>4.7920415864727781</v>
      </c>
      <c r="G31" s="105">
        <f>SEKTOR_TL!L31</f>
        <v>37.72705502747985</v>
      </c>
    </row>
    <row r="32" spans="1:7" ht="13.8" x14ac:dyDescent="0.25">
      <c r="A32" s="96" t="s">
        <v>24</v>
      </c>
      <c r="B32" s="105">
        <f>SEKTOR_USD!D32</f>
        <v>12.391104557429578</v>
      </c>
      <c r="C32" s="105">
        <f>SEKTOR_TL!D32</f>
        <v>32.051000101293695</v>
      </c>
      <c r="D32" s="105">
        <f>SEKTOR_USD!H32</f>
        <v>-21.830601684107798</v>
      </c>
      <c r="E32" s="105">
        <f>SEKTOR_TL!H32</f>
        <v>-7.9015811657206187</v>
      </c>
      <c r="F32" s="105">
        <f>SEKTOR_USD!L32</f>
        <v>-15.332307242135998</v>
      </c>
      <c r="G32" s="105">
        <f>SEKTOR_TL!L32</f>
        <v>11.277839452050284</v>
      </c>
    </row>
    <row r="33" spans="1:7" ht="13.8" x14ac:dyDescent="0.25">
      <c r="A33" s="96" t="s">
        <v>104</v>
      </c>
      <c r="B33" s="105">
        <f>SEKTOR_USD!D33</f>
        <v>0.78496656023780453</v>
      </c>
      <c r="C33" s="105">
        <f>SEKTOR_TL!D33</f>
        <v>18.414670643746025</v>
      </c>
      <c r="D33" s="105">
        <f>SEKTOR_USD!H33</f>
        <v>1.0750287541925017</v>
      </c>
      <c r="E33" s="105">
        <f>SEKTOR_TL!H33</f>
        <v>19.085608082490772</v>
      </c>
      <c r="F33" s="105">
        <f>SEKTOR_USD!L33</f>
        <v>2.9524980718917182</v>
      </c>
      <c r="G33" s="105">
        <f>SEKTOR_TL!L33</f>
        <v>35.309362738804623</v>
      </c>
    </row>
    <row r="34" spans="1:7" ht="13.8" x14ac:dyDescent="0.25">
      <c r="A34" s="96" t="s">
        <v>25</v>
      </c>
      <c r="B34" s="105">
        <f>SEKTOR_USD!D34</f>
        <v>-10.675272274782314</v>
      </c>
      <c r="C34" s="105">
        <f>SEKTOR_TL!D34</f>
        <v>4.9497616055862483</v>
      </c>
      <c r="D34" s="105">
        <f>SEKTOR_USD!H34</f>
        <v>-7.4343956143155419</v>
      </c>
      <c r="E34" s="105">
        <f>SEKTOR_TL!H34</f>
        <v>9.0598877057977028</v>
      </c>
      <c r="F34" s="105">
        <f>SEKTOR_USD!L34</f>
        <v>-2.765892821621148</v>
      </c>
      <c r="G34" s="105">
        <f>SEKTOR_TL!L34</f>
        <v>27.793742990051172</v>
      </c>
    </row>
    <row r="35" spans="1:7" ht="13.8" x14ac:dyDescent="0.25">
      <c r="A35" s="96" t="s">
        <v>26</v>
      </c>
      <c r="B35" s="105">
        <f>SEKTOR_USD!D35</f>
        <v>3.9261410134232455</v>
      </c>
      <c r="C35" s="105">
        <f>SEKTOR_TL!D35</f>
        <v>22.105311728457668</v>
      </c>
      <c r="D35" s="105">
        <f>SEKTOR_USD!H35</f>
        <v>5.7823358362085919</v>
      </c>
      <c r="E35" s="105">
        <f>SEKTOR_TL!H35</f>
        <v>24.631711142784468</v>
      </c>
      <c r="F35" s="105">
        <f>SEKTOR_USD!L35</f>
        <v>1.6693940040545585</v>
      </c>
      <c r="G35" s="105">
        <f>SEKTOR_TL!L35</f>
        <v>33.622992840083192</v>
      </c>
    </row>
    <row r="36" spans="1:7" ht="13.8" x14ac:dyDescent="0.25">
      <c r="A36" s="96" t="s">
        <v>27</v>
      </c>
      <c r="B36" s="105">
        <f>SEKTOR_USD!D36</f>
        <v>-9.6650464032633536</v>
      </c>
      <c r="C36" s="105">
        <f>SEKTOR_TL!D36</f>
        <v>6.1367001732565782</v>
      </c>
      <c r="D36" s="105">
        <f>SEKTOR_USD!H36</f>
        <v>0.17942750351544978</v>
      </c>
      <c r="E36" s="105">
        <f>SEKTOR_TL!H36</f>
        <v>18.030419468142831</v>
      </c>
      <c r="F36" s="105">
        <f>SEKTOR_USD!L36</f>
        <v>6.3091166942026433</v>
      </c>
      <c r="G36" s="105">
        <f>SEKTOR_TL!L36</f>
        <v>39.720930551612263</v>
      </c>
    </row>
    <row r="37" spans="1:7" ht="13.8" x14ac:dyDescent="0.25">
      <c r="A37" s="96" t="s">
        <v>105</v>
      </c>
      <c r="B37" s="105">
        <f>SEKTOR_USD!D37</f>
        <v>-7.6831827790047242</v>
      </c>
      <c r="C37" s="105">
        <f>SEKTOR_TL!D37</f>
        <v>8.465239203798804</v>
      </c>
      <c r="D37" s="105">
        <f>SEKTOR_USD!H37</f>
        <v>-4.5538966579619817</v>
      </c>
      <c r="E37" s="105">
        <f>SEKTOR_TL!H37</f>
        <v>12.453663339862166</v>
      </c>
      <c r="F37" s="105">
        <f>SEKTOR_USD!L37</f>
        <v>-6.0055590939271628</v>
      </c>
      <c r="G37" s="105">
        <f>SEKTOR_TL!L37</f>
        <v>23.535884395051191</v>
      </c>
    </row>
    <row r="38" spans="1:7" ht="13.8" x14ac:dyDescent="0.25">
      <c r="A38" s="106" t="s">
        <v>28</v>
      </c>
      <c r="B38" s="105">
        <f>SEKTOR_USD!D38</f>
        <v>79.094334669064438</v>
      </c>
      <c r="C38" s="105">
        <f>SEKTOR_TL!D38</f>
        <v>110.42222245837345</v>
      </c>
      <c r="D38" s="105">
        <f>SEKTOR_USD!H38</f>
        <v>113.35615123868263</v>
      </c>
      <c r="E38" s="105">
        <f>SEKTOR_TL!H38</f>
        <v>151.37412594942748</v>
      </c>
      <c r="F38" s="105">
        <f>SEKTOR_USD!L38</f>
        <v>11.356628768296758</v>
      </c>
      <c r="G38" s="105">
        <f>SEKTOR_TL!L38</f>
        <v>46.354821471725487</v>
      </c>
    </row>
    <row r="39" spans="1:7" ht="13.8" x14ac:dyDescent="0.25">
      <c r="A39" s="106" t="s">
        <v>106</v>
      </c>
      <c r="B39" s="105">
        <f>SEKTOR_USD!D39</f>
        <v>44.598671064586561</v>
      </c>
      <c r="C39" s="105">
        <f>SEKTOR_TL!D39</f>
        <v>69.892441244225012</v>
      </c>
      <c r="D39" s="105">
        <f>SEKTOR_USD!H39</f>
        <v>29.616326754142957</v>
      </c>
      <c r="E39" s="105">
        <f>SEKTOR_TL!H39</f>
        <v>52.712685607776123</v>
      </c>
      <c r="F39" s="105">
        <f>SEKTOR_USD!L39</f>
        <v>23.412436704285444</v>
      </c>
      <c r="G39" s="105">
        <f>SEKTOR_TL!L39</f>
        <v>62.199640389872954</v>
      </c>
    </row>
    <row r="40" spans="1:7" ht="13.8" x14ac:dyDescent="0.25">
      <c r="A40" s="106" t="s">
        <v>29</v>
      </c>
      <c r="B40" s="105">
        <f>SEKTOR_USD!D40</f>
        <v>-1.3965095171851782</v>
      </c>
      <c r="C40" s="105">
        <f>SEKTOR_TL!D40</f>
        <v>15.851602161991238</v>
      </c>
      <c r="D40" s="105">
        <f>SEKTOR_USD!H40</f>
        <v>2.6341078457939835</v>
      </c>
      <c r="E40" s="105">
        <f>SEKTOR_TL!H40</f>
        <v>20.922499785223604</v>
      </c>
      <c r="F40" s="105">
        <f>SEKTOR_USD!L40</f>
        <v>-0.78045440169347169</v>
      </c>
      <c r="G40" s="105">
        <f>SEKTOR_TL!L40</f>
        <v>30.403183386242027</v>
      </c>
    </row>
    <row r="41" spans="1:7" ht="16.8" x14ac:dyDescent="0.3">
      <c r="A41" s="91" t="s">
        <v>30</v>
      </c>
      <c r="B41" s="104">
        <f>SEKTOR_USD!D41</f>
        <v>-7.4044696039771818</v>
      </c>
      <c r="C41" s="104">
        <f>SEKTOR_TL!D41</f>
        <v>8.7927059873019893</v>
      </c>
      <c r="D41" s="104">
        <f>SEKTOR_USD!H41</f>
        <v>-2.3989000402533831</v>
      </c>
      <c r="E41" s="104">
        <f>SEKTOR_TL!H41</f>
        <v>14.992659230327293</v>
      </c>
      <c r="F41" s="104">
        <f>SEKTOR_USD!L41</f>
        <v>3.1803413047710607</v>
      </c>
      <c r="G41" s="104">
        <f>SEKTOR_TL!L41</f>
        <v>35.608814653256729</v>
      </c>
    </row>
    <row r="42" spans="1:7" ht="13.8" x14ac:dyDescent="0.25">
      <c r="A42" s="96" t="s">
        <v>31</v>
      </c>
      <c r="B42" s="105">
        <f>SEKTOR_USD!D42</f>
        <v>-7.4044696039771818</v>
      </c>
      <c r="C42" s="105">
        <f>SEKTOR_TL!D42</f>
        <v>8.7927059873019893</v>
      </c>
      <c r="D42" s="105">
        <f>SEKTOR_USD!H42</f>
        <v>-2.3989000402533831</v>
      </c>
      <c r="E42" s="105">
        <f>SEKTOR_TL!H42</f>
        <v>14.992659230327293</v>
      </c>
      <c r="F42" s="105">
        <f>SEKTOR_USD!L42</f>
        <v>3.1803413047710607</v>
      </c>
      <c r="G42" s="105">
        <f>SEKTOR_TL!L42</f>
        <v>35.608814653256729</v>
      </c>
    </row>
    <row r="43" spans="1:7" ht="17.399999999999999" x14ac:dyDescent="0.3">
      <c r="A43" s="107" t="s">
        <v>39</v>
      </c>
      <c r="B43" s="108">
        <f>SEKTOR_USD!D43</f>
        <v>-1.9641674728905747</v>
      </c>
      <c r="C43" s="108">
        <f>SEKTOR_TL!D43</f>
        <v>15.184647236496657</v>
      </c>
      <c r="D43" s="108">
        <f>SEKTOR_USD!H43</f>
        <v>2.5288081184895428</v>
      </c>
      <c r="E43" s="108">
        <f>SEKTOR_TL!H43</f>
        <v>20.798436678722148</v>
      </c>
      <c r="F43" s="108">
        <f>SEKTOR_USD!L43</f>
        <v>1.3897143141078994</v>
      </c>
      <c r="G43" s="108">
        <f>SEKTOR_TL!L43</f>
        <v>33.255412826713894</v>
      </c>
    </row>
    <row r="44" spans="1:7" ht="13.8" hidden="1" x14ac:dyDescent="0.25">
      <c r="A44" s="41" t="s">
        <v>33</v>
      </c>
      <c r="B44" s="46"/>
      <c r="C44" s="46"/>
      <c r="D44" s="40" t="e">
        <f>SEKTOR_USD!#REF!</f>
        <v>#REF!</v>
      </c>
      <c r="E44" s="40" t="e">
        <f>SEKTOR_TL!H44</f>
        <v>#REF!</v>
      </c>
      <c r="F44" s="40" t="e">
        <f>SEKTOR_USD!#REF!</f>
        <v>#REF!</v>
      </c>
      <c r="G44" s="40" t="e">
        <f>SEKTOR_TL!L44</f>
        <v>#REF!</v>
      </c>
    </row>
    <row r="45" spans="1:7" s="22" customFormat="1" ht="17.399999999999999" hidden="1" x14ac:dyDescent="0.3">
      <c r="A45" s="42" t="s">
        <v>39</v>
      </c>
      <c r="B45" s="47" t="e">
        <f>SEKTOR_USD!#REF!</f>
        <v>#REF!</v>
      </c>
      <c r="C45" s="47" t="e">
        <f>SEKTOR_TL!D45</f>
        <v>#REF!</v>
      </c>
      <c r="D45" s="47" t="e">
        <f>SEKTOR_USD!#REF!</f>
        <v>#REF!</v>
      </c>
      <c r="E45" s="47" t="e">
        <f>SEKTOR_TL!H45</f>
        <v>#REF!</v>
      </c>
      <c r="F45" s="47" t="e">
        <f>SEKTOR_USD!#REF!</f>
        <v>#REF!</v>
      </c>
      <c r="G45" s="47" t="e">
        <f>SEKTOR_TL!L45</f>
        <v>#REF!</v>
      </c>
    </row>
    <row r="46" spans="1:7" s="22" customFormat="1" ht="17.399999999999999" x14ac:dyDescent="0.3">
      <c r="A46" s="23"/>
      <c r="B46" s="25"/>
      <c r="C46" s="25"/>
      <c r="D46" s="25"/>
      <c r="E46" s="25"/>
    </row>
    <row r="47" spans="1:7" x14ac:dyDescent="0.25">
      <c r="A47" s="21" t="s">
        <v>35</v>
      </c>
    </row>
    <row r="48" spans="1:7" x14ac:dyDescent="0.25">
      <c r="A48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L8" sqref="L8:M8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9" t="s">
        <v>123</v>
      </c>
      <c r="D2" s="149"/>
      <c r="E2" s="149"/>
      <c r="F2" s="149"/>
      <c r="G2" s="149"/>
      <c r="H2" s="149"/>
      <c r="I2" s="149"/>
      <c r="J2" s="149"/>
      <c r="K2" s="149"/>
    </row>
    <row r="6" spans="1:13" ht="22.5" customHeight="1" x14ac:dyDescent="0.25">
      <c r="A6" s="157" t="s">
        <v>112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9"/>
    </row>
    <row r="7" spans="1:13" ht="24" customHeight="1" x14ac:dyDescent="0.25">
      <c r="A7" s="49"/>
      <c r="B7" s="145" t="s">
        <v>125</v>
      </c>
      <c r="C7" s="145"/>
      <c r="D7" s="145"/>
      <c r="E7" s="145"/>
      <c r="F7" s="145" t="s">
        <v>126</v>
      </c>
      <c r="G7" s="145"/>
      <c r="H7" s="145"/>
      <c r="I7" s="145"/>
      <c r="J7" s="145" t="s">
        <v>103</v>
      </c>
      <c r="K7" s="145"/>
      <c r="L7" s="145"/>
      <c r="M7" s="145"/>
    </row>
    <row r="8" spans="1:13" ht="64.8" x14ac:dyDescent="0.3">
      <c r="A8" s="50" t="s">
        <v>40</v>
      </c>
      <c r="B8" s="70">
        <v>2024</v>
      </c>
      <c r="C8" s="71">
        <v>2025</v>
      </c>
      <c r="D8" s="7" t="s">
        <v>118</v>
      </c>
      <c r="E8" s="7" t="s">
        <v>119</v>
      </c>
      <c r="F8" s="5">
        <v>2024</v>
      </c>
      <c r="G8" s="6">
        <v>2025</v>
      </c>
      <c r="H8" s="7" t="s">
        <v>118</v>
      </c>
      <c r="I8" s="7" t="s">
        <v>119</v>
      </c>
      <c r="J8" s="5" t="s">
        <v>127</v>
      </c>
      <c r="K8" s="5" t="s">
        <v>128</v>
      </c>
      <c r="L8" s="7" t="s">
        <v>118</v>
      </c>
      <c r="M8" s="7" t="s">
        <v>119</v>
      </c>
    </row>
    <row r="9" spans="1:13" ht="22.5" customHeight="1" x14ac:dyDescent="0.3">
      <c r="A9" s="51" t="s">
        <v>197</v>
      </c>
      <c r="B9" s="74">
        <v>5616112.0570400003</v>
      </c>
      <c r="C9" s="74">
        <v>5563451.36809</v>
      </c>
      <c r="D9" s="63">
        <f>(C9-B9)/B9*100</f>
        <v>-0.93767162077879573</v>
      </c>
      <c r="E9" s="76">
        <f t="shared" ref="E9:E23" si="0">C9/C$23*100</f>
        <v>30.77208438050511</v>
      </c>
      <c r="F9" s="74">
        <v>10614035.49281</v>
      </c>
      <c r="G9" s="74">
        <v>11438617.705290001</v>
      </c>
      <c r="H9" s="63">
        <f t="shared" ref="H9:H22" si="1">(G9-F9)/F9*100</f>
        <v>7.7687907962864564</v>
      </c>
      <c r="I9" s="65">
        <f t="shared" ref="I9:I23" si="2">G9/G$23*100</f>
        <v>31.330091632455304</v>
      </c>
      <c r="J9" s="74">
        <v>67936921.283109993</v>
      </c>
      <c r="K9" s="74">
        <v>68889115.637109995</v>
      </c>
      <c r="L9" s="63">
        <f t="shared" ref="L9:L23" si="3">(K9-J9)/J9*100</f>
        <v>1.4015859653574412</v>
      </c>
      <c r="M9" s="76">
        <f t="shared" ref="M9:M23" si="4">K9/K$23*100</f>
        <v>30.364200092792643</v>
      </c>
    </row>
    <row r="10" spans="1:13" ht="22.5" customHeight="1" x14ac:dyDescent="0.3">
      <c r="A10" s="51" t="s">
        <v>198</v>
      </c>
      <c r="B10" s="74">
        <v>3228995.3604799998</v>
      </c>
      <c r="C10" s="74">
        <v>3088167.20566</v>
      </c>
      <c r="D10" s="63">
        <f t="shared" ref="D10:D23" si="5">(C10-B10)/B10*100</f>
        <v>-4.3613613244419556</v>
      </c>
      <c r="E10" s="76">
        <f t="shared" si="0"/>
        <v>17.081005215347627</v>
      </c>
      <c r="F10" s="74">
        <v>6136413.2036199998</v>
      </c>
      <c r="G10" s="74">
        <v>6187910.4336099997</v>
      </c>
      <c r="H10" s="63">
        <f t="shared" si="1"/>
        <v>0.83920733955172055</v>
      </c>
      <c r="I10" s="65">
        <f t="shared" si="2"/>
        <v>16.94853398315513</v>
      </c>
      <c r="J10" s="74">
        <v>37083798.697109997</v>
      </c>
      <c r="K10" s="74">
        <v>38679418.232720003</v>
      </c>
      <c r="L10" s="63">
        <f t="shared" si="3"/>
        <v>4.302740257659619</v>
      </c>
      <c r="M10" s="76">
        <f t="shared" si="4"/>
        <v>17.048696065107347</v>
      </c>
    </row>
    <row r="11" spans="1:13" ht="22.5" customHeight="1" x14ac:dyDescent="0.3">
      <c r="A11" s="51" t="s">
        <v>199</v>
      </c>
      <c r="B11" s="74">
        <v>2014215.0948000001</v>
      </c>
      <c r="C11" s="74">
        <v>2147224.2580499998</v>
      </c>
      <c r="D11" s="63">
        <f t="shared" si="5"/>
        <v>6.6035233075843278</v>
      </c>
      <c r="E11" s="76">
        <f t="shared" si="0"/>
        <v>11.87654239804495</v>
      </c>
      <c r="F11" s="74">
        <v>3870283.3052599998</v>
      </c>
      <c r="G11" s="74">
        <v>4022104.4833800001</v>
      </c>
      <c r="H11" s="63">
        <f t="shared" si="1"/>
        <v>3.9227406922295365</v>
      </c>
      <c r="I11" s="65">
        <f t="shared" si="2"/>
        <v>11.016444929471479</v>
      </c>
      <c r="J11" s="74">
        <v>26260004.41604</v>
      </c>
      <c r="K11" s="74">
        <v>27339971.075259998</v>
      </c>
      <c r="L11" s="63">
        <f t="shared" si="3"/>
        <v>4.1125913084779953</v>
      </c>
      <c r="M11" s="76">
        <f t="shared" si="4"/>
        <v>12.050617061676423</v>
      </c>
    </row>
    <row r="12" spans="1:13" ht="22.5" customHeight="1" x14ac:dyDescent="0.3">
      <c r="A12" s="51" t="s">
        <v>200</v>
      </c>
      <c r="B12" s="74">
        <v>1704079.5672899999</v>
      </c>
      <c r="C12" s="74">
        <v>1601372.6741800001</v>
      </c>
      <c r="D12" s="63">
        <f t="shared" si="5"/>
        <v>-6.0271183976071461</v>
      </c>
      <c r="E12" s="76">
        <f t="shared" si="0"/>
        <v>8.8573749987536345</v>
      </c>
      <c r="F12" s="74">
        <v>3348011.1258800002</v>
      </c>
      <c r="G12" s="74">
        <v>3232075.1154900002</v>
      </c>
      <c r="H12" s="63">
        <f t="shared" si="1"/>
        <v>-3.4628322915004359</v>
      </c>
      <c r="I12" s="65">
        <f t="shared" si="2"/>
        <v>8.852573985792894</v>
      </c>
      <c r="J12" s="74">
        <v>21767200.657949999</v>
      </c>
      <c r="K12" s="74">
        <v>20387855.757619999</v>
      </c>
      <c r="L12" s="63">
        <f t="shared" si="3"/>
        <v>-6.3368042680592636</v>
      </c>
      <c r="M12" s="76">
        <f t="shared" si="4"/>
        <v>8.9863387846117924</v>
      </c>
    </row>
    <row r="13" spans="1:13" ht="22.5" customHeight="1" x14ac:dyDescent="0.3">
      <c r="A13" s="52" t="s">
        <v>201</v>
      </c>
      <c r="B13" s="74">
        <v>1572670.8685999999</v>
      </c>
      <c r="C13" s="74">
        <v>1418911.69578</v>
      </c>
      <c r="D13" s="63">
        <f t="shared" si="5"/>
        <v>-9.7769454429379241</v>
      </c>
      <c r="E13" s="76">
        <f t="shared" si="0"/>
        <v>7.8481625060052869</v>
      </c>
      <c r="F13" s="74">
        <v>3044950.5367100001</v>
      </c>
      <c r="G13" s="74">
        <v>2892652.0569699998</v>
      </c>
      <c r="H13" s="63">
        <f t="shared" si="1"/>
        <v>-5.001673357379242</v>
      </c>
      <c r="I13" s="65">
        <f t="shared" si="2"/>
        <v>7.9229026041991295</v>
      </c>
      <c r="J13" s="74">
        <v>18358288.818390001</v>
      </c>
      <c r="K13" s="74">
        <v>18250302.420589998</v>
      </c>
      <c r="L13" s="63">
        <f t="shared" si="3"/>
        <v>-0.5882160307437222</v>
      </c>
      <c r="M13" s="76">
        <f t="shared" si="4"/>
        <v>8.0441711194540808</v>
      </c>
    </row>
    <row r="14" spans="1:13" ht="22.5" customHeight="1" x14ac:dyDescent="0.3">
      <c r="A14" s="51" t="s">
        <v>202</v>
      </c>
      <c r="B14" s="74">
        <v>1380086.79449</v>
      </c>
      <c r="C14" s="74">
        <v>1400404.9475700001</v>
      </c>
      <c r="D14" s="63">
        <f t="shared" si="5"/>
        <v>1.472237337616761</v>
      </c>
      <c r="E14" s="76">
        <f t="shared" si="0"/>
        <v>7.745799569790317</v>
      </c>
      <c r="F14" s="74">
        <v>2682216.3529400001</v>
      </c>
      <c r="G14" s="74">
        <v>2896877.9493200001</v>
      </c>
      <c r="H14" s="63">
        <f t="shared" si="1"/>
        <v>8.0031424812061722</v>
      </c>
      <c r="I14" s="65">
        <f t="shared" si="2"/>
        <v>7.9344772190665518</v>
      </c>
      <c r="J14" s="74">
        <v>16608147.66247</v>
      </c>
      <c r="K14" s="74">
        <v>17421601.57739</v>
      </c>
      <c r="L14" s="63">
        <f t="shared" si="3"/>
        <v>4.8979207763078243</v>
      </c>
      <c r="M14" s="76">
        <f t="shared" si="4"/>
        <v>7.6789053153096045</v>
      </c>
    </row>
    <row r="15" spans="1:13" ht="22.5" customHeight="1" x14ac:dyDescent="0.3">
      <c r="A15" s="51" t="s">
        <v>203</v>
      </c>
      <c r="B15" s="74">
        <v>1027783.44852</v>
      </c>
      <c r="C15" s="74">
        <v>929835.02986999997</v>
      </c>
      <c r="D15" s="63">
        <f t="shared" si="5"/>
        <v>-9.5300638272629268</v>
      </c>
      <c r="E15" s="76">
        <f t="shared" si="0"/>
        <v>5.1430236567219794</v>
      </c>
      <c r="F15" s="74">
        <v>2044443.1814300001</v>
      </c>
      <c r="G15" s="74">
        <v>1936475.6037399999</v>
      </c>
      <c r="H15" s="63">
        <f t="shared" si="1"/>
        <v>-5.2810260842994676</v>
      </c>
      <c r="I15" s="65">
        <f t="shared" si="2"/>
        <v>5.3039588936633892</v>
      </c>
      <c r="J15" s="74">
        <v>12021471.663629999</v>
      </c>
      <c r="K15" s="74">
        <v>11939239.48621</v>
      </c>
      <c r="L15" s="63">
        <f t="shared" si="3"/>
        <v>-0.68404418128594435</v>
      </c>
      <c r="M15" s="76">
        <f t="shared" si="4"/>
        <v>5.2624489857692671</v>
      </c>
    </row>
    <row r="16" spans="1:13" ht="22.5" customHeight="1" x14ac:dyDescent="0.3">
      <c r="A16" s="51" t="s">
        <v>204</v>
      </c>
      <c r="B16" s="74">
        <v>975477.19336000003</v>
      </c>
      <c r="C16" s="74">
        <v>955267.05778000003</v>
      </c>
      <c r="D16" s="63">
        <f t="shared" si="5"/>
        <v>-2.07182040928982</v>
      </c>
      <c r="E16" s="76">
        <f t="shared" si="0"/>
        <v>5.2836911052239248</v>
      </c>
      <c r="F16" s="74">
        <v>1926925.0340799999</v>
      </c>
      <c r="G16" s="74">
        <v>1941282.53049</v>
      </c>
      <c r="H16" s="63">
        <f t="shared" si="1"/>
        <v>0.7450988573022016</v>
      </c>
      <c r="I16" s="65">
        <f t="shared" si="2"/>
        <v>5.3171249474146531</v>
      </c>
      <c r="J16" s="74">
        <v>12109368.456180001</v>
      </c>
      <c r="K16" s="74">
        <v>11712383.24223</v>
      </c>
      <c r="L16" s="63">
        <f t="shared" si="3"/>
        <v>-3.2783312803352662</v>
      </c>
      <c r="M16" s="76">
        <f t="shared" si="4"/>
        <v>5.1624577415675867</v>
      </c>
    </row>
    <row r="17" spans="1:13" ht="22.5" customHeight="1" x14ac:dyDescent="0.3">
      <c r="A17" s="51" t="s">
        <v>205</v>
      </c>
      <c r="B17" s="74">
        <v>267243.41787</v>
      </c>
      <c r="C17" s="74">
        <v>268249.07759</v>
      </c>
      <c r="D17" s="63">
        <f t="shared" si="5"/>
        <v>0.3763085085557456</v>
      </c>
      <c r="E17" s="76">
        <f t="shared" si="0"/>
        <v>1.4837162589283206</v>
      </c>
      <c r="F17" s="74">
        <v>532992.40760999999</v>
      </c>
      <c r="G17" s="74">
        <v>564048.94733</v>
      </c>
      <c r="H17" s="63">
        <f t="shared" si="1"/>
        <v>5.8268259128232502</v>
      </c>
      <c r="I17" s="65">
        <f t="shared" si="2"/>
        <v>1.5449161481169398</v>
      </c>
      <c r="J17" s="74">
        <v>3195021.8690599999</v>
      </c>
      <c r="K17" s="74">
        <v>3518899.1006</v>
      </c>
      <c r="L17" s="63">
        <f t="shared" si="3"/>
        <v>10.136933167073666</v>
      </c>
      <c r="M17" s="76">
        <f t="shared" si="4"/>
        <v>1.5510223263688994</v>
      </c>
    </row>
    <row r="18" spans="1:13" ht="22.5" customHeight="1" x14ac:dyDescent="0.3">
      <c r="A18" s="51" t="s">
        <v>206</v>
      </c>
      <c r="B18" s="74">
        <v>204635.07667000001</v>
      </c>
      <c r="C18" s="74">
        <v>204967.15783000001</v>
      </c>
      <c r="D18" s="63">
        <f t="shared" si="5"/>
        <v>0.16227968606551479</v>
      </c>
      <c r="E18" s="76">
        <f t="shared" si="0"/>
        <v>1.1336967394292923</v>
      </c>
      <c r="F18" s="74">
        <v>422228.76205000002</v>
      </c>
      <c r="G18" s="74">
        <v>450677.94918</v>
      </c>
      <c r="H18" s="63">
        <f t="shared" si="1"/>
        <v>6.7378610097222706</v>
      </c>
      <c r="I18" s="65">
        <f t="shared" si="2"/>
        <v>1.2343957817566087</v>
      </c>
      <c r="J18" s="74">
        <v>2667935.5439200001</v>
      </c>
      <c r="K18" s="74">
        <v>2666511.8858699999</v>
      </c>
      <c r="L18" s="63">
        <f t="shared" si="3"/>
        <v>-5.3361785791437077E-2</v>
      </c>
      <c r="M18" s="76">
        <f t="shared" si="4"/>
        <v>1.1753162992957709</v>
      </c>
    </row>
    <row r="19" spans="1:13" ht="22.5" customHeight="1" x14ac:dyDescent="0.3">
      <c r="A19" s="51" t="s">
        <v>207</v>
      </c>
      <c r="B19" s="74">
        <v>222394.10941999999</v>
      </c>
      <c r="C19" s="74">
        <v>213470.73289000001</v>
      </c>
      <c r="D19" s="63">
        <f t="shared" si="5"/>
        <v>-4.0124158653626179</v>
      </c>
      <c r="E19" s="76">
        <f t="shared" si="0"/>
        <v>1.1807309834568651</v>
      </c>
      <c r="F19" s="74">
        <v>428323.15659999999</v>
      </c>
      <c r="G19" s="74">
        <v>416958.50812000001</v>
      </c>
      <c r="H19" s="63">
        <f t="shared" si="1"/>
        <v>-2.6532883653108503</v>
      </c>
      <c r="I19" s="65">
        <f t="shared" si="2"/>
        <v>1.1420390647630503</v>
      </c>
      <c r="J19" s="74">
        <v>2742207.2102600001</v>
      </c>
      <c r="K19" s="74">
        <v>2591864.0305400002</v>
      </c>
      <c r="L19" s="63">
        <f t="shared" si="3"/>
        <v>-5.4825608786049846</v>
      </c>
      <c r="M19" s="76">
        <f t="shared" si="4"/>
        <v>1.1424138241402191</v>
      </c>
    </row>
    <row r="20" spans="1:13" ht="22.5" customHeight="1" x14ac:dyDescent="0.3">
      <c r="A20" s="51" t="s">
        <v>208</v>
      </c>
      <c r="B20" s="74">
        <v>139606.15275000001</v>
      </c>
      <c r="C20" s="74">
        <v>184196.08072999999</v>
      </c>
      <c r="D20" s="63">
        <f t="shared" si="5"/>
        <v>31.939801435434926</v>
      </c>
      <c r="E20" s="76">
        <f t="shared" si="0"/>
        <v>1.0188095417337704</v>
      </c>
      <c r="F20" s="74">
        <v>306907.26040999999</v>
      </c>
      <c r="G20" s="74">
        <v>329794.60418000002</v>
      </c>
      <c r="H20" s="63">
        <f t="shared" si="1"/>
        <v>7.4574135976531286</v>
      </c>
      <c r="I20" s="65">
        <f t="shared" si="2"/>
        <v>0.90329928275077098</v>
      </c>
      <c r="J20" s="74">
        <v>1672579.4075499999</v>
      </c>
      <c r="K20" s="74">
        <v>2038007.0030799999</v>
      </c>
      <c r="L20" s="63">
        <f t="shared" si="3"/>
        <v>21.848146275176237</v>
      </c>
      <c r="M20" s="76">
        <f t="shared" si="4"/>
        <v>0.89829070760632945</v>
      </c>
    </row>
    <row r="21" spans="1:13" ht="22.5" customHeight="1" x14ac:dyDescent="0.3">
      <c r="A21" s="51" t="s">
        <v>209</v>
      </c>
      <c r="B21" s="74">
        <v>86590.553169999999</v>
      </c>
      <c r="C21" s="74">
        <v>102639.89912</v>
      </c>
      <c r="D21" s="63">
        <f t="shared" si="5"/>
        <v>18.5347539222794</v>
      </c>
      <c r="E21" s="76">
        <f t="shared" si="0"/>
        <v>0.5677129946067101</v>
      </c>
      <c r="F21" s="74">
        <v>247210.53109</v>
      </c>
      <c r="G21" s="74">
        <v>198105.19224</v>
      </c>
      <c r="H21" s="63">
        <f t="shared" si="1"/>
        <v>-19.863773049426687</v>
      </c>
      <c r="I21" s="65">
        <f t="shared" si="2"/>
        <v>0.54260523304961861</v>
      </c>
      <c r="J21" s="74">
        <v>1287149.047</v>
      </c>
      <c r="K21" s="74">
        <v>1369006.8629600001</v>
      </c>
      <c r="L21" s="63">
        <f t="shared" si="3"/>
        <v>6.3596221549313725</v>
      </c>
      <c r="M21" s="76">
        <f t="shared" si="4"/>
        <v>0.6034160539133272</v>
      </c>
    </row>
    <row r="22" spans="1:13" ht="22.5" customHeight="1" x14ac:dyDescent="0.3">
      <c r="A22" s="51" t="s">
        <v>210</v>
      </c>
      <c r="B22" s="74">
        <v>1877.7092600000001</v>
      </c>
      <c r="C22" s="74">
        <v>1383.02181</v>
      </c>
      <c r="D22" s="63">
        <f t="shared" si="5"/>
        <v>-26.345263376929829</v>
      </c>
      <c r="E22" s="76">
        <f t="shared" si="0"/>
        <v>7.6496514522440655E-3</v>
      </c>
      <c r="F22" s="74">
        <v>4567.5143399999997</v>
      </c>
      <c r="G22" s="74">
        <v>2422.9113299999999</v>
      </c>
      <c r="H22" s="63">
        <f t="shared" si="1"/>
        <v>-46.953394129902172</v>
      </c>
      <c r="I22" s="65">
        <f t="shared" si="2"/>
        <v>6.636294344473821E-3</v>
      </c>
      <c r="J22" s="74">
        <v>56300.438000000002</v>
      </c>
      <c r="K22" s="74">
        <v>71932.482340000002</v>
      </c>
      <c r="L22" s="63">
        <f t="shared" si="3"/>
        <v>27.765404489393138</v>
      </c>
      <c r="M22" s="76">
        <f t="shared" si="4"/>
        <v>3.170562238668713E-2</v>
      </c>
    </row>
    <row r="23" spans="1:13" ht="24" customHeight="1" x14ac:dyDescent="0.25">
      <c r="A23" s="67" t="s">
        <v>41</v>
      </c>
      <c r="B23" s="75">
        <f>SUM(B9:B22)</f>
        <v>18441767.403720003</v>
      </c>
      <c r="C23" s="75">
        <f>SUM(C9:C22)</f>
        <v>18079540.206949994</v>
      </c>
      <c r="D23" s="73">
        <f t="shared" si="5"/>
        <v>-1.9641674728905951</v>
      </c>
      <c r="E23" s="77">
        <f t="shared" si="0"/>
        <v>100</v>
      </c>
      <c r="F23" s="66">
        <f>SUM(F9:F22)</f>
        <v>35609507.864830002</v>
      </c>
      <c r="G23" s="66">
        <f>SUM(G9:G22)</f>
        <v>36510003.990670003</v>
      </c>
      <c r="H23" s="73">
        <f>(G23-F23)/F23*100</f>
        <v>2.5288081184895637</v>
      </c>
      <c r="I23" s="69">
        <f t="shared" si="2"/>
        <v>100</v>
      </c>
      <c r="J23" s="75">
        <f>SUM(J9:J22)</f>
        <v>223766395.17067006</v>
      </c>
      <c r="K23" s="75">
        <f>SUM(K9:K22)</f>
        <v>226876108.79452005</v>
      </c>
      <c r="L23" s="73">
        <f t="shared" si="3"/>
        <v>1.3897143141078721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O18" sqref="O18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0"/>
      <c r="I26" s="160"/>
      <c r="N26" t="s">
        <v>42</v>
      </c>
    </row>
    <row r="27" spans="3:14" x14ac:dyDescent="0.25">
      <c r="H27" s="160"/>
      <c r="I27" s="160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0"/>
      <c r="I39" s="160"/>
    </row>
    <row r="40" spans="8:9" x14ac:dyDescent="0.25">
      <c r="H40" s="160"/>
      <c r="I40" s="160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0"/>
      <c r="I51" s="160"/>
    </row>
    <row r="52" spans="3:9" x14ac:dyDescent="0.25">
      <c r="H52" s="160"/>
      <c r="I52" s="160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M28" sqref="M28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2" t="s">
        <v>117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102</v>
      </c>
      <c r="C4" s="61" t="s">
        <v>43</v>
      </c>
      <c r="D4" s="61" t="s">
        <v>44</v>
      </c>
      <c r="E4" s="61" t="s">
        <v>45</v>
      </c>
      <c r="F4" s="61" t="s">
        <v>46</v>
      </c>
      <c r="G4" s="61" t="s">
        <v>47</v>
      </c>
      <c r="H4" s="61" t="s">
        <v>48</v>
      </c>
      <c r="I4" s="61" t="s">
        <v>0</v>
      </c>
      <c r="J4" s="61" t="s">
        <v>101</v>
      </c>
      <c r="K4" s="61" t="s">
        <v>49</v>
      </c>
      <c r="L4" s="61" t="s">
        <v>50</v>
      </c>
      <c r="M4" s="61" t="s">
        <v>51</v>
      </c>
      <c r="N4" s="61" t="s">
        <v>52</v>
      </c>
      <c r="O4" s="62" t="s">
        <v>100</v>
      </c>
      <c r="P4" s="62" t="s">
        <v>99</v>
      </c>
    </row>
    <row r="5" spans="1:16" x14ac:dyDescent="0.25">
      <c r="A5" s="53" t="s">
        <v>98</v>
      </c>
      <c r="B5" s="54" t="s">
        <v>167</v>
      </c>
      <c r="C5" s="78">
        <v>1579562.47202</v>
      </c>
      <c r="D5" s="78">
        <v>1489926.91882</v>
      </c>
      <c r="E5" s="78">
        <v>0</v>
      </c>
      <c r="F5" s="78">
        <v>0</v>
      </c>
      <c r="G5" s="78">
        <v>0</v>
      </c>
      <c r="H5" s="78">
        <v>0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78">
        <v>3069489.39084</v>
      </c>
      <c r="P5" s="56">
        <f t="shared" ref="P5:P24" si="0">O5/O$26*100</f>
        <v>8.4072556979845778</v>
      </c>
    </row>
    <row r="6" spans="1:16" x14ac:dyDescent="0.25">
      <c r="A6" s="53" t="s">
        <v>97</v>
      </c>
      <c r="B6" s="54" t="s">
        <v>169</v>
      </c>
      <c r="C6" s="78">
        <v>1085952.9417999999</v>
      </c>
      <c r="D6" s="78">
        <v>986650.64332999999</v>
      </c>
      <c r="E6" s="78">
        <v>0</v>
      </c>
      <c r="F6" s="78">
        <v>0</v>
      </c>
      <c r="G6" s="78">
        <v>0</v>
      </c>
      <c r="H6" s="78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78">
        <v>2072603.58513</v>
      </c>
      <c r="P6" s="56">
        <f t="shared" si="0"/>
        <v>5.6768100755607875</v>
      </c>
    </row>
    <row r="7" spans="1:16" x14ac:dyDescent="0.25">
      <c r="A7" s="53" t="s">
        <v>96</v>
      </c>
      <c r="B7" s="54" t="s">
        <v>170</v>
      </c>
      <c r="C7" s="78">
        <v>1080254.70303</v>
      </c>
      <c r="D7" s="78">
        <v>929427.36514000001</v>
      </c>
      <c r="E7" s="78">
        <v>0</v>
      </c>
      <c r="F7" s="78">
        <v>0</v>
      </c>
      <c r="G7" s="78">
        <v>0</v>
      </c>
      <c r="H7" s="78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78">
        <v>2009682.0681700001</v>
      </c>
      <c r="P7" s="56">
        <f t="shared" si="0"/>
        <v>5.5044695932752221</v>
      </c>
    </row>
    <row r="8" spans="1:16" x14ac:dyDescent="0.25">
      <c r="A8" s="53" t="s">
        <v>95</v>
      </c>
      <c r="B8" s="54" t="s">
        <v>168</v>
      </c>
      <c r="C8" s="78">
        <v>933327.07319000002</v>
      </c>
      <c r="D8" s="78">
        <v>1064424.26557</v>
      </c>
      <c r="E8" s="78">
        <v>0</v>
      </c>
      <c r="F8" s="78">
        <v>0</v>
      </c>
      <c r="G8" s="78">
        <v>0</v>
      </c>
      <c r="H8" s="78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78">
        <v>1997751.33876</v>
      </c>
      <c r="P8" s="56">
        <f t="shared" si="0"/>
        <v>5.4717916198270435</v>
      </c>
    </row>
    <row r="9" spans="1:16" x14ac:dyDescent="0.25">
      <c r="A9" s="53" t="s">
        <v>94</v>
      </c>
      <c r="B9" s="54" t="s">
        <v>171</v>
      </c>
      <c r="C9" s="78">
        <v>824764.28208000003</v>
      </c>
      <c r="D9" s="78">
        <v>884946.52839999995</v>
      </c>
      <c r="E9" s="78">
        <v>0</v>
      </c>
      <c r="F9" s="78">
        <v>0</v>
      </c>
      <c r="G9" s="78">
        <v>0</v>
      </c>
      <c r="H9" s="78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78">
        <v>1709710.81048</v>
      </c>
      <c r="P9" s="56">
        <f t="shared" si="0"/>
        <v>4.6828557206318315</v>
      </c>
    </row>
    <row r="10" spans="1:16" x14ac:dyDescent="0.25">
      <c r="A10" s="53" t="s">
        <v>93</v>
      </c>
      <c r="B10" s="54" t="s">
        <v>172</v>
      </c>
      <c r="C10" s="78">
        <v>774438.89101999998</v>
      </c>
      <c r="D10" s="78">
        <v>770441.68107000005</v>
      </c>
      <c r="E10" s="78">
        <v>0</v>
      </c>
      <c r="F10" s="78">
        <v>0</v>
      </c>
      <c r="G10" s="78">
        <v>0</v>
      </c>
      <c r="H10" s="78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78">
        <v>1544880.5720899999</v>
      </c>
      <c r="P10" s="56">
        <f t="shared" si="0"/>
        <v>4.2313897650758641</v>
      </c>
    </row>
    <row r="11" spans="1:16" x14ac:dyDescent="0.25">
      <c r="A11" s="53" t="s">
        <v>92</v>
      </c>
      <c r="B11" s="54" t="s">
        <v>173</v>
      </c>
      <c r="C11" s="78">
        <v>794216.60360999999</v>
      </c>
      <c r="D11" s="78">
        <v>704604.79348999995</v>
      </c>
      <c r="E11" s="78">
        <v>0</v>
      </c>
      <c r="F11" s="78">
        <v>0</v>
      </c>
      <c r="G11" s="78">
        <v>0</v>
      </c>
      <c r="H11" s="78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78">
        <v>1498821.3970999999</v>
      </c>
      <c r="P11" s="56">
        <f t="shared" si="0"/>
        <v>4.1052348213465502</v>
      </c>
    </row>
    <row r="12" spans="1:16" x14ac:dyDescent="0.25">
      <c r="A12" s="53" t="s">
        <v>91</v>
      </c>
      <c r="B12" s="54" t="s">
        <v>174</v>
      </c>
      <c r="C12" s="78">
        <v>865219.23473000003</v>
      </c>
      <c r="D12" s="78">
        <v>599554.97585000005</v>
      </c>
      <c r="E12" s="78">
        <v>0</v>
      </c>
      <c r="F12" s="78">
        <v>0</v>
      </c>
      <c r="G12" s="78">
        <v>0</v>
      </c>
      <c r="H12" s="78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78">
        <v>1464774.21058</v>
      </c>
      <c r="P12" s="56">
        <f t="shared" si="0"/>
        <v>4.0119804176255851</v>
      </c>
    </row>
    <row r="13" spans="1:16" x14ac:dyDescent="0.25">
      <c r="A13" s="53" t="s">
        <v>90</v>
      </c>
      <c r="B13" s="54" t="s">
        <v>176</v>
      </c>
      <c r="C13" s="78">
        <v>570522.62378000002</v>
      </c>
      <c r="D13" s="78">
        <v>539355.57738999999</v>
      </c>
      <c r="E13" s="78">
        <v>0</v>
      </c>
      <c r="F13" s="78">
        <v>0</v>
      </c>
      <c r="G13" s="78">
        <v>0</v>
      </c>
      <c r="H13" s="78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78">
        <v>1109878.20117</v>
      </c>
      <c r="P13" s="56">
        <f t="shared" si="0"/>
        <v>3.0399290053587111</v>
      </c>
    </row>
    <row r="14" spans="1:16" x14ac:dyDescent="0.25">
      <c r="A14" s="53" t="s">
        <v>89</v>
      </c>
      <c r="B14" s="54" t="s">
        <v>175</v>
      </c>
      <c r="C14" s="78">
        <v>543545.11912000005</v>
      </c>
      <c r="D14" s="78">
        <v>554851.07045</v>
      </c>
      <c r="E14" s="78">
        <v>0</v>
      </c>
      <c r="F14" s="78">
        <v>0</v>
      </c>
      <c r="G14" s="78">
        <v>0</v>
      </c>
      <c r="H14" s="78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78">
        <v>1098396.1895699999</v>
      </c>
      <c r="P14" s="56">
        <f t="shared" si="0"/>
        <v>3.008480058919444</v>
      </c>
    </row>
    <row r="15" spans="1:16" x14ac:dyDescent="0.25">
      <c r="A15" s="53" t="s">
        <v>88</v>
      </c>
      <c r="B15" s="54" t="s">
        <v>211</v>
      </c>
      <c r="C15" s="78">
        <v>424543.23034000001</v>
      </c>
      <c r="D15" s="78">
        <v>483962.15032000002</v>
      </c>
      <c r="E15" s="78">
        <v>0</v>
      </c>
      <c r="F15" s="78">
        <v>0</v>
      </c>
      <c r="G15" s="78">
        <v>0</v>
      </c>
      <c r="H15" s="78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78">
        <v>908505.38066000002</v>
      </c>
      <c r="P15" s="56">
        <f t="shared" si="0"/>
        <v>2.4883738191104152</v>
      </c>
    </row>
    <row r="16" spans="1:16" x14ac:dyDescent="0.25">
      <c r="A16" s="53" t="s">
        <v>87</v>
      </c>
      <c r="B16" s="54" t="s">
        <v>212</v>
      </c>
      <c r="C16" s="78">
        <v>430118.02279999998</v>
      </c>
      <c r="D16" s="78">
        <v>464722.59688999999</v>
      </c>
      <c r="E16" s="78">
        <v>0</v>
      </c>
      <c r="F16" s="78">
        <v>0</v>
      </c>
      <c r="G16" s="78">
        <v>0</v>
      </c>
      <c r="H16" s="78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78">
        <v>894840.61968999996</v>
      </c>
      <c r="P16" s="56">
        <f t="shared" si="0"/>
        <v>2.4509463760088153</v>
      </c>
    </row>
    <row r="17" spans="1:16" x14ac:dyDescent="0.25">
      <c r="A17" s="53" t="s">
        <v>86</v>
      </c>
      <c r="B17" s="54" t="s">
        <v>213</v>
      </c>
      <c r="C17" s="78">
        <v>361144.16628</v>
      </c>
      <c r="D17" s="78">
        <v>366754.11382000003</v>
      </c>
      <c r="E17" s="78">
        <v>0</v>
      </c>
      <c r="F17" s="78">
        <v>0</v>
      </c>
      <c r="G17" s="78">
        <v>0</v>
      </c>
      <c r="H17" s="78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78">
        <v>727898.28009999997</v>
      </c>
      <c r="P17" s="56">
        <f t="shared" si="0"/>
        <v>1.9936954273848118</v>
      </c>
    </row>
    <row r="18" spans="1:16" x14ac:dyDescent="0.25">
      <c r="A18" s="53" t="s">
        <v>85</v>
      </c>
      <c r="B18" s="54" t="s">
        <v>214</v>
      </c>
      <c r="C18" s="78">
        <v>365612.41096000001</v>
      </c>
      <c r="D18" s="78">
        <v>344016.38618999999</v>
      </c>
      <c r="E18" s="78">
        <v>0</v>
      </c>
      <c r="F18" s="78">
        <v>0</v>
      </c>
      <c r="G18" s="78">
        <v>0</v>
      </c>
      <c r="H18" s="78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78">
        <v>709628.79715</v>
      </c>
      <c r="P18" s="56">
        <f t="shared" si="0"/>
        <v>1.94365576440732</v>
      </c>
    </row>
    <row r="19" spans="1:16" x14ac:dyDescent="0.25">
      <c r="A19" s="53" t="s">
        <v>84</v>
      </c>
      <c r="B19" s="54" t="s">
        <v>215</v>
      </c>
      <c r="C19" s="78">
        <v>370028.20660999999</v>
      </c>
      <c r="D19" s="78">
        <v>259385.25779</v>
      </c>
      <c r="E19" s="78">
        <v>0</v>
      </c>
      <c r="F19" s="78">
        <v>0</v>
      </c>
      <c r="G19" s="78">
        <v>0</v>
      </c>
      <c r="H19" s="78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78">
        <v>629413.46440000006</v>
      </c>
      <c r="P19" s="56">
        <f t="shared" si="0"/>
        <v>1.7239479474196839</v>
      </c>
    </row>
    <row r="20" spans="1:16" x14ac:dyDescent="0.25">
      <c r="A20" s="53" t="s">
        <v>83</v>
      </c>
      <c r="B20" s="54" t="s">
        <v>216</v>
      </c>
      <c r="C20" s="78">
        <v>283408.94547999999</v>
      </c>
      <c r="D20" s="78">
        <v>273488.20555000001</v>
      </c>
      <c r="E20" s="78">
        <v>0</v>
      </c>
      <c r="F20" s="78">
        <v>0</v>
      </c>
      <c r="G20" s="78">
        <v>0</v>
      </c>
      <c r="H20" s="78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78">
        <v>556897.15102999995</v>
      </c>
      <c r="P20" s="56">
        <f t="shared" si="0"/>
        <v>1.5253275545308433</v>
      </c>
    </row>
    <row r="21" spans="1:16" x14ac:dyDescent="0.25">
      <c r="A21" s="53" t="s">
        <v>82</v>
      </c>
      <c r="B21" s="54" t="s">
        <v>217</v>
      </c>
      <c r="C21" s="78">
        <v>255561.30704000001</v>
      </c>
      <c r="D21" s="78">
        <v>299215.43409</v>
      </c>
      <c r="E21" s="78">
        <v>0</v>
      </c>
      <c r="F21" s="78">
        <v>0</v>
      </c>
      <c r="G21" s="78">
        <v>0</v>
      </c>
      <c r="H21" s="78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78">
        <v>554776.74112999998</v>
      </c>
      <c r="P21" s="56">
        <f t="shared" si="0"/>
        <v>1.5195198041385349</v>
      </c>
    </row>
    <row r="22" spans="1:16" x14ac:dyDescent="0.25">
      <c r="A22" s="53" t="s">
        <v>81</v>
      </c>
      <c r="B22" s="54" t="s">
        <v>218</v>
      </c>
      <c r="C22" s="78">
        <v>255532.9804</v>
      </c>
      <c r="D22" s="78">
        <v>241122.95512999999</v>
      </c>
      <c r="E22" s="78">
        <v>0</v>
      </c>
      <c r="F22" s="78">
        <v>0</v>
      </c>
      <c r="G22" s="78">
        <v>0</v>
      </c>
      <c r="H22" s="78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78">
        <v>496655.93553000002</v>
      </c>
      <c r="P22" s="56">
        <f t="shared" si="0"/>
        <v>1.3603283518043952</v>
      </c>
    </row>
    <row r="23" spans="1:16" x14ac:dyDescent="0.25">
      <c r="A23" s="53" t="s">
        <v>80</v>
      </c>
      <c r="B23" s="54" t="s">
        <v>219</v>
      </c>
      <c r="C23" s="78">
        <v>213709.77059999999</v>
      </c>
      <c r="D23" s="78">
        <v>278358.44618000003</v>
      </c>
      <c r="E23" s="78">
        <v>0</v>
      </c>
      <c r="F23" s="78">
        <v>0</v>
      </c>
      <c r="G23" s="78">
        <v>0</v>
      </c>
      <c r="H23" s="78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78">
        <v>492068.21678000002</v>
      </c>
      <c r="P23" s="56">
        <f t="shared" si="0"/>
        <v>1.3477627033558977</v>
      </c>
    </row>
    <row r="24" spans="1:16" x14ac:dyDescent="0.25">
      <c r="A24" s="53" t="s">
        <v>79</v>
      </c>
      <c r="B24" s="54" t="s">
        <v>220</v>
      </c>
      <c r="C24" s="78">
        <v>225294.67087</v>
      </c>
      <c r="D24" s="78">
        <v>258670.25807000001</v>
      </c>
      <c r="E24" s="78">
        <v>0</v>
      </c>
      <c r="F24" s="78">
        <v>0</v>
      </c>
      <c r="G24" s="78">
        <v>0</v>
      </c>
      <c r="H24" s="78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78">
        <v>483964.92894000001</v>
      </c>
      <c r="P24" s="56">
        <f t="shared" si="0"/>
        <v>1.325567997920996</v>
      </c>
    </row>
    <row r="25" spans="1:16" x14ac:dyDescent="0.25">
      <c r="A25" s="57"/>
      <c r="B25" s="161" t="s">
        <v>78</v>
      </c>
      <c r="C25" s="161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24030637.279299997</v>
      </c>
      <c r="P25" s="59">
        <f>SUM(P5:P24)</f>
        <v>65.81932252168734</v>
      </c>
    </row>
    <row r="26" spans="1:16" ht="13.5" customHeight="1" x14ac:dyDescent="0.25">
      <c r="A26" s="57"/>
      <c r="B26" s="162" t="s">
        <v>77</v>
      </c>
      <c r="C26" s="162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36510003.990669996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topLeftCell="A25" zoomScaleNormal="100" workbookViewId="0">
      <selection activeCell="V42" sqref="V42"/>
    </sheetView>
  </sheetViews>
  <sheetFormatPr defaultColWidth="9.109375" defaultRowHeight="13.2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4" sqref="L14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54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Q44" sqref="Q4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57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58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topLeftCell="A48" zoomScale="90" zoomScaleNormal="90" workbookViewId="0">
      <selection activeCell="B1" sqref="B1"/>
    </sheetView>
  </sheetViews>
  <sheetFormatPr defaultColWidth="9.109375" defaultRowHeight="13.2" x14ac:dyDescent="0.25"/>
  <cols>
    <col min="1" max="1" width="7" customWidth="1"/>
    <col min="2" max="2" width="40.33203125" customWidth="1"/>
    <col min="3" max="3" width="11.5546875" style="33" customWidth="1"/>
    <col min="4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5"/>
      <c r="B1" s="109" t="s">
        <v>59</v>
      </c>
      <c r="C1" s="110" t="s">
        <v>43</v>
      </c>
      <c r="D1" s="110" t="s">
        <v>44</v>
      </c>
      <c r="E1" s="110" t="s">
        <v>45</v>
      </c>
      <c r="F1" s="110" t="s">
        <v>46</v>
      </c>
      <c r="G1" s="110" t="s">
        <v>47</v>
      </c>
      <c r="H1" s="110" t="s">
        <v>48</v>
      </c>
      <c r="I1" s="110" t="s">
        <v>0</v>
      </c>
      <c r="J1" s="110" t="s">
        <v>60</v>
      </c>
      <c r="K1" s="110" t="s">
        <v>49</v>
      </c>
      <c r="L1" s="110" t="s">
        <v>50</v>
      </c>
      <c r="M1" s="110" t="s">
        <v>51</v>
      </c>
      <c r="N1" s="110" t="s">
        <v>52</v>
      </c>
      <c r="O1" s="111" t="s">
        <v>41</v>
      </c>
    </row>
    <row r="2" spans="1:15" s="36" customFormat="1" ht="15" thickTop="1" thickBot="1" x14ac:dyDescent="0.3">
      <c r="A2" s="86">
        <v>2025</v>
      </c>
      <c r="B2" s="112" t="s">
        <v>2</v>
      </c>
      <c r="C2" s="113">
        <f>C4+C6+C8+C10+C12+C14+C16+C18+C20+C22</f>
        <v>3014235.1943100002</v>
      </c>
      <c r="D2" s="113">
        <f t="shared" ref="D2:O2" si="0">D4+D6+D8+D10+D12+D14+D16+D18+D20+D22</f>
        <v>2965423.7592700003</v>
      </c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>
        <f t="shared" si="0"/>
        <v>5979658.9535800004</v>
      </c>
    </row>
    <row r="3" spans="1:15" ht="14.4" thickTop="1" x14ac:dyDescent="0.25">
      <c r="A3" s="85">
        <v>2024</v>
      </c>
      <c r="B3" s="112" t="s">
        <v>2</v>
      </c>
      <c r="C3" s="113">
        <f>C5+C7+C9+C11+C13+C15+C17+C19+C21+C23</f>
        <v>3093478.7994299997</v>
      </c>
      <c r="D3" s="113">
        <f t="shared" ref="D3:O3" si="1">D5+D7+D9+D11+D13+D15+D17+D19+D21+D23</f>
        <v>3106589.4515399998</v>
      </c>
      <c r="E3" s="113">
        <f t="shared" si="1"/>
        <v>3068646.9164299998</v>
      </c>
      <c r="F3" s="113">
        <f t="shared" si="1"/>
        <v>2583167.9594600005</v>
      </c>
      <c r="G3" s="113">
        <f t="shared" si="1"/>
        <v>3146041.9040100002</v>
      </c>
      <c r="H3" s="113">
        <f t="shared" si="1"/>
        <v>2434166.2680699998</v>
      </c>
      <c r="I3" s="113">
        <f t="shared" si="1"/>
        <v>2844870.0514699998</v>
      </c>
      <c r="J3" s="113">
        <f t="shared" si="1"/>
        <v>2839286.8439300004</v>
      </c>
      <c r="K3" s="113">
        <f t="shared" si="1"/>
        <v>2960750.6673300005</v>
      </c>
      <c r="L3" s="113">
        <f t="shared" si="1"/>
        <v>3375818.3302599997</v>
      </c>
      <c r="M3" s="113">
        <f t="shared" si="1"/>
        <v>3326418.4270899994</v>
      </c>
      <c r="N3" s="113">
        <f t="shared" si="1"/>
        <v>3427389.7949200002</v>
      </c>
      <c r="O3" s="113">
        <f t="shared" si="1"/>
        <v>36206625.413940005</v>
      </c>
    </row>
    <row r="4" spans="1:15" s="36" customFormat="1" ht="13.8" x14ac:dyDescent="0.25">
      <c r="A4" s="86">
        <v>2025</v>
      </c>
      <c r="B4" s="114" t="s">
        <v>129</v>
      </c>
      <c r="C4" s="115">
        <v>1027755.20314</v>
      </c>
      <c r="D4" s="115">
        <v>1070168.9767400001</v>
      </c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6">
        <v>2097924.1798800002</v>
      </c>
    </row>
    <row r="5" spans="1:15" ht="13.8" x14ac:dyDescent="0.25">
      <c r="A5" s="85">
        <v>2024</v>
      </c>
      <c r="B5" s="114" t="s">
        <v>129</v>
      </c>
      <c r="C5" s="115">
        <v>1010012.11451</v>
      </c>
      <c r="D5" s="115">
        <v>1046831.47796</v>
      </c>
      <c r="E5" s="115">
        <v>1037467.4981</v>
      </c>
      <c r="F5" s="115">
        <v>865266.75216999999</v>
      </c>
      <c r="G5" s="115">
        <v>1059528.9378800001</v>
      </c>
      <c r="H5" s="115">
        <v>809216.39405999996</v>
      </c>
      <c r="I5" s="115">
        <v>941737.98502999998</v>
      </c>
      <c r="J5" s="115">
        <v>964892.61820999999</v>
      </c>
      <c r="K5" s="115">
        <v>943402.76243999996</v>
      </c>
      <c r="L5" s="115">
        <v>1034102.67655</v>
      </c>
      <c r="M5" s="115">
        <v>1057686.4797400001</v>
      </c>
      <c r="N5" s="115">
        <v>1131368.6491400001</v>
      </c>
      <c r="O5" s="116">
        <v>11901514.345790001</v>
      </c>
    </row>
    <row r="6" spans="1:15" s="36" customFormat="1" ht="13.8" x14ac:dyDescent="0.25">
      <c r="A6" s="86">
        <v>2025</v>
      </c>
      <c r="B6" s="114" t="s">
        <v>130</v>
      </c>
      <c r="C6" s="115">
        <v>353250.24478000001</v>
      </c>
      <c r="D6" s="115">
        <v>319343.88201</v>
      </c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6">
        <v>672594.12679000001</v>
      </c>
    </row>
    <row r="7" spans="1:15" ht="13.8" x14ac:dyDescent="0.25">
      <c r="A7" s="85">
        <v>2024</v>
      </c>
      <c r="B7" s="114" t="s">
        <v>130</v>
      </c>
      <c r="C7" s="115">
        <v>365786.03013999999</v>
      </c>
      <c r="D7" s="115">
        <v>318978.49057999998</v>
      </c>
      <c r="E7" s="115">
        <v>276701.53295999998</v>
      </c>
      <c r="F7" s="115">
        <v>211805.69589</v>
      </c>
      <c r="G7" s="115">
        <v>283634.73167000001</v>
      </c>
      <c r="H7" s="115">
        <v>259744.38430000001</v>
      </c>
      <c r="I7" s="115">
        <v>205539.19399999999</v>
      </c>
      <c r="J7" s="115">
        <v>213029.55345000001</v>
      </c>
      <c r="K7" s="115">
        <v>267547.43411999999</v>
      </c>
      <c r="L7" s="115">
        <v>289020.79934999999</v>
      </c>
      <c r="M7" s="115">
        <v>360137.08620000002</v>
      </c>
      <c r="N7" s="115">
        <v>349169.42489000002</v>
      </c>
      <c r="O7" s="116">
        <v>3401094.3575499998</v>
      </c>
    </row>
    <row r="8" spans="1:15" s="36" customFormat="1" ht="13.8" x14ac:dyDescent="0.25">
      <c r="A8" s="86">
        <v>2025</v>
      </c>
      <c r="B8" s="114" t="s">
        <v>131</v>
      </c>
      <c r="C8" s="115">
        <v>210456.49544999999</v>
      </c>
      <c r="D8" s="115">
        <v>199473.28787999999</v>
      </c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6">
        <v>409929.78333000001</v>
      </c>
    </row>
    <row r="9" spans="1:15" ht="13.8" x14ac:dyDescent="0.25">
      <c r="A9" s="85">
        <v>2024</v>
      </c>
      <c r="B9" s="114" t="s">
        <v>131</v>
      </c>
      <c r="C9" s="115">
        <v>232088.57702</v>
      </c>
      <c r="D9" s="115">
        <v>234169.64285</v>
      </c>
      <c r="E9" s="115">
        <v>239526.91080000001</v>
      </c>
      <c r="F9" s="115">
        <v>199500.29772999999</v>
      </c>
      <c r="G9" s="115">
        <v>216877.72351000001</v>
      </c>
      <c r="H9" s="115">
        <v>164240.44820000001</v>
      </c>
      <c r="I9" s="115">
        <v>225422.81914000001</v>
      </c>
      <c r="J9" s="115">
        <v>219222.47089</v>
      </c>
      <c r="K9" s="115">
        <v>227187.02257999999</v>
      </c>
      <c r="L9" s="115">
        <v>277465.23426</v>
      </c>
      <c r="M9" s="115">
        <v>242661.48978999999</v>
      </c>
      <c r="N9" s="115">
        <v>247781.13096000001</v>
      </c>
      <c r="O9" s="116">
        <v>2726143.76773</v>
      </c>
    </row>
    <row r="10" spans="1:15" s="36" customFormat="1" ht="13.8" x14ac:dyDescent="0.25">
      <c r="A10" s="86">
        <v>2025</v>
      </c>
      <c r="B10" s="114" t="s">
        <v>132</v>
      </c>
      <c r="C10" s="115">
        <v>164567.72263999999</v>
      </c>
      <c r="D10" s="115">
        <v>146637.97229999999</v>
      </c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6">
        <v>311205.69494000002</v>
      </c>
    </row>
    <row r="11" spans="1:15" ht="13.8" x14ac:dyDescent="0.25">
      <c r="A11" s="85">
        <v>2024</v>
      </c>
      <c r="B11" s="114" t="s">
        <v>132</v>
      </c>
      <c r="C11" s="115">
        <v>160121.91939</v>
      </c>
      <c r="D11" s="115">
        <v>170080.51697</v>
      </c>
      <c r="E11" s="115">
        <v>157757.54418999999</v>
      </c>
      <c r="F11" s="115">
        <v>114339.35174</v>
      </c>
      <c r="G11" s="115">
        <v>135676.91488999999</v>
      </c>
      <c r="H11" s="115">
        <v>88559.557159999997</v>
      </c>
      <c r="I11" s="115">
        <v>103641.00711999999</v>
      </c>
      <c r="J11" s="115">
        <v>118838.25784000001</v>
      </c>
      <c r="K11" s="115">
        <v>196806.69761</v>
      </c>
      <c r="L11" s="115">
        <v>235666.07049000001</v>
      </c>
      <c r="M11" s="115">
        <v>193099.89253000001</v>
      </c>
      <c r="N11" s="115">
        <v>179172.57052000001</v>
      </c>
      <c r="O11" s="116">
        <v>1853760.30045</v>
      </c>
    </row>
    <row r="12" spans="1:15" s="36" customFormat="1" ht="13.8" x14ac:dyDescent="0.25">
      <c r="A12" s="86">
        <v>2025</v>
      </c>
      <c r="B12" s="114" t="s">
        <v>133</v>
      </c>
      <c r="C12" s="115">
        <v>208789.72544000001</v>
      </c>
      <c r="D12" s="115">
        <v>217693.75236000001</v>
      </c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6">
        <v>426483.47779999999</v>
      </c>
    </row>
    <row r="13" spans="1:15" ht="13.8" x14ac:dyDescent="0.25">
      <c r="A13" s="85">
        <v>2024</v>
      </c>
      <c r="B13" s="114" t="s">
        <v>133</v>
      </c>
      <c r="C13" s="115">
        <v>206128.32986999999</v>
      </c>
      <c r="D13" s="115">
        <v>196631.18028</v>
      </c>
      <c r="E13" s="115">
        <v>200759.99325</v>
      </c>
      <c r="F13" s="115">
        <v>176579.71083</v>
      </c>
      <c r="G13" s="115">
        <v>234691.50318999999</v>
      </c>
      <c r="H13" s="115">
        <v>151405.27651</v>
      </c>
      <c r="I13" s="115">
        <v>214662.48196999999</v>
      </c>
      <c r="J13" s="115">
        <v>161821.52872</v>
      </c>
      <c r="K13" s="115">
        <v>194028.25719999999</v>
      </c>
      <c r="L13" s="115">
        <v>320668.04878000001</v>
      </c>
      <c r="M13" s="115">
        <v>291368.09535000002</v>
      </c>
      <c r="N13" s="115">
        <v>286879.52272000001</v>
      </c>
      <c r="O13" s="116">
        <v>2635623.9286699998</v>
      </c>
    </row>
    <row r="14" spans="1:15" s="36" customFormat="1" ht="13.8" x14ac:dyDescent="0.25">
      <c r="A14" s="86">
        <v>2025</v>
      </c>
      <c r="B14" s="114" t="s">
        <v>134</v>
      </c>
      <c r="C14" s="115">
        <v>51262.624709999996</v>
      </c>
      <c r="D14" s="115">
        <v>41195.970600000001</v>
      </c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6">
        <v>92458.595310000004</v>
      </c>
    </row>
    <row r="15" spans="1:15" ht="13.8" x14ac:dyDescent="0.25">
      <c r="A15" s="85">
        <v>2024</v>
      </c>
      <c r="B15" s="114" t="s">
        <v>134</v>
      </c>
      <c r="C15" s="115">
        <v>83436.900699999998</v>
      </c>
      <c r="D15" s="115">
        <v>82610.768530000001</v>
      </c>
      <c r="E15" s="115">
        <v>78426.065130000003</v>
      </c>
      <c r="F15" s="115">
        <v>49173.907709999999</v>
      </c>
      <c r="G15" s="115">
        <v>69796.724189999994</v>
      </c>
      <c r="H15" s="115">
        <v>70268.485010000004</v>
      </c>
      <c r="I15" s="115">
        <v>61429.349410000003</v>
      </c>
      <c r="J15" s="115">
        <v>55487.356070000002</v>
      </c>
      <c r="K15" s="115">
        <v>56089.077680000002</v>
      </c>
      <c r="L15" s="115">
        <v>60641.231679999997</v>
      </c>
      <c r="M15" s="115">
        <v>74775.331439999994</v>
      </c>
      <c r="N15" s="115">
        <v>71035.422909999994</v>
      </c>
      <c r="O15" s="116">
        <v>813170.62046000001</v>
      </c>
    </row>
    <row r="16" spans="1:15" ht="13.8" x14ac:dyDescent="0.25">
      <c r="A16" s="86">
        <v>2025</v>
      </c>
      <c r="B16" s="114" t="s">
        <v>135</v>
      </c>
      <c r="C16" s="115">
        <v>86044.394719999997</v>
      </c>
      <c r="D16" s="115">
        <v>67747.011870000002</v>
      </c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6">
        <v>153791.40659</v>
      </c>
    </row>
    <row r="17" spans="1:15" ht="13.8" x14ac:dyDescent="0.25">
      <c r="A17" s="85">
        <v>2024</v>
      </c>
      <c r="B17" s="114" t="s">
        <v>135</v>
      </c>
      <c r="C17" s="115">
        <v>64406.00015</v>
      </c>
      <c r="D17" s="115">
        <v>76260.280750000005</v>
      </c>
      <c r="E17" s="115">
        <v>83673.392269999997</v>
      </c>
      <c r="F17" s="115">
        <v>67010.118220000004</v>
      </c>
      <c r="G17" s="115">
        <v>76952.423450000002</v>
      </c>
      <c r="H17" s="115">
        <v>80441.30154</v>
      </c>
      <c r="I17" s="115">
        <v>93554.62242</v>
      </c>
      <c r="J17" s="115">
        <v>98098.891300000003</v>
      </c>
      <c r="K17" s="115">
        <v>77068.329750000004</v>
      </c>
      <c r="L17" s="115">
        <v>91153.999240000005</v>
      </c>
      <c r="M17" s="115">
        <v>79503.759460000001</v>
      </c>
      <c r="N17" s="115">
        <v>90566.730309999999</v>
      </c>
      <c r="O17" s="116">
        <v>978689.84886000003</v>
      </c>
    </row>
    <row r="18" spans="1:15" ht="13.8" x14ac:dyDescent="0.25">
      <c r="A18" s="86">
        <v>2025</v>
      </c>
      <c r="B18" s="114" t="s">
        <v>136</v>
      </c>
      <c r="C18" s="115">
        <v>18347.959439999999</v>
      </c>
      <c r="D18" s="115">
        <v>19426.086370000001</v>
      </c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6">
        <v>37774.045810000003</v>
      </c>
    </row>
    <row r="19" spans="1:15" ht="13.8" x14ac:dyDescent="0.25">
      <c r="A19" s="85">
        <v>2024</v>
      </c>
      <c r="B19" s="114" t="s">
        <v>136</v>
      </c>
      <c r="C19" s="115">
        <v>13984.519</v>
      </c>
      <c r="D19" s="115">
        <v>17475.448970000001</v>
      </c>
      <c r="E19" s="115">
        <v>17466.657169999999</v>
      </c>
      <c r="F19" s="115">
        <v>14415.68665</v>
      </c>
      <c r="G19" s="115">
        <v>14684.50734</v>
      </c>
      <c r="H19" s="115">
        <v>7954.6204200000002</v>
      </c>
      <c r="I19" s="115">
        <v>6293.0091000000002</v>
      </c>
      <c r="J19" s="115">
        <v>5688.9342999999999</v>
      </c>
      <c r="K19" s="115">
        <v>7601.4904299999998</v>
      </c>
      <c r="L19" s="115">
        <v>10952.754269999999</v>
      </c>
      <c r="M19" s="115">
        <v>10347.75664</v>
      </c>
      <c r="N19" s="115">
        <v>13807.07789</v>
      </c>
      <c r="O19" s="116">
        <v>140672.46218</v>
      </c>
    </row>
    <row r="20" spans="1:15" ht="13.8" x14ac:dyDescent="0.25">
      <c r="A20" s="86">
        <v>2025</v>
      </c>
      <c r="B20" s="114" t="s">
        <v>137</v>
      </c>
      <c r="C20" s="117">
        <v>284657.05407999997</v>
      </c>
      <c r="D20" s="117">
        <v>276116.65260999999</v>
      </c>
      <c r="E20" s="117"/>
      <c r="F20" s="117"/>
      <c r="G20" s="117"/>
      <c r="H20" s="115"/>
      <c r="I20" s="115"/>
      <c r="J20" s="115"/>
      <c r="K20" s="115"/>
      <c r="L20" s="115"/>
      <c r="M20" s="115"/>
      <c r="N20" s="115"/>
      <c r="O20" s="116">
        <v>560773.70669000002</v>
      </c>
    </row>
    <row r="21" spans="1:15" ht="13.8" x14ac:dyDescent="0.25">
      <c r="A21" s="85">
        <v>2024</v>
      </c>
      <c r="B21" s="114" t="s">
        <v>137</v>
      </c>
      <c r="C21" s="115">
        <v>355960.40323</v>
      </c>
      <c r="D21" s="115">
        <v>311356.38655</v>
      </c>
      <c r="E21" s="115">
        <v>301716.02964999998</v>
      </c>
      <c r="F21" s="115">
        <v>302178.77643000003</v>
      </c>
      <c r="G21" s="115">
        <v>317479.84360000002</v>
      </c>
      <c r="H21" s="115">
        <v>257665.70292000001</v>
      </c>
      <c r="I21" s="115">
        <v>286297.64627000003</v>
      </c>
      <c r="J21" s="115">
        <v>337285.63448000001</v>
      </c>
      <c r="K21" s="115">
        <v>330368.84255</v>
      </c>
      <c r="L21" s="115">
        <v>366778.44579000003</v>
      </c>
      <c r="M21" s="115">
        <v>346929.07809000002</v>
      </c>
      <c r="N21" s="115">
        <v>348923.64195000002</v>
      </c>
      <c r="O21" s="116">
        <v>3862940.43151</v>
      </c>
    </row>
    <row r="22" spans="1:15" ht="13.8" x14ac:dyDescent="0.25">
      <c r="A22" s="86">
        <v>2025</v>
      </c>
      <c r="B22" s="114" t="s">
        <v>138</v>
      </c>
      <c r="C22" s="117">
        <v>609103.76991000003</v>
      </c>
      <c r="D22" s="117">
        <v>607620.16653000005</v>
      </c>
      <c r="E22" s="117"/>
      <c r="F22" s="117"/>
      <c r="G22" s="117"/>
      <c r="H22" s="115"/>
      <c r="I22" s="115"/>
      <c r="J22" s="115"/>
      <c r="K22" s="115"/>
      <c r="L22" s="115"/>
      <c r="M22" s="115"/>
      <c r="N22" s="115"/>
      <c r="O22" s="116">
        <v>1216723.9364400001</v>
      </c>
    </row>
    <row r="23" spans="1:15" ht="13.8" x14ac:dyDescent="0.25">
      <c r="A23" s="85">
        <v>2024</v>
      </c>
      <c r="B23" s="114" t="s">
        <v>138</v>
      </c>
      <c r="C23" s="115">
        <v>601554.00541999994</v>
      </c>
      <c r="D23" s="117">
        <v>652195.25809999998</v>
      </c>
      <c r="E23" s="115">
        <v>675151.29290999996</v>
      </c>
      <c r="F23" s="115">
        <v>582897.66209</v>
      </c>
      <c r="G23" s="115">
        <v>736718.59429000004</v>
      </c>
      <c r="H23" s="115">
        <v>544670.09794999997</v>
      </c>
      <c r="I23" s="115">
        <v>706291.93700999999</v>
      </c>
      <c r="J23" s="115">
        <v>664921.59866999998</v>
      </c>
      <c r="K23" s="115">
        <v>660650.75297000003</v>
      </c>
      <c r="L23" s="115">
        <v>689369.06984999997</v>
      </c>
      <c r="M23" s="115">
        <v>669909.45785000001</v>
      </c>
      <c r="N23" s="115">
        <v>708685.62363000005</v>
      </c>
      <c r="O23" s="116">
        <v>7893015.3507399997</v>
      </c>
    </row>
    <row r="24" spans="1:15" ht="13.8" x14ac:dyDescent="0.25">
      <c r="A24" s="86">
        <v>2025</v>
      </c>
      <c r="B24" s="112" t="s">
        <v>14</v>
      </c>
      <c r="C24" s="118">
        <f>C26+C28+C30+C32+C34+C36+C38+C40+C42+C44+C46+C48+C50+C52+C54</f>
        <v>14958654.42083</v>
      </c>
      <c r="D24" s="118">
        <f>D26+D28+D30+D32+D34+D36+D38+D40+D42+D44+D46+D48+D50+D52+D54</f>
        <v>14695575.814129999</v>
      </c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>
        <f>O26+O28+O30+O32+O34+O36+O38+O40+O42+O44+O46+O48+O50+O52+O54</f>
        <v>29654230.234959997</v>
      </c>
    </row>
    <row r="25" spans="1:15" ht="13.8" x14ac:dyDescent="0.25">
      <c r="A25" s="85">
        <v>2024</v>
      </c>
      <c r="B25" s="112" t="s">
        <v>14</v>
      </c>
      <c r="C25" s="118">
        <f>C27+C29+C31+C33+C35+C37+C39+C41+C43+C45+C47+C49+C51+C53+C55</f>
        <v>13628622.71226</v>
      </c>
      <c r="D25" s="118">
        <f>D27+D29+D31+D33+D35+D37+D39+D41+D43+D45+D47+D49+D51+D53+D55</f>
        <v>14883168.409430001</v>
      </c>
      <c r="E25" s="118">
        <f t="shared" ref="E25:N25" si="2">E27+E29+E31+E33+E35+E37+E39+E41+E43+E45+E47+E49+E51+E53+E55</f>
        <v>16223971.601560002</v>
      </c>
      <c r="F25" s="118">
        <f t="shared" si="2"/>
        <v>13219081.963129999</v>
      </c>
      <c r="G25" s="118">
        <f t="shared" si="2"/>
        <v>17153849.7159</v>
      </c>
      <c r="H25" s="118">
        <f t="shared" si="2"/>
        <v>13245437.025429999</v>
      </c>
      <c r="I25" s="118">
        <f t="shared" si="2"/>
        <v>15906317.103300003</v>
      </c>
      <c r="J25" s="118">
        <f t="shared" si="2"/>
        <v>15478356.261020001</v>
      </c>
      <c r="K25" s="118">
        <f t="shared" si="2"/>
        <v>15738435.381980002</v>
      </c>
      <c r="L25" s="118">
        <f t="shared" si="2"/>
        <v>16500312.589849999</v>
      </c>
      <c r="M25" s="118">
        <f t="shared" si="2"/>
        <v>15587372.39556</v>
      </c>
      <c r="N25" s="118">
        <f t="shared" si="2"/>
        <v>16194585.115049999</v>
      </c>
      <c r="O25" s="118">
        <f>O27+O29+O31+O33+O35+O37+O39+O41+O43+O45+O47+O49+O51+O53+O55</f>
        <v>183759510.27446997</v>
      </c>
    </row>
    <row r="26" spans="1:15" ht="13.8" x14ac:dyDescent="0.25">
      <c r="A26" s="86">
        <v>2025</v>
      </c>
      <c r="B26" s="114" t="s">
        <v>139</v>
      </c>
      <c r="C26" s="115">
        <v>825953.98907000001</v>
      </c>
      <c r="D26" s="115">
        <v>760192.42848</v>
      </c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6">
        <v>1586146.4175499999</v>
      </c>
    </row>
    <row r="27" spans="1:15" ht="13.8" x14ac:dyDescent="0.25">
      <c r="A27" s="85">
        <v>2024</v>
      </c>
      <c r="B27" s="114" t="s">
        <v>139</v>
      </c>
      <c r="C27" s="115">
        <v>784313.65960999997</v>
      </c>
      <c r="D27" s="115">
        <v>810014.67963000003</v>
      </c>
      <c r="E27" s="115">
        <v>816135.25323999999</v>
      </c>
      <c r="F27" s="115">
        <v>698227.96907999995</v>
      </c>
      <c r="G27" s="115">
        <v>863043.40003999998</v>
      </c>
      <c r="H27" s="115">
        <v>645030.11838999996</v>
      </c>
      <c r="I27" s="115">
        <v>797534.83585000003</v>
      </c>
      <c r="J27" s="115">
        <v>798369.39179000002</v>
      </c>
      <c r="K27" s="115">
        <v>805261.05678999994</v>
      </c>
      <c r="L27" s="115">
        <v>840125.37869000004</v>
      </c>
      <c r="M27" s="115">
        <v>853583.76824999996</v>
      </c>
      <c r="N27" s="115">
        <v>781407.22065999999</v>
      </c>
      <c r="O27" s="116">
        <v>9493046.73202</v>
      </c>
    </row>
    <row r="28" spans="1:15" ht="13.8" x14ac:dyDescent="0.25">
      <c r="A28" s="86">
        <v>2025</v>
      </c>
      <c r="B28" s="114" t="s">
        <v>140</v>
      </c>
      <c r="C28" s="115">
        <v>126457.07024</v>
      </c>
      <c r="D28" s="115">
        <v>132488.66759999999</v>
      </c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6">
        <v>258945.73783999999</v>
      </c>
    </row>
    <row r="29" spans="1:15" ht="13.8" x14ac:dyDescent="0.25">
      <c r="A29" s="85">
        <v>2024</v>
      </c>
      <c r="B29" s="114" t="s">
        <v>140</v>
      </c>
      <c r="C29" s="115">
        <v>120200.54958000001</v>
      </c>
      <c r="D29" s="115">
        <v>142925.32847000001</v>
      </c>
      <c r="E29" s="115">
        <v>145748.10112000001</v>
      </c>
      <c r="F29" s="115">
        <v>105393.16744999999</v>
      </c>
      <c r="G29" s="115">
        <v>135760.5104</v>
      </c>
      <c r="H29" s="115">
        <v>98665.5095</v>
      </c>
      <c r="I29" s="115">
        <v>138549.79115</v>
      </c>
      <c r="J29" s="115">
        <v>147865.04328000001</v>
      </c>
      <c r="K29" s="115">
        <v>131957.87643</v>
      </c>
      <c r="L29" s="115">
        <v>132656.07342</v>
      </c>
      <c r="M29" s="115">
        <v>116573.42902</v>
      </c>
      <c r="N29" s="115">
        <v>110030.21464000001</v>
      </c>
      <c r="O29" s="116">
        <v>1526325.5944600001</v>
      </c>
    </row>
    <row r="30" spans="1:15" s="36" customFormat="1" ht="13.8" x14ac:dyDescent="0.25">
      <c r="A30" s="86">
        <v>2025</v>
      </c>
      <c r="B30" s="114" t="s">
        <v>141</v>
      </c>
      <c r="C30" s="115">
        <v>229277.78709999999</v>
      </c>
      <c r="D30" s="115">
        <v>227818.84912</v>
      </c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6">
        <v>457096.63621999999</v>
      </c>
    </row>
    <row r="31" spans="1:15" ht="13.8" x14ac:dyDescent="0.25">
      <c r="A31" s="85">
        <v>2024</v>
      </c>
      <c r="B31" s="114" t="s">
        <v>141</v>
      </c>
      <c r="C31" s="115">
        <v>238938.0986</v>
      </c>
      <c r="D31" s="115">
        <v>260241.12450999999</v>
      </c>
      <c r="E31" s="115">
        <v>247042.46111999999</v>
      </c>
      <c r="F31" s="115">
        <v>190122.02384000001</v>
      </c>
      <c r="G31" s="115">
        <v>260317.93539</v>
      </c>
      <c r="H31" s="115">
        <v>177521.5197</v>
      </c>
      <c r="I31" s="115">
        <v>230131.54238999999</v>
      </c>
      <c r="J31" s="115">
        <v>231281.49836</v>
      </c>
      <c r="K31" s="115">
        <v>250295.66941999999</v>
      </c>
      <c r="L31" s="115">
        <v>274182.40727999998</v>
      </c>
      <c r="M31" s="115">
        <v>259904.95394000001</v>
      </c>
      <c r="N31" s="115">
        <v>247142.27374999999</v>
      </c>
      <c r="O31" s="116">
        <v>2867121.5082999999</v>
      </c>
    </row>
    <row r="32" spans="1:15" ht="13.8" x14ac:dyDescent="0.25">
      <c r="A32" s="86">
        <v>2025</v>
      </c>
      <c r="B32" s="114" t="s">
        <v>142</v>
      </c>
      <c r="C32" s="117">
        <v>2551020.2960999999</v>
      </c>
      <c r="D32" s="117">
        <v>2495006.0791600002</v>
      </c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6">
        <v>5046026.3752600001</v>
      </c>
    </row>
    <row r="33" spans="1:15" ht="13.8" x14ac:dyDescent="0.25">
      <c r="A33" s="85">
        <v>2024</v>
      </c>
      <c r="B33" s="114" t="s">
        <v>142</v>
      </c>
      <c r="C33" s="115">
        <v>2368523.1509099999</v>
      </c>
      <c r="D33" s="115">
        <v>2618725.6757100001</v>
      </c>
      <c r="E33" s="115">
        <v>3078781.7350099999</v>
      </c>
      <c r="F33" s="117">
        <v>2492529.01492</v>
      </c>
      <c r="G33" s="117">
        <v>3021297.4010999999</v>
      </c>
      <c r="H33" s="117">
        <v>2217510.77807</v>
      </c>
      <c r="I33" s="117">
        <v>2584040.7275999999</v>
      </c>
      <c r="J33" s="117">
        <v>2555908.56727</v>
      </c>
      <c r="K33" s="117">
        <v>2192283.9248199998</v>
      </c>
      <c r="L33" s="117">
        <v>2451230.2610399998</v>
      </c>
      <c r="M33" s="117">
        <v>2519938.76792</v>
      </c>
      <c r="N33" s="117">
        <v>2673128.7215499999</v>
      </c>
      <c r="O33" s="116">
        <v>30773898.725919999</v>
      </c>
    </row>
    <row r="34" spans="1:15" ht="13.8" x14ac:dyDescent="0.25">
      <c r="A34" s="86">
        <v>2025</v>
      </c>
      <c r="B34" s="114" t="s">
        <v>143</v>
      </c>
      <c r="C34" s="115">
        <v>1411879.0721400001</v>
      </c>
      <c r="D34" s="115">
        <v>1358570.6524199999</v>
      </c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6">
        <v>2770449.72456</v>
      </c>
    </row>
    <row r="35" spans="1:15" ht="13.8" x14ac:dyDescent="0.25">
      <c r="A35" s="85">
        <v>2024</v>
      </c>
      <c r="B35" s="114" t="s">
        <v>143</v>
      </c>
      <c r="C35" s="115">
        <v>1418087.7166500001</v>
      </c>
      <c r="D35" s="115">
        <v>1498030.5397099999</v>
      </c>
      <c r="E35" s="115">
        <v>1611789.28559</v>
      </c>
      <c r="F35" s="115">
        <v>1225819.4386400001</v>
      </c>
      <c r="G35" s="115">
        <v>1640868.20652</v>
      </c>
      <c r="H35" s="115">
        <v>1294263.9909900001</v>
      </c>
      <c r="I35" s="115">
        <v>1657615.24786</v>
      </c>
      <c r="J35" s="115">
        <v>1667885.9042199999</v>
      </c>
      <c r="K35" s="115">
        <v>1581003.48618</v>
      </c>
      <c r="L35" s="115">
        <v>1572193.4799299999</v>
      </c>
      <c r="M35" s="115">
        <v>1486728.89579</v>
      </c>
      <c r="N35" s="115">
        <v>1261574.2563799999</v>
      </c>
      <c r="O35" s="116">
        <v>17915860.448460001</v>
      </c>
    </row>
    <row r="36" spans="1:15" ht="13.8" x14ac:dyDescent="0.25">
      <c r="A36" s="86">
        <v>2025</v>
      </c>
      <c r="B36" s="114" t="s">
        <v>144</v>
      </c>
      <c r="C36" s="115">
        <v>2998791.1137100002</v>
      </c>
      <c r="D36" s="115">
        <v>2980748.46991</v>
      </c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6">
        <v>5979539.5836199997</v>
      </c>
    </row>
    <row r="37" spans="1:15" ht="13.8" x14ac:dyDescent="0.25">
      <c r="A37" s="85">
        <v>2024</v>
      </c>
      <c r="B37" s="114" t="s">
        <v>144</v>
      </c>
      <c r="C37" s="115">
        <v>2776731.10739</v>
      </c>
      <c r="D37" s="115">
        <v>3127697.89555</v>
      </c>
      <c r="E37" s="115">
        <v>3221175.0969699998</v>
      </c>
      <c r="F37" s="115">
        <v>2739741.2159600002</v>
      </c>
      <c r="G37" s="115">
        <v>3211251.3644300001</v>
      </c>
      <c r="H37" s="115">
        <v>2613907.3311700001</v>
      </c>
      <c r="I37" s="115">
        <v>3119750.5640500002</v>
      </c>
      <c r="J37" s="115">
        <v>2697297.7758399998</v>
      </c>
      <c r="K37" s="115">
        <v>3400353.8913500002</v>
      </c>
      <c r="L37" s="115">
        <v>3570647.2905799998</v>
      </c>
      <c r="M37" s="115">
        <v>3237636.0526299998</v>
      </c>
      <c r="N37" s="115">
        <v>3485365.7764099999</v>
      </c>
      <c r="O37" s="116">
        <v>37201555.362329997</v>
      </c>
    </row>
    <row r="38" spans="1:15" ht="13.8" x14ac:dyDescent="0.25">
      <c r="A38" s="86">
        <v>2025</v>
      </c>
      <c r="B38" s="114" t="s">
        <v>145</v>
      </c>
      <c r="C38" s="115">
        <v>82415.475059999997</v>
      </c>
      <c r="D38" s="115">
        <v>158789.88097</v>
      </c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6">
        <v>241205.35603</v>
      </c>
    </row>
    <row r="39" spans="1:15" ht="13.8" x14ac:dyDescent="0.25">
      <c r="A39" s="85">
        <v>2024</v>
      </c>
      <c r="B39" s="114" t="s">
        <v>145</v>
      </c>
      <c r="C39" s="115">
        <v>167284.17989999999</v>
      </c>
      <c r="D39" s="115">
        <v>141283.31739000001</v>
      </c>
      <c r="E39" s="115">
        <v>143314.95522</v>
      </c>
      <c r="F39" s="115">
        <v>80867.331659999996</v>
      </c>
      <c r="G39" s="115">
        <v>168228.98882999999</v>
      </c>
      <c r="H39" s="115">
        <v>220068.33278999999</v>
      </c>
      <c r="I39" s="115">
        <v>118317.05752</v>
      </c>
      <c r="J39" s="115">
        <v>91670.812439999994</v>
      </c>
      <c r="K39" s="115">
        <v>234435.90804000001</v>
      </c>
      <c r="L39" s="115">
        <v>172867.80115000001</v>
      </c>
      <c r="M39" s="115">
        <v>152747.57754</v>
      </c>
      <c r="N39" s="115">
        <v>221165.67335</v>
      </c>
      <c r="O39" s="116">
        <v>1912251.9358300001</v>
      </c>
    </row>
    <row r="40" spans="1:15" ht="13.8" x14ac:dyDescent="0.25">
      <c r="A40" s="86">
        <v>2025</v>
      </c>
      <c r="B40" s="114" t="s">
        <v>146</v>
      </c>
      <c r="C40" s="115">
        <v>1224367.0836100001</v>
      </c>
      <c r="D40" s="115">
        <v>1296350.1438200001</v>
      </c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6">
        <v>2520717.22743</v>
      </c>
    </row>
    <row r="41" spans="1:15" ht="13.8" x14ac:dyDescent="0.25">
      <c r="A41" s="85">
        <v>2024</v>
      </c>
      <c r="B41" s="114" t="s">
        <v>146</v>
      </c>
      <c r="C41" s="115">
        <v>1207653.5258800001</v>
      </c>
      <c r="D41" s="115">
        <v>1286253.4840899999</v>
      </c>
      <c r="E41" s="115">
        <v>1459946.8672499999</v>
      </c>
      <c r="F41" s="115">
        <v>1195153.4978100001</v>
      </c>
      <c r="G41" s="115">
        <v>1494983.8409200001</v>
      </c>
      <c r="H41" s="115">
        <v>1188501.90356</v>
      </c>
      <c r="I41" s="115">
        <v>1407505.7632800001</v>
      </c>
      <c r="J41" s="115">
        <v>1476370.8853500001</v>
      </c>
      <c r="K41" s="115">
        <v>1477607.1692300001</v>
      </c>
      <c r="L41" s="115">
        <v>1550121.76324</v>
      </c>
      <c r="M41" s="115">
        <v>1448796.8361899999</v>
      </c>
      <c r="N41" s="115">
        <v>1477630.75868</v>
      </c>
      <c r="O41" s="116">
        <v>16670526.29548</v>
      </c>
    </row>
    <row r="42" spans="1:15" ht="13.8" x14ac:dyDescent="0.25">
      <c r="A42" s="86">
        <v>2025</v>
      </c>
      <c r="B42" s="114" t="s">
        <v>147</v>
      </c>
      <c r="C42" s="115">
        <v>791464.08036000002</v>
      </c>
      <c r="D42" s="115">
        <v>813126.80093000003</v>
      </c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6">
        <v>1604590.8812899999</v>
      </c>
    </row>
    <row r="43" spans="1:15" ht="13.8" x14ac:dyDescent="0.25">
      <c r="A43" s="85">
        <v>2024</v>
      </c>
      <c r="B43" s="114" t="s">
        <v>147</v>
      </c>
      <c r="C43" s="115">
        <v>823159.14982000005</v>
      </c>
      <c r="D43" s="115">
        <v>910304.25911999994</v>
      </c>
      <c r="E43" s="115">
        <v>1026543.54842</v>
      </c>
      <c r="F43" s="115">
        <v>844649.66327999998</v>
      </c>
      <c r="G43" s="115">
        <v>1065607.7109999999</v>
      </c>
      <c r="H43" s="115">
        <v>763599.23326000001</v>
      </c>
      <c r="I43" s="115">
        <v>946347.25242000003</v>
      </c>
      <c r="J43" s="115">
        <v>975065.78463000001</v>
      </c>
      <c r="K43" s="115">
        <v>925627.16309000005</v>
      </c>
      <c r="L43" s="115">
        <v>995221.99803000002</v>
      </c>
      <c r="M43" s="115">
        <v>944850.20551</v>
      </c>
      <c r="N43" s="115">
        <v>964525.67154000001</v>
      </c>
      <c r="O43" s="116">
        <v>11185501.64012</v>
      </c>
    </row>
    <row r="44" spans="1:15" ht="13.8" x14ac:dyDescent="0.25">
      <c r="A44" s="86">
        <v>2025</v>
      </c>
      <c r="B44" s="114" t="s">
        <v>148</v>
      </c>
      <c r="C44" s="115">
        <v>1010920.02362</v>
      </c>
      <c r="D44" s="115">
        <v>1021524.5803</v>
      </c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6">
        <v>2032444.6039199999</v>
      </c>
    </row>
    <row r="45" spans="1:15" ht="13.8" x14ac:dyDescent="0.25">
      <c r="A45" s="85">
        <v>2024</v>
      </c>
      <c r="B45" s="114" t="s">
        <v>148</v>
      </c>
      <c r="C45" s="115">
        <v>938412.69428000005</v>
      </c>
      <c r="D45" s="115">
        <v>982933.23540999996</v>
      </c>
      <c r="E45" s="115">
        <v>1078743.91233</v>
      </c>
      <c r="F45" s="115">
        <v>916584.85788999998</v>
      </c>
      <c r="G45" s="115">
        <v>1205517.3313899999</v>
      </c>
      <c r="H45" s="115">
        <v>935437.74190999998</v>
      </c>
      <c r="I45" s="115">
        <v>1101825.48282</v>
      </c>
      <c r="J45" s="115">
        <v>1078019.11769</v>
      </c>
      <c r="K45" s="115">
        <v>1042723.43063</v>
      </c>
      <c r="L45" s="115">
        <v>1118331.55745</v>
      </c>
      <c r="M45" s="115">
        <v>1059231.69264</v>
      </c>
      <c r="N45" s="115">
        <v>972897.98663000006</v>
      </c>
      <c r="O45" s="116">
        <v>12430659.041069999</v>
      </c>
    </row>
    <row r="46" spans="1:15" ht="13.8" x14ac:dyDescent="0.25">
      <c r="A46" s="86">
        <v>2025</v>
      </c>
      <c r="B46" s="114" t="s">
        <v>149</v>
      </c>
      <c r="C46" s="115">
        <v>1251004.0677499999</v>
      </c>
      <c r="D46" s="115">
        <v>1242479.8875</v>
      </c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6">
        <v>2493483.9552500001</v>
      </c>
    </row>
    <row r="47" spans="1:15" ht="13.8" x14ac:dyDescent="0.25">
      <c r="A47" s="85">
        <v>2024</v>
      </c>
      <c r="B47" s="114" t="s">
        <v>149</v>
      </c>
      <c r="C47" s="115">
        <v>1113603.6527</v>
      </c>
      <c r="D47" s="115">
        <v>1375414.3197399999</v>
      </c>
      <c r="E47" s="115">
        <v>1467722.98884</v>
      </c>
      <c r="F47" s="115">
        <v>1192172.09137</v>
      </c>
      <c r="G47" s="115">
        <v>1452120.3110400001</v>
      </c>
      <c r="H47" s="115">
        <v>1312479.5037799999</v>
      </c>
      <c r="I47" s="115">
        <v>1415864.63368</v>
      </c>
      <c r="J47" s="115">
        <v>1404853.94896</v>
      </c>
      <c r="K47" s="115">
        <v>1466603.4634700001</v>
      </c>
      <c r="L47" s="115">
        <v>1254004.5425</v>
      </c>
      <c r="M47" s="115">
        <v>1247401.45683</v>
      </c>
      <c r="N47" s="115">
        <v>1437748.56516</v>
      </c>
      <c r="O47" s="116">
        <v>16139989.47807</v>
      </c>
    </row>
    <row r="48" spans="1:15" ht="13.8" x14ac:dyDescent="0.25">
      <c r="A48" s="86">
        <v>2025</v>
      </c>
      <c r="B48" s="114" t="s">
        <v>150</v>
      </c>
      <c r="C48" s="115">
        <v>318566.2733</v>
      </c>
      <c r="D48" s="115">
        <v>321456.21184</v>
      </c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6">
        <v>640022.48514</v>
      </c>
    </row>
    <row r="49" spans="1:15" ht="13.8" x14ac:dyDescent="0.25">
      <c r="A49" s="85">
        <v>2024</v>
      </c>
      <c r="B49" s="114" t="s">
        <v>150</v>
      </c>
      <c r="C49" s="115">
        <v>322349.24354</v>
      </c>
      <c r="D49" s="115">
        <v>348209.80783000001</v>
      </c>
      <c r="E49" s="115">
        <v>385061.22235</v>
      </c>
      <c r="F49" s="115">
        <v>334453.98903</v>
      </c>
      <c r="G49" s="115">
        <v>419451.93913000001</v>
      </c>
      <c r="H49" s="115">
        <v>332515.43589000002</v>
      </c>
      <c r="I49" s="115">
        <v>381534.37534000003</v>
      </c>
      <c r="J49" s="115">
        <v>362574.11057999998</v>
      </c>
      <c r="K49" s="115">
        <v>375893.20831000002</v>
      </c>
      <c r="L49" s="115">
        <v>364466.74247</v>
      </c>
      <c r="M49" s="115">
        <v>345330.10307000001</v>
      </c>
      <c r="N49" s="115">
        <v>340044.88471000001</v>
      </c>
      <c r="O49" s="116">
        <v>4311885.0622500004</v>
      </c>
    </row>
    <row r="50" spans="1:15" ht="13.8" x14ac:dyDescent="0.25">
      <c r="A50" s="86">
        <v>2025</v>
      </c>
      <c r="B50" s="114" t="s">
        <v>151</v>
      </c>
      <c r="C50" s="115">
        <v>1163993.12249</v>
      </c>
      <c r="D50" s="115">
        <v>861617.15226</v>
      </c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6">
        <v>2025610.2747500001</v>
      </c>
    </row>
    <row r="51" spans="1:15" ht="13.8" x14ac:dyDescent="0.25">
      <c r="A51" s="85">
        <v>2024</v>
      </c>
      <c r="B51" s="114" t="s">
        <v>151</v>
      </c>
      <c r="C51" s="115">
        <v>468306.44725000003</v>
      </c>
      <c r="D51" s="115">
        <v>481096.82188</v>
      </c>
      <c r="E51" s="115">
        <v>544469.56671000004</v>
      </c>
      <c r="F51" s="115">
        <v>341928.68689000001</v>
      </c>
      <c r="G51" s="115">
        <v>581647.78700000001</v>
      </c>
      <c r="H51" s="115">
        <v>402477.91820000001</v>
      </c>
      <c r="I51" s="115">
        <v>953843.70747999998</v>
      </c>
      <c r="J51" s="115">
        <v>962345.30345999997</v>
      </c>
      <c r="K51" s="115">
        <v>672423.50133</v>
      </c>
      <c r="L51" s="115">
        <v>755569.98598</v>
      </c>
      <c r="M51" s="115">
        <v>675938.57339000003</v>
      </c>
      <c r="N51" s="115">
        <v>617148.70721999998</v>
      </c>
      <c r="O51" s="116">
        <v>7457197.00679</v>
      </c>
    </row>
    <row r="52" spans="1:15" ht="13.8" x14ac:dyDescent="0.25">
      <c r="A52" s="86">
        <v>2025</v>
      </c>
      <c r="B52" s="114" t="s">
        <v>152</v>
      </c>
      <c r="C52" s="115">
        <v>382696.27669999999</v>
      </c>
      <c r="D52" s="115">
        <v>433644.05205</v>
      </c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6">
        <v>816340.32874999999</v>
      </c>
    </row>
    <row r="53" spans="1:15" ht="13.8" x14ac:dyDescent="0.25">
      <c r="A53" s="85">
        <v>2024</v>
      </c>
      <c r="B53" s="114" t="s">
        <v>152</v>
      </c>
      <c r="C53" s="115">
        <v>329917.97804000002</v>
      </c>
      <c r="D53" s="115">
        <v>299894.90834000002</v>
      </c>
      <c r="E53" s="115">
        <v>358181.19903000002</v>
      </c>
      <c r="F53" s="115">
        <v>349697.69761999999</v>
      </c>
      <c r="G53" s="115">
        <v>980446.61173</v>
      </c>
      <c r="H53" s="115">
        <v>564215.96891000005</v>
      </c>
      <c r="I53" s="115">
        <v>431178.59471999999</v>
      </c>
      <c r="J53" s="115">
        <v>422596.09554000001</v>
      </c>
      <c r="K53" s="115">
        <v>566550.08508999995</v>
      </c>
      <c r="L53" s="115">
        <v>820121.80634999997</v>
      </c>
      <c r="M53" s="115">
        <v>614129.78404000006</v>
      </c>
      <c r="N53" s="115">
        <v>997531.98375999997</v>
      </c>
      <c r="O53" s="116">
        <v>6734462.7131700004</v>
      </c>
    </row>
    <row r="54" spans="1:15" ht="13.8" x14ac:dyDescent="0.25">
      <c r="A54" s="86">
        <v>2025</v>
      </c>
      <c r="B54" s="114" t="s">
        <v>153</v>
      </c>
      <c r="C54" s="115">
        <v>589848.68958000001</v>
      </c>
      <c r="D54" s="115">
        <v>591761.95776999998</v>
      </c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6">
        <v>1181610.64735</v>
      </c>
    </row>
    <row r="55" spans="1:15" ht="13.8" x14ac:dyDescent="0.25">
      <c r="A55" s="85">
        <v>2024</v>
      </c>
      <c r="B55" s="114" t="s">
        <v>153</v>
      </c>
      <c r="C55" s="115">
        <v>551141.55810999998</v>
      </c>
      <c r="D55" s="115">
        <v>600143.01205000002</v>
      </c>
      <c r="E55" s="115">
        <v>639315.40836</v>
      </c>
      <c r="F55" s="115">
        <v>511741.31769</v>
      </c>
      <c r="G55" s="115">
        <v>653306.37697999994</v>
      </c>
      <c r="H55" s="115">
        <v>479241.73930999998</v>
      </c>
      <c r="I55" s="115">
        <v>622277.52714000002</v>
      </c>
      <c r="J55" s="115">
        <v>606252.02161000005</v>
      </c>
      <c r="K55" s="115">
        <v>615415.54779999994</v>
      </c>
      <c r="L55" s="115">
        <v>628571.50173999998</v>
      </c>
      <c r="M55" s="115">
        <v>624580.29879999999</v>
      </c>
      <c r="N55" s="115">
        <v>607242.42061000003</v>
      </c>
      <c r="O55" s="116">
        <v>7139228.7302000001</v>
      </c>
    </row>
    <row r="56" spans="1:15" ht="13.8" x14ac:dyDescent="0.25">
      <c r="A56" s="86">
        <v>2025</v>
      </c>
      <c r="B56" s="112" t="s">
        <v>30</v>
      </c>
      <c r="C56" s="118">
        <f>C58</f>
        <v>457574.16858</v>
      </c>
      <c r="D56" s="118">
        <f t="shared" ref="D56:O56" si="3">D58</f>
        <v>418540.63355000003</v>
      </c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>
        <f t="shared" si="3"/>
        <v>876114.80212999997</v>
      </c>
    </row>
    <row r="57" spans="1:15" ht="13.8" x14ac:dyDescent="0.25">
      <c r="A57" s="85">
        <v>2024</v>
      </c>
      <c r="B57" s="112" t="s">
        <v>30</v>
      </c>
      <c r="C57" s="118">
        <f>C59</f>
        <v>445638.94942000002</v>
      </c>
      <c r="D57" s="118">
        <f t="shared" ref="D57:O57" si="4">D59</f>
        <v>452009.54275000002</v>
      </c>
      <c r="E57" s="118">
        <f t="shared" si="4"/>
        <v>499133.05374</v>
      </c>
      <c r="F57" s="118">
        <f t="shared" si="4"/>
        <v>465816.46093</v>
      </c>
      <c r="G57" s="118">
        <f t="shared" si="4"/>
        <v>545499.02194000001</v>
      </c>
      <c r="H57" s="118">
        <f t="shared" si="4"/>
        <v>432184.40130000003</v>
      </c>
      <c r="I57" s="118">
        <f t="shared" si="4"/>
        <v>569373.25413999998</v>
      </c>
      <c r="J57" s="118">
        <f t="shared" si="4"/>
        <v>521644.85258000001</v>
      </c>
      <c r="K57" s="118">
        <f t="shared" si="4"/>
        <v>491564.18617</v>
      </c>
      <c r="L57" s="118">
        <f t="shared" si="4"/>
        <v>566666.52517000004</v>
      </c>
      <c r="M57" s="118">
        <f t="shared" si="4"/>
        <v>485437.93105999997</v>
      </c>
      <c r="N57" s="118">
        <f t="shared" si="4"/>
        <v>534508.80107000005</v>
      </c>
      <c r="O57" s="118">
        <f t="shared" si="4"/>
        <v>6009476.9802700002</v>
      </c>
    </row>
    <row r="58" spans="1:15" ht="13.8" x14ac:dyDescent="0.25">
      <c r="A58" s="86">
        <v>2025</v>
      </c>
      <c r="B58" s="114" t="s">
        <v>154</v>
      </c>
      <c r="C58" s="115">
        <v>457574.16858</v>
      </c>
      <c r="D58" s="115">
        <v>418540.63355000003</v>
      </c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6">
        <v>876114.80212999997</v>
      </c>
    </row>
    <row r="59" spans="1:15" ht="14.4" thickBot="1" x14ac:dyDescent="0.3">
      <c r="A59" s="85">
        <v>2024</v>
      </c>
      <c r="B59" s="114" t="s">
        <v>154</v>
      </c>
      <c r="C59" s="115">
        <v>445638.94942000002</v>
      </c>
      <c r="D59" s="115">
        <v>452009.54275000002</v>
      </c>
      <c r="E59" s="115">
        <v>499133.05374</v>
      </c>
      <c r="F59" s="115">
        <v>465816.46093</v>
      </c>
      <c r="G59" s="115">
        <v>545499.02194000001</v>
      </c>
      <c r="H59" s="115">
        <v>432184.40130000003</v>
      </c>
      <c r="I59" s="115">
        <v>569373.25413999998</v>
      </c>
      <c r="J59" s="115">
        <v>521644.85258000001</v>
      </c>
      <c r="K59" s="115">
        <v>491564.18617</v>
      </c>
      <c r="L59" s="115">
        <v>566666.52517000004</v>
      </c>
      <c r="M59" s="115">
        <v>485437.93105999997</v>
      </c>
      <c r="N59" s="115">
        <v>534508.80107000005</v>
      </c>
      <c r="O59" s="116">
        <v>6009476.9802700002</v>
      </c>
    </row>
    <row r="60" spans="1:15" s="32" customFormat="1" ht="15" customHeight="1" thickBot="1" x14ac:dyDescent="0.25">
      <c r="A60" s="119">
        <v>2002</v>
      </c>
      <c r="B60" s="120" t="s">
        <v>39</v>
      </c>
      <c r="C60" s="121">
        <v>2607319.6609999998</v>
      </c>
      <c r="D60" s="121">
        <v>2383772.9539999999</v>
      </c>
      <c r="E60" s="121">
        <v>2918943.5210000002</v>
      </c>
      <c r="F60" s="121">
        <v>2742857.9219999998</v>
      </c>
      <c r="G60" s="121">
        <v>3000325.2429999998</v>
      </c>
      <c r="H60" s="121">
        <v>2770693.8810000001</v>
      </c>
      <c r="I60" s="121">
        <v>3103851.8620000002</v>
      </c>
      <c r="J60" s="121">
        <v>2975888.9739999999</v>
      </c>
      <c r="K60" s="121">
        <v>3218206.861</v>
      </c>
      <c r="L60" s="121">
        <v>3501128.02</v>
      </c>
      <c r="M60" s="121">
        <v>3593604.8960000002</v>
      </c>
      <c r="N60" s="121">
        <v>3242495.2340000002</v>
      </c>
      <c r="O60" s="122">
        <f>SUM(C60:N60)</f>
        <v>36059089.028999999</v>
      </c>
    </row>
    <row r="61" spans="1:15" s="32" customFormat="1" ht="15" customHeight="1" thickBot="1" x14ac:dyDescent="0.25">
      <c r="A61" s="119">
        <v>2003</v>
      </c>
      <c r="B61" s="120" t="s">
        <v>39</v>
      </c>
      <c r="C61" s="121">
        <v>3533705.5819999999</v>
      </c>
      <c r="D61" s="121">
        <v>2923460.39</v>
      </c>
      <c r="E61" s="121">
        <v>3908255.9909999999</v>
      </c>
      <c r="F61" s="121">
        <v>3662183.449</v>
      </c>
      <c r="G61" s="121">
        <v>3860471.3</v>
      </c>
      <c r="H61" s="121">
        <v>3796113.5219999999</v>
      </c>
      <c r="I61" s="121">
        <v>4236114.2640000004</v>
      </c>
      <c r="J61" s="121">
        <v>3828726.17</v>
      </c>
      <c r="K61" s="121">
        <v>4114677.523</v>
      </c>
      <c r="L61" s="121">
        <v>4824388.2589999996</v>
      </c>
      <c r="M61" s="121">
        <v>3969697.4580000001</v>
      </c>
      <c r="N61" s="121">
        <v>4595042.3940000003</v>
      </c>
      <c r="O61" s="122">
        <f t="shared" ref="O61:O79" si="5">SUM(C61:N61)</f>
        <v>47252836.302000001</v>
      </c>
    </row>
    <row r="62" spans="1:15" s="32" customFormat="1" ht="15" customHeight="1" thickBot="1" x14ac:dyDescent="0.25">
      <c r="A62" s="119">
        <v>2004</v>
      </c>
      <c r="B62" s="120" t="s">
        <v>39</v>
      </c>
      <c r="C62" s="121">
        <v>4619660.84</v>
      </c>
      <c r="D62" s="121">
        <v>3664503.0430000001</v>
      </c>
      <c r="E62" s="121">
        <v>5218042.1770000001</v>
      </c>
      <c r="F62" s="121">
        <v>5072462.9939999999</v>
      </c>
      <c r="G62" s="121">
        <v>5170061.6050000004</v>
      </c>
      <c r="H62" s="121">
        <v>5284383.2860000003</v>
      </c>
      <c r="I62" s="121">
        <v>5632138.7980000004</v>
      </c>
      <c r="J62" s="121">
        <v>4707491.284</v>
      </c>
      <c r="K62" s="121">
        <v>5656283.5209999997</v>
      </c>
      <c r="L62" s="121">
        <v>5867342.1210000003</v>
      </c>
      <c r="M62" s="121">
        <v>5733908.9759999998</v>
      </c>
      <c r="N62" s="121">
        <v>6540874.1749999998</v>
      </c>
      <c r="O62" s="122">
        <f t="shared" si="5"/>
        <v>63167152.819999993</v>
      </c>
    </row>
    <row r="63" spans="1:15" s="32" customFormat="1" ht="15" customHeight="1" thickBot="1" x14ac:dyDescent="0.25">
      <c r="A63" s="119">
        <v>2005</v>
      </c>
      <c r="B63" s="120" t="s">
        <v>39</v>
      </c>
      <c r="C63" s="121">
        <v>4997279.7240000004</v>
      </c>
      <c r="D63" s="121">
        <v>5651741.2520000003</v>
      </c>
      <c r="E63" s="121">
        <v>6591859.2180000003</v>
      </c>
      <c r="F63" s="121">
        <v>6128131.8779999996</v>
      </c>
      <c r="G63" s="121">
        <v>5977226.2170000002</v>
      </c>
      <c r="H63" s="121">
        <v>6038534.3669999996</v>
      </c>
      <c r="I63" s="121">
        <v>5763466.3530000001</v>
      </c>
      <c r="J63" s="121">
        <v>5552867.2120000003</v>
      </c>
      <c r="K63" s="121">
        <v>6814268.9409999996</v>
      </c>
      <c r="L63" s="121">
        <v>6772178.5690000001</v>
      </c>
      <c r="M63" s="121">
        <v>5942575.7819999997</v>
      </c>
      <c r="N63" s="121">
        <v>7246278.6299999999</v>
      </c>
      <c r="O63" s="122">
        <f t="shared" si="5"/>
        <v>73476408.142999992</v>
      </c>
    </row>
    <row r="64" spans="1:15" s="32" customFormat="1" ht="15" customHeight="1" thickBot="1" x14ac:dyDescent="0.25">
      <c r="A64" s="119">
        <v>2006</v>
      </c>
      <c r="B64" s="120" t="s">
        <v>39</v>
      </c>
      <c r="C64" s="121">
        <v>5133048.8810000001</v>
      </c>
      <c r="D64" s="121">
        <v>6058251.2790000001</v>
      </c>
      <c r="E64" s="121">
        <v>7411101.659</v>
      </c>
      <c r="F64" s="121">
        <v>6456090.2609999999</v>
      </c>
      <c r="G64" s="121">
        <v>7041543.2470000004</v>
      </c>
      <c r="H64" s="121">
        <v>7815434.6220000004</v>
      </c>
      <c r="I64" s="121">
        <v>7067411.4790000003</v>
      </c>
      <c r="J64" s="121">
        <v>6811202.4100000001</v>
      </c>
      <c r="K64" s="121">
        <v>7606551.0949999997</v>
      </c>
      <c r="L64" s="121">
        <v>6888812.5489999996</v>
      </c>
      <c r="M64" s="121">
        <v>8641474.5559999999</v>
      </c>
      <c r="N64" s="121">
        <v>8603753.4800000004</v>
      </c>
      <c r="O64" s="122">
        <f t="shared" si="5"/>
        <v>85534675.517999992</v>
      </c>
    </row>
    <row r="65" spans="1:15" s="32" customFormat="1" ht="15" customHeight="1" thickBot="1" x14ac:dyDescent="0.25">
      <c r="A65" s="119">
        <v>2007</v>
      </c>
      <c r="B65" s="120" t="s">
        <v>39</v>
      </c>
      <c r="C65" s="121">
        <v>6564559.7929999996</v>
      </c>
      <c r="D65" s="121">
        <v>7656951.608</v>
      </c>
      <c r="E65" s="121">
        <v>8957851.6209999993</v>
      </c>
      <c r="F65" s="121">
        <v>8313312.0049999999</v>
      </c>
      <c r="G65" s="121">
        <v>9147620.0419999994</v>
      </c>
      <c r="H65" s="121">
        <v>8980247.4370000008</v>
      </c>
      <c r="I65" s="121">
        <v>8937741.591</v>
      </c>
      <c r="J65" s="121">
        <v>8736689.0920000002</v>
      </c>
      <c r="K65" s="121">
        <v>9038743.8959999997</v>
      </c>
      <c r="L65" s="121">
        <v>9895216.6219999995</v>
      </c>
      <c r="M65" s="121">
        <v>11318798.220000001</v>
      </c>
      <c r="N65" s="121">
        <v>9724017.977</v>
      </c>
      <c r="O65" s="122">
        <f t="shared" si="5"/>
        <v>107271749.90399998</v>
      </c>
    </row>
    <row r="66" spans="1:15" s="32" customFormat="1" ht="15" customHeight="1" thickBot="1" x14ac:dyDescent="0.25">
      <c r="A66" s="119">
        <v>2008</v>
      </c>
      <c r="B66" s="120" t="s">
        <v>39</v>
      </c>
      <c r="C66" s="121">
        <v>10632207.040999999</v>
      </c>
      <c r="D66" s="121">
        <v>11077899.119999999</v>
      </c>
      <c r="E66" s="121">
        <v>11428587.233999999</v>
      </c>
      <c r="F66" s="121">
        <v>11363963.503</v>
      </c>
      <c r="G66" s="121">
        <v>12477968.699999999</v>
      </c>
      <c r="H66" s="121">
        <v>11770634.384</v>
      </c>
      <c r="I66" s="121">
        <v>12595426.863</v>
      </c>
      <c r="J66" s="121">
        <v>11046830.085999999</v>
      </c>
      <c r="K66" s="121">
        <v>12793148.034</v>
      </c>
      <c r="L66" s="121">
        <v>9722708.7899999991</v>
      </c>
      <c r="M66" s="121">
        <v>9395872.8969999999</v>
      </c>
      <c r="N66" s="121">
        <v>7721948.9740000004</v>
      </c>
      <c r="O66" s="122">
        <f t="shared" si="5"/>
        <v>132027195.626</v>
      </c>
    </row>
    <row r="67" spans="1:15" s="32" customFormat="1" ht="15" customHeight="1" thickBot="1" x14ac:dyDescent="0.25">
      <c r="A67" s="119">
        <v>2009</v>
      </c>
      <c r="B67" s="120" t="s">
        <v>39</v>
      </c>
      <c r="C67" s="121">
        <v>7884493.5240000002</v>
      </c>
      <c r="D67" s="121">
        <v>8435115.8340000007</v>
      </c>
      <c r="E67" s="121">
        <v>8155485.0810000002</v>
      </c>
      <c r="F67" s="121">
        <v>7561696.2829999998</v>
      </c>
      <c r="G67" s="121">
        <v>7346407.5279999999</v>
      </c>
      <c r="H67" s="121">
        <v>8329692.7829999998</v>
      </c>
      <c r="I67" s="121">
        <v>9055733.6710000001</v>
      </c>
      <c r="J67" s="121">
        <v>7839908.8420000002</v>
      </c>
      <c r="K67" s="121">
        <v>8480708.3870000001</v>
      </c>
      <c r="L67" s="121">
        <v>10095768.029999999</v>
      </c>
      <c r="M67" s="121">
        <v>8903010.773</v>
      </c>
      <c r="N67" s="121">
        <v>10054591.867000001</v>
      </c>
      <c r="O67" s="122">
        <f t="shared" si="5"/>
        <v>102142612.603</v>
      </c>
    </row>
    <row r="68" spans="1:15" s="32" customFormat="1" ht="15" customHeight="1" thickBot="1" x14ac:dyDescent="0.25">
      <c r="A68" s="119">
        <v>2010</v>
      </c>
      <c r="B68" s="120" t="s">
        <v>39</v>
      </c>
      <c r="C68" s="121">
        <v>7828748.0580000002</v>
      </c>
      <c r="D68" s="121">
        <v>8263237.8140000002</v>
      </c>
      <c r="E68" s="121">
        <v>9886488.1710000001</v>
      </c>
      <c r="F68" s="121">
        <v>9396006.6539999992</v>
      </c>
      <c r="G68" s="121">
        <v>9799958.1170000006</v>
      </c>
      <c r="H68" s="121">
        <v>9542907.6439999994</v>
      </c>
      <c r="I68" s="121">
        <v>9564682.5449999999</v>
      </c>
      <c r="J68" s="121">
        <v>8523451.9729999993</v>
      </c>
      <c r="K68" s="121">
        <v>8909230.5209999997</v>
      </c>
      <c r="L68" s="121">
        <v>10963586.27</v>
      </c>
      <c r="M68" s="121">
        <v>9382369.7180000003</v>
      </c>
      <c r="N68" s="121">
        <v>11822551.698999999</v>
      </c>
      <c r="O68" s="122">
        <f t="shared" si="5"/>
        <v>113883219.18399999</v>
      </c>
    </row>
    <row r="69" spans="1:15" s="32" customFormat="1" ht="15" customHeight="1" thickBot="1" x14ac:dyDescent="0.25">
      <c r="A69" s="119">
        <v>2011</v>
      </c>
      <c r="B69" s="120" t="s">
        <v>39</v>
      </c>
      <c r="C69" s="121">
        <v>9551084.6390000004</v>
      </c>
      <c r="D69" s="121">
        <v>10059126.307</v>
      </c>
      <c r="E69" s="121">
        <v>11811085.16</v>
      </c>
      <c r="F69" s="121">
        <v>11873269.447000001</v>
      </c>
      <c r="G69" s="121">
        <v>10943364.372</v>
      </c>
      <c r="H69" s="121">
        <v>11349953.558</v>
      </c>
      <c r="I69" s="121">
        <v>11860004.271</v>
      </c>
      <c r="J69" s="121">
        <v>11245124.657</v>
      </c>
      <c r="K69" s="121">
        <v>10750626.098999999</v>
      </c>
      <c r="L69" s="121">
        <v>11907219.297</v>
      </c>
      <c r="M69" s="121">
        <v>11078524.743000001</v>
      </c>
      <c r="N69" s="121">
        <v>12477486.279999999</v>
      </c>
      <c r="O69" s="122">
        <f t="shared" si="5"/>
        <v>134906868.83000001</v>
      </c>
    </row>
    <row r="70" spans="1:15" ht="13.8" thickBot="1" x14ac:dyDescent="0.3">
      <c r="A70" s="119">
        <v>2012</v>
      </c>
      <c r="B70" s="120" t="s">
        <v>39</v>
      </c>
      <c r="C70" s="121">
        <v>10348187.165999999</v>
      </c>
      <c r="D70" s="121">
        <v>11748000.124</v>
      </c>
      <c r="E70" s="121">
        <v>13208572.977</v>
      </c>
      <c r="F70" s="121">
        <v>12630226.718</v>
      </c>
      <c r="G70" s="121">
        <v>13131530.960999999</v>
      </c>
      <c r="H70" s="121">
        <v>13231198.687999999</v>
      </c>
      <c r="I70" s="121">
        <v>12830675.307</v>
      </c>
      <c r="J70" s="121">
        <v>12831394.572000001</v>
      </c>
      <c r="K70" s="121">
        <v>12952651.721999999</v>
      </c>
      <c r="L70" s="121">
        <v>13190769.654999999</v>
      </c>
      <c r="M70" s="121">
        <v>13753052.493000001</v>
      </c>
      <c r="N70" s="121">
        <v>12605476.173</v>
      </c>
      <c r="O70" s="122">
        <f t="shared" si="5"/>
        <v>152461736.55599999</v>
      </c>
    </row>
    <row r="71" spans="1:15" ht="13.8" thickBot="1" x14ac:dyDescent="0.3">
      <c r="A71" s="119">
        <v>2013</v>
      </c>
      <c r="B71" s="120" t="s">
        <v>39</v>
      </c>
      <c r="C71" s="121">
        <v>11481521.079</v>
      </c>
      <c r="D71" s="121">
        <v>12385690.909</v>
      </c>
      <c r="E71" s="121">
        <v>13122058.141000001</v>
      </c>
      <c r="F71" s="121">
        <v>12468202.903000001</v>
      </c>
      <c r="G71" s="121">
        <v>13277209.017000001</v>
      </c>
      <c r="H71" s="121">
        <v>12399973.961999999</v>
      </c>
      <c r="I71" s="121">
        <v>13059519.685000001</v>
      </c>
      <c r="J71" s="121">
        <v>11118300.903000001</v>
      </c>
      <c r="K71" s="121">
        <v>13060371.039000001</v>
      </c>
      <c r="L71" s="121">
        <v>12053704.638</v>
      </c>
      <c r="M71" s="121">
        <v>14201227.351</v>
      </c>
      <c r="N71" s="121">
        <v>13174857.460000001</v>
      </c>
      <c r="O71" s="122">
        <f t="shared" si="5"/>
        <v>151802637.08700001</v>
      </c>
    </row>
    <row r="72" spans="1:15" ht="13.8" thickBot="1" x14ac:dyDescent="0.3">
      <c r="A72" s="119">
        <v>2014</v>
      </c>
      <c r="B72" s="120" t="s">
        <v>39</v>
      </c>
      <c r="C72" s="121">
        <v>12399761.948000001</v>
      </c>
      <c r="D72" s="121">
        <v>13053292.493000001</v>
      </c>
      <c r="E72" s="121">
        <v>14680110.779999999</v>
      </c>
      <c r="F72" s="121">
        <v>13371185.664000001</v>
      </c>
      <c r="G72" s="121">
        <v>13681906.159</v>
      </c>
      <c r="H72" s="121">
        <v>12880924.245999999</v>
      </c>
      <c r="I72" s="121">
        <v>13344776.958000001</v>
      </c>
      <c r="J72" s="121">
        <v>11386828.925000001</v>
      </c>
      <c r="K72" s="121">
        <v>13583120.905999999</v>
      </c>
      <c r="L72" s="121">
        <v>12891630.102</v>
      </c>
      <c r="M72" s="121">
        <v>13067348.107000001</v>
      </c>
      <c r="N72" s="121">
        <v>13269271.402000001</v>
      </c>
      <c r="O72" s="122">
        <f t="shared" si="5"/>
        <v>157610157.69</v>
      </c>
    </row>
    <row r="73" spans="1:15" ht="13.8" thickBot="1" x14ac:dyDescent="0.3">
      <c r="A73" s="119">
        <v>2015</v>
      </c>
      <c r="B73" s="120" t="s">
        <v>39</v>
      </c>
      <c r="C73" s="121">
        <v>12301766.75</v>
      </c>
      <c r="D73" s="121">
        <v>12231860.140000001</v>
      </c>
      <c r="E73" s="121">
        <v>12519910.437999999</v>
      </c>
      <c r="F73" s="121">
        <v>13349346.866</v>
      </c>
      <c r="G73" s="121">
        <v>11080385.127</v>
      </c>
      <c r="H73" s="121">
        <v>11949647.085999999</v>
      </c>
      <c r="I73" s="121">
        <v>11129358.973999999</v>
      </c>
      <c r="J73" s="121">
        <v>11022045.344000001</v>
      </c>
      <c r="K73" s="121">
        <v>11581703.842</v>
      </c>
      <c r="L73" s="121">
        <v>13240039.088</v>
      </c>
      <c r="M73" s="121">
        <v>11681989.013</v>
      </c>
      <c r="N73" s="121">
        <v>11750818.76</v>
      </c>
      <c r="O73" s="122">
        <f t="shared" si="5"/>
        <v>143838871.428</v>
      </c>
    </row>
    <row r="74" spans="1:15" ht="13.8" thickBot="1" x14ac:dyDescent="0.3">
      <c r="A74" s="119">
        <v>2016</v>
      </c>
      <c r="B74" s="120" t="s">
        <v>39</v>
      </c>
      <c r="C74" s="121">
        <v>9546115.4000000004</v>
      </c>
      <c r="D74" s="121">
        <v>12366388.057</v>
      </c>
      <c r="E74" s="121">
        <v>12757672.093</v>
      </c>
      <c r="F74" s="121">
        <v>11950497.685000001</v>
      </c>
      <c r="G74" s="121">
        <v>12098611.067</v>
      </c>
      <c r="H74" s="121">
        <v>12864154.060000001</v>
      </c>
      <c r="I74" s="121">
        <v>9850124.8719999995</v>
      </c>
      <c r="J74" s="121">
        <v>11830762.82</v>
      </c>
      <c r="K74" s="121">
        <v>10901638.452</v>
      </c>
      <c r="L74" s="121">
        <v>12796159.91</v>
      </c>
      <c r="M74" s="121">
        <v>12786936.247</v>
      </c>
      <c r="N74" s="121">
        <v>12780523.145</v>
      </c>
      <c r="O74" s="122">
        <f t="shared" si="5"/>
        <v>142529583.80799997</v>
      </c>
    </row>
    <row r="75" spans="1:15" ht="13.8" thickBot="1" x14ac:dyDescent="0.3">
      <c r="A75" s="119">
        <v>2017</v>
      </c>
      <c r="B75" s="120" t="s">
        <v>39</v>
      </c>
      <c r="C75" s="121">
        <v>11247585.677000133</v>
      </c>
      <c r="D75" s="121">
        <v>12089908.933999483</v>
      </c>
      <c r="E75" s="121">
        <v>14470814.05899963</v>
      </c>
      <c r="F75" s="121">
        <v>12859938.790999187</v>
      </c>
      <c r="G75" s="121">
        <v>13582079.73099998</v>
      </c>
      <c r="H75" s="121">
        <v>13125306.943999315</v>
      </c>
      <c r="I75" s="121">
        <v>12612074.05599888</v>
      </c>
      <c r="J75" s="121">
        <v>13248462.990000026</v>
      </c>
      <c r="K75" s="121">
        <v>11810080.804999635</v>
      </c>
      <c r="L75" s="121">
        <v>13912699.49399944</v>
      </c>
      <c r="M75" s="121">
        <v>14188323.115998682</v>
      </c>
      <c r="N75" s="121">
        <v>13845665.816998869</v>
      </c>
      <c r="O75" s="122">
        <f t="shared" si="5"/>
        <v>156992940.41399324</v>
      </c>
    </row>
    <row r="76" spans="1:15" ht="13.8" thickBot="1" x14ac:dyDescent="0.3">
      <c r="A76" s="119">
        <v>2018</v>
      </c>
      <c r="B76" s="120" t="s">
        <v>39</v>
      </c>
      <c r="C76" s="121">
        <v>13080096.762</v>
      </c>
      <c r="D76" s="121">
        <v>13827132.654999999</v>
      </c>
      <c r="E76" s="121">
        <v>16338253.918</v>
      </c>
      <c r="F76" s="121">
        <v>14530822.873</v>
      </c>
      <c r="G76" s="121">
        <v>15166648.044</v>
      </c>
      <c r="H76" s="121">
        <v>13657091.159</v>
      </c>
      <c r="I76" s="121">
        <v>14771360.698000001</v>
      </c>
      <c r="J76" s="121">
        <v>12926754.198999999</v>
      </c>
      <c r="K76" s="121">
        <v>15247368.846000001</v>
      </c>
      <c r="L76" s="121">
        <v>16590652.49</v>
      </c>
      <c r="M76" s="121">
        <v>16386878.392999999</v>
      </c>
      <c r="N76" s="121">
        <v>14645696.251</v>
      </c>
      <c r="O76" s="122">
        <f t="shared" si="5"/>
        <v>177168756.28799999</v>
      </c>
    </row>
    <row r="77" spans="1:15" ht="13.8" thickBot="1" x14ac:dyDescent="0.3">
      <c r="A77" s="119">
        <v>2019</v>
      </c>
      <c r="B77" s="120" t="s">
        <v>39</v>
      </c>
      <c r="C77" s="121">
        <v>13874826.012</v>
      </c>
      <c r="D77" s="121">
        <v>14323043.041999999</v>
      </c>
      <c r="E77" s="121">
        <v>16335862.397</v>
      </c>
      <c r="F77" s="121">
        <v>15340619.824999999</v>
      </c>
      <c r="G77" s="121">
        <v>16855105.096999999</v>
      </c>
      <c r="H77" s="121">
        <v>11634653.880999999</v>
      </c>
      <c r="I77" s="121">
        <v>15932004.723999999</v>
      </c>
      <c r="J77" s="121">
        <v>13222876.222999999</v>
      </c>
      <c r="K77" s="121">
        <v>15273579.960999999</v>
      </c>
      <c r="L77" s="121">
        <v>16410781.68</v>
      </c>
      <c r="M77" s="121">
        <v>16242650.391000001</v>
      </c>
      <c r="N77" s="121">
        <v>15386718.469000001</v>
      </c>
      <c r="O77" s="121">
        <f t="shared" si="5"/>
        <v>180832721.70199999</v>
      </c>
    </row>
    <row r="78" spans="1:15" ht="13.8" thickBot="1" x14ac:dyDescent="0.3">
      <c r="A78" s="119">
        <v>2020</v>
      </c>
      <c r="B78" s="120" t="s">
        <v>39</v>
      </c>
      <c r="C78" s="121">
        <v>14701346.982000001</v>
      </c>
      <c r="D78" s="121">
        <v>14608289.785</v>
      </c>
      <c r="E78" s="121">
        <v>13353075.963</v>
      </c>
      <c r="F78" s="121">
        <v>8978290.7589999996</v>
      </c>
      <c r="G78" s="121">
        <v>9957512.1809999999</v>
      </c>
      <c r="H78" s="121">
        <v>13460251.822000001</v>
      </c>
      <c r="I78" s="121">
        <v>14890653.468</v>
      </c>
      <c r="J78" s="121">
        <v>12456453.472999999</v>
      </c>
      <c r="K78" s="121">
        <v>15990797.705</v>
      </c>
      <c r="L78" s="121">
        <v>17315266.203000002</v>
      </c>
      <c r="M78" s="121">
        <v>16088682.231000001</v>
      </c>
      <c r="N78" s="121">
        <v>17837134.738000002</v>
      </c>
      <c r="O78" s="121">
        <f t="shared" si="5"/>
        <v>169637755.31000003</v>
      </c>
    </row>
    <row r="79" spans="1:15" ht="13.8" thickBot="1" x14ac:dyDescent="0.3">
      <c r="A79" s="119">
        <v>2021</v>
      </c>
      <c r="B79" s="120" t="s">
        <v>39</v>
      </c>
      <c r="C79" s="121">
        <v>15306487.643915899</v>
      </c>
      <c r="D79" s="121">
        <v>15777151.373676499</v>
      </c>
      <c r="E79" s="121">
        <v>18125533.345878098</v>
      </c>
      <c r="F79" s="121">
        <v>18106582.520971801</v>
      </c>
      <c r="G79" s="121">
        <v>18587253.5966384</v>
      </c>
      <c r="H79" s="121">
        <v>19036800.670268498</v>
      </c>
      <c r="I79" s="121">
        <v>19020902.292177301</v>
      </c>
      <c r="J79" s="121">
        <v>18681996.8976386</v>
      </c>
      <c r="K79" s="121">
        <v>19984264.497713201</v>
      </c>
      <c r="L79" s="121">
        <v>21100833.1277362</v>
      </c>
      <c r="M79" s="121">
        <v>20749365.9948617</v>
      </c>
      <c r="N79" s="121">
        <v>21316881.481321499</v>
      </c>
      <c r="O79" s="121">
        <f t="shared" si="5"/>
        <v>225794053.44279772</v>
      </c>
    </row>
    <row r="80" spans="1:15" ht="13.8" thickBot="1" x14ac:dyDescent="0.3">
      <c r="A80" s="119">
        <v>2022</v>
      </c>
      <c r="B80" s="120" t="s">
        <v>39</v>
      </c>
      <c r="C80" s="121">
        <v>17553745.067000002</v>
      </c>
      <c r="D80" s="121">
        <v>19904331.120000001</v>
      </c>
      <c r="E80" s="121">
        <v>22609642.478</v>
      </c>
      <c r="F80" s="121">
        <v>23330991.125</v>
      </c>
      <c r="G80" s="121">
        <v>18931811.633000001</v>
      </c>
      <c r="H80" s="121">
        <v>23359482.375999998</v>
      </c>
      <c r="I80" s="121">
        <v>18536547.530999999</v>
      </c>
      <c r="J80" s="121">
        <v>21275849.662</v>
      </c>
      <c r="K80" s="121">
        <v>22596774.302000001</v>
      </c>
      <c r="L80" s="121">
        <v>21300785.131999999</v>
      </c>
      <c r="M80" s="121">
        <v>21871038.612</v>
      </c>
      <c r="N80" s="121">
        <v>22898748.625</v>
      </c>
      <c r="O80" s="121">
        <f t="shared" ref="O80" si="6">SUM(C80:N80)</f>
        <v>254169747.66300002</v>
      </c>
    </row>
    <row r="81" spans="1:15" ht="13.8" thickBot="1" x14ac:dyDescent="0.3">
      <c r="A81" s="119">
        <v>2023</v>
      </c>
      <c r="B81" s="120" t="s">
        <v>39</v>
      </c>
      <c r="C81" s="121">
        <v>19331709</v>
      </c>
      <c r="D81" s="121">
        <v>18565678</v>
      </c>
      <c r="E81" s="121">
        <v>23562970</v>
      </c>
      <c r="F81" s="121">
        <v>19250045</v>
      </c>
      <c r="G81" s="121">
        <v>21633012</v>
      </c>
      <c r="H81" s="121">
        <v>20773219</v>
      </c>
      <c r="I81" s="121">
        <v>19779817</v>
      </c>
      <c r="J81" s="121">
        <v>21556273</v>
      </c>
      <c r="K81" s="121">
        <v>22411386</v>
      </c>
      <c r="L81" s="121">
        <v>22804541</v>
      </c>
      <c r="M81" s="121">
        <v>23000730</v>
      </c>
      <c r="N81" s="121">
        <v>22958051</v>
      </c>
      <c r="O81" s="121">
        <f t="shared" ref="O81" si="7">SUM(C81:N81)</f>
        <v>255627431</v>
      </c>
    </row>
    <row r="82" spans="1:15" ht="13.8" thickBot="1" x14ac:dyDescent="0.3">
      <c r="A82" s="119">
        <v>2024</v>
      </c>
      <c r="B82" s="120" t="s">
        <v>39</v>
      </c>
      <c r="C82" s="121">
        <v>20001454</v>
      </c>
      <c r="D82" s="121">
        <v>21092185</v>
      </c>
      <c r="E82" s="121">
        <v>22649907</v>
      </c>
      <c r="F82" s="121">
        <v>19293185</v>
      </c>
      <c r="G82" s="121">
        <v>24176962</v>
      </c>
      <c r="H82" s="121">
        <v>19014877</v>
      </c>
      <c r="I82" s="121">
        <v>22476432</v>
      </c>
      <c r="J82" s="121">
        <v>22002938</v>
      </c>
      <c r="K82" s="121">
        <v>21955759</v>
      </c>
      <c r="L82" s="121">
        <v>23475639</v>
      </c>
      <c r="M82" s="121">
        <v>22241407</v>
      </c>
      <c r="N82" s="121">
        <v>23433524</v>
      </c>
      <c r="O82" s="121">
        <f t="shared" ref="O82:O83" si="8">SUM(C82:N82)</f>
        <v>261814269</v>
      </c>
    </row>
    <row r="83" spans="1:15" ht="13.8" thickBot="1" x14ac:dyDescent="0.3">
      <c r="A83" s="119">
        <v>2025</v>
      </c>
      <c r="B83" s="120" t="s">
        <v>39</v>
      </c>
      <c r="C83" s="121">
        <v>21165092</v>
      </c>
      <c r="D83" s="136">
        <v>20775673.548</v>
      </c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>
        <f t="shared" si="8"/>
        <v>41940765.548</v>
      </c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2002_2025_AYLIK_IHR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2025-03-03T11:47:31Z</dcterms:modified>
</cp:coreProperties>
</file>