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240" yWindow="480" windowWidth="15576" windowHeight="7596" tabRatio="900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5_AYLIK_IHR" sheetId="22" r:id="rId14"/>
  </sheets>
  <definedNames>
    <definedName name="_xlnm._FilterDatabase" localSheetId="13" hidden="1">'2002_2025_AYLIK_IHR'!$A$1:$O$83</definedName>
  </definedNames>
  <calcPr calcId="191029"/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M45" i="1"/>
  <c r="L45" i="1"/>
  <c r="I45" i="1"/>
  <c r="H45" i="1"/>
  <c r="E45" i="1"/>
  <c r="D45" i="1"/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K24" i="22"/>
  <c r="J24" i="22"/>
  <c r="I24" i="22"/>
  <c r="H24" i="22"/>
  <c r="G24" i="22"/>
  <c r="F24" i="22"/>
  <c r="E24" i="22"/>
  <c r="D24" i="22"/>
  <c r="C24" i="22"/>
  <c r="K29" i="1"/>
  <c r="J29" i="1"/>
  <c r="G29" i="1"/>
  <c r="F29" i="1"/>
  <c r="C29" i="1"/>
  <c r="B29" i="1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J45" i="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G56" i="22"/>
  <c r="H56" i="22"/>
  <c r="I56" i="22"/>
  <c r="J56" i="22"/>
  <c r="K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H2" i="22"/>
  <c r="I2" i="22"/>
  <c r="J2" i="22"/>
  <c r="K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L38" i="2" s="1"/>
  <c r="G38" i="3" s="1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L17" i="2" s="1"/>
  <c r="G17" i="3" s="1"/>
  <c r="K16" i="2"/>
  <c r="L16" i="2" s="1"/>
  <c r="G16" i="3" s="1"/>
  <c r="K15" i="2"/>
  <c r="K14" i="2"/>
  <c r="K13" i="2"/>
  <c r="K12" i="2"/>
  <c r="K11" i="2"/>
  <c r="K10" i="2"/>
  <c r="J42" i="2"/>
  <c r="L42" i="2" s="1"/>
  <c r="G42" i="3" s="1"/>
  <c r="J40" i="2"/>
  <c r="J39" i="2"/>
  <c r="J38" i="2"/>
  <c r="J37" i="2"/>
  <c r="L37" i="2" s="1"/>
  <c r="G37" i="3" s="1"/>
  <c r="J36" i="2"/>
  <c r="L36" i="2" s="1"/>
  <c r="G36" i="3" s="1"/>
  <c r="J35" i="2"/>
  <c r="L35" i="2" s="1"/>
  <c r="G35" i="3" s="1"/>
  <c r="J34" i="2"/>
  <c r="J33" i="2"/>
  <c r="J32" i="2"/>
  <c r="J31" i="2"/>
  <c r="J30" i="2"/>
  <c r="J28" i="2"/>
  <c r="L28" i="2" s="1"/>
  <c r="G28" i="3" s="1"/>
  <c r="J26" i="2"/>
  <c r="L26" i="2" s="1"/>
  <c r="G26" i="3" s="1"/>
  <c r="J25" i="2"/>
  <c r="J24" i="2"/>
  <c r="J21" i="2"/>
  <c r="J19" i="2"/>
  <c r="J17" i="2"/>
  <c r="J16" i="2"/>
  <c r="J15" i="2"/>
  <c r="J14" i="2"/>
  <c r="L14" i="2" s="1"/>
  <c r="G14" i="3" s="1"/>
  <c r="J13" i="2"/>
  <c r="L13" i="2" s="1"/>
  <c r="G13" i="3" s="1"/>
  <c r="J12" i="2"/>
  <c r="J11" i="2"/>
  <c r="J10" i="2"/>
  <c r="G42" i="2"/>
  <c r="G40" i="2"/>
  <c r="G39" i="2"/>
  <c r="G38" i="2"/>
  <c r="G37" i="2"/>
  <c r="G36" i="2"/>
  <c r="G35" i="2"/>
  <c r="H35" i="2" s="1"/>
  <c r="E35" i="3" s="1"/>
  <c r="G34" i="2"/>
  <c r="G33" i="2"/>
  <c r="G32" i="2"/>
  <c r="G31" i="2"/>
  <c r="G30" i="2"/>
  <c r="G28" i="2"/>
  <c r="G26" i="2"/>
  <c r="G25" i="2"/>
  <c r="G24" i="2"/>
  <c r="H24" i="2" s="1"/>
  <c r="E24" i="3" s="1"/>
  <c r="G21" i="2"/>
  <c r="G19" i="2"/>
  <c r="G17" i="2"/>
  <c r="G16" i="2"/>
  <c r="G15" i="2"/>
  <c r="G14" i="2"/>
  <c r="G13" i="2"/>
  <c r="H13" i="2" s="1"/>
  <c r="E13" i="3" s="1"/>
  <c r="G12" i="2"/>
  <c r="H12" i="2" s="1"/>
  <c r="E12" i="3" s="1"/>
  <c r="G11" i="2"/>
  <c r="G10" i="2"/>
  <c r="F42" i="2"/>
  <c r="H42" i="2" s="1"/>
  <c r="E42" i="3" s="1"/>
  <c r="F40" i="2"/>
  <c r="H40" i="2" s="1"/>
  <c r="E40" i="3" s="1"/>
  <c r="F39" i="2"/>
  <c r="H39" i="2" s="1"/>
  <c r="E39" i="3" s="1"/>
  <c r="F38" i="2"/>
  <c r="F37" i="2"/>
  <c r="F36" i="2"/>
  <c r="F35" i="2"/>
  <c r="F34" i="2"/>
  <c r="F33" i="2"/>
  <c r="F32" i="2"/>
  <c r="H32" i="2" s="1"/>
  <c r="E32" i="3" s="1"/>
  <c r="F31" i="2"/>
  <c r="H31" i="2" s="1"/>
  <c r="E31" i="3" s="1"/>
  <c r="F30" i="2"/>
  <c r="F28" i="2"/>
  <c r="F26" i="2"/>
  <c r="F25" i="2"/>
  <c r="F24" i="2"/>
  <c r="F21" i="2"/>
  <c r="F19" i="2"/>
  <c r="H19" i="2" s="1"/>
  <c r="E19" i="3" s="1"/>
  <c r="F17" i="2"/>
  <c r="H17" i="2" s="1"/>
  <c r="E17" i="3" s="1"/>
  <c r="F16" i="2"/>
  <c r="F15" i="2"/>
  <c r="F14" i="2"/>
  <c r="F13" i="2"/>
  <c r="F12" i="2"/>
  <c r="F11" i="2"/>
  <c r="H11" i="2" s="1"/>
  <c r="E11" i="3" s="1"/>
  <c r="F10" i="2"/>
  <c r="H10" i="2" s="1"/>
  <c r="E10" i="3" s="1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D40" i="2" s="1"/>
  <c r="C40" i="3" s="1"/>
  <c r="B39" i="2"/>
  <c r="B38" i="2"/>
  <c r="B37" i="2"/>
  <c r="D37" i="2" s="1"/>
  <c r="C37" i="3" s="1"/>
  <c r="B36" i="2"/>
  <c r="B35" i="2"/>
  <c r="B34" i="2"/>
  <c r="B33" i="2"/>
  <c r="B32" i="2"/>
  <c r="D32" i="2" s="1"/>
  <c r="C32" i="3" s="1"/>
  <c r="B31" i="2"/>
  <c r="B30" i="2"/>
  <c r="B28" i="2"/>
  <c r="D28" i="2" s="1"/>
  <c r="C28" i="3" s="1"/>
  <c r="B26" i="2"/>
  <c r="B25" i="2"/>
  <c r="B24" i="2"/>
  <c r="B21" i="2"/>
  <c r="D21" i="2" s="1"/>
  <c r="C21" i="3" s="1"/>
  <c r="B19" i="2"/>
  <c r="D19" i="2" s="1"/>
  <c r="C19" i="3" s="1"/>
  <c r="B17" i="2"/>
  <c r="B16" i="2"/>
  <c r="B15" i="2"/>
  <c r="D15" i="2" s="1"/>
  <c r="C15" i="3" s="1"/>
  <c r="B14" i="2"/>
  <c r="D14" i="2" s="1"/>
  <c r="C14" i="3" s="1"/>
  <c r="B13" i="2"/>
  <c r="B12" i="2"/>
  <c r="B11" i="2"/>
  <c r="D11" i="2" s="1"/>
  <c r="C11" i="3" s="1"/>
  <c r="B10" i="2"/>
  <c r="D10" i="2" s="1"/>
  <c r="C10" i="3" s="1"/>
  <c r="C7" i="2"/>
  <c r="B7" i="2"/>
  <c r="F6" i="2"/>
  <c r="B6" i="2"/>
  <c r="K41" i="1"/>
  <c r="K41" i="2" s="1"/>
  <c r="J41" i="1"/>
  <c r="J41" i="2" s="1"/>
  <c r="G41" i="1"/>
  <c r="G41" i="2" s="1"/>
  <c r="F41" i="1"/>
  <c r="H41" i="1" s="1"/>
  <c r="D41" i="3" s="1"/>
  <c r="C41" i="1"/>
  <c r="C41" i="2" s="1"/>
  <c r="B41" i="1"/>
  <c r="B41" i="2" s="1"/>
  <c r="K29" i="2"/>
  <c r="J29" i="2"/>
  <c r="G29" i="2"/>
  <c r="C29" i="2"/>
  <c r="B29" i="2"/>
  <c r="K27" i="1"/>
  <c r="J27" i="1"/>
  <c r="G27" i="1"/>
  <c r="G27" i="2" s="1"/>
  <c r="F27" i="1"/>
  <c r="F27" i="2" s="1"/>
  <c r="C27" i="1"/>
  <c r="B27" i="1"/>
  <c r="B27" i="2" s="1"/>
  <c r="K23" i="1"/>
  <c r="J23" i="1"/>
  <c r="J23" i="2" s="1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J18" i="1"/>
  <c r="J18" i="2" s="1"/>
  <c r="G18" i="1"/>
  <c r="F18" i="1"/>
  <c r="F18" i="2" s="1"/>
  <c r="C18" i="1"/>
  <c r="C18" i="2" s="1"/>
  <c r="B18" i="1"/>
  <c r="B18" i="2" s="1"/>
  <c r="K9" i="1"/>
  <c r="K9" i="2" s="1"/>
  <c r="J9" i="1"/>
  <c r="G9" i="1"/>
  <c r="G9" i="2" s="1"/>
  <c r="F9" i="1"/>
  <c r="C9" i="1"/>
  <c r="C9" i="2" s="1"/>
  <c r="B9" i="1"/>
  <c r="B9" i="2" s="1"/>
  <c r="K18" i="2"/>
  <c r="F45" i="2"/>
  <c r="C45" i="2"/>
  <c r="C44" i="2"/>
  <c r="B45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E45" i="2"/>
  <c r="D45" i="3"/>
  <c r="B45" i="3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 s="1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21" i="2"/>
  <c r="E21" i="3" s="1"/>
  <c r="D44" i="3"/>
  <c r="F45" i="3"/>
  <c r="F44" i="3"/>
  <c r="L18" i="1" l="1"/>
  <c r="F18" i="3" s="1"/>
  <c r="H27" i="2"/>
  <c r="E27" i="3" s="1"/>
  <c r="H20" i="2"/>
  <c r="E20" i="3" s="1"/>
  <c r="L23" i="1"/>
  <c r="F23" i="3" s="1"/>
  <c r="D12" i="2"/>
  <c r="C12" i="3" s="1"/>
  <c r="D24" i="2"/>
  <c r="C24" i="3" s="1"/>
  <c r="D34" i="2"/>
  <c r="C34" i="3" s="1"/>
  <c r="J22" i="1"/>
  <c r="J22" i="2" s="1"/>
  <c r="L24" i="2"/>
  <c r="G24" i="3" s="1"/>
  <c r="L34" i="2"/>
  <c r="G34" i="3" s="1"/>
  <c r="L41" i="1"/>
  <c r="F41" i="3" s="1"/>
  <c r="H18" i="1"/>
  <c r="D18" i="3" s="1"/>
  <c r="F41" i="2"/>
  <c r="H41" i="2" s="1"/>
  <c r="E41" i="3" s="1"/>
  <c r="L31" i="2"/>
  <c r="G31" i="3" s="1"/>
  <c r="D45" i="2"/>
  <c r="C45" i="3" s="1"/>
  <c r="H14" i="2"/>
  <c r="E14" i="3" s="1"/>
  <c r="H26" i="2"/>
  <c r="E26" i="3" s="1"/>
  <c r="H36" i="2"/>
  <c r="E36" i="3" s="1"/>
  <c r="L10" i="2"/>
  <c r="G10" i="3" s="1"/>
  <c r="L32" i="2"/>
  <c r="G32" i="3" s="1"/>
  <c r="L40" i="2"/>
  <c r="G40" i="3" s="1"/>
  <c r="H15" i="2"/>
  <c r="E15" i="3" s="1"/>
  <c r="H28" i="2"/>
  <c r="E28" i="3" s="1"/>
  <c r="H37" i="2"/>
  <c r="E37" i="3" s="1"/>
  <c r="H16" i="2"/>
  <c r="E16" i="3" s="1"/>
  <c r="H30" i="2"/>
  <c r="E30" i="3" s="1"/>
  <c r="H38" i="2"/>
  <c r="E38" i="3" s="1"/>
  <c r="D13" i="2"/>
  <c r="C13" i="3" s="1"/>
  <c r="D35" i="2"/>
  <c r="C35" i="3" s="1"/>
  <c r="D16" i="2"/>
  <c r="C16" i="3" s="1"/>
  <c r="D30" i="2"/>
  <c r="C30" i="3" s="1"/>
  <c r="D38" i="2"/>
  <c r="C38" i="3" s="1"/>
  <c r="D26" i="2"/>
  <c r="C26" i="3" s="1"/>
  <c r="D17" i="2"/>
  <c r="C17" i="3" s="1"/>
  <c r="D31" i="2"/>
  <c r="C31" i="3" s="1"/>
  <c r="D39" i="2"/>
  <c r="C39" i="3" s="1"/>
  <c r="P25" i="23"/>
  <c r="G22" i="1"/>
  <c r="G22" i="2" s="1"/>
  <c r="O25" i="23"/>
  <c r="L41" i="2"/>
  <c r="G41" i="3" s="1"/>
  <c r="H34" i="2"/>
  <c r="E34" i="3" s="1"/>
  <c r="L29" i="1"/>
  <c r="F29" i="3" s="1"/>
  <c r="D33" i="2"/>
  <c r="C33" i="3" s="1"/>
  <c r="L29" i="2"/>
  <c r="G29" i="3" s="1"/>
  <c r="D29" i="2"/>
  <c r="C29" i="3" s="1"/>
  <c r="K22" i="1"/>
  <c r="K22" i="2" s="1"/>
  <c r="H23" i="1"/>
  <c r="D23" i="3" s="1"/>
  <c r="H25" i="2"/>
  <c r="E25" i="3" s="1"/>
  <c r="G23" i="2"/>
  <c r="H23" i="2" s="1"/>
  <c r="E23" i="3" s="1"/>
  <c r="L21" i="2"/>
  <c r="G21" i="3" s="1"/>
  <c r="H20" i="1"/>
  <c r="D20" i="3" s="1"/>
  <c r="F8" i="1"/>
  <c r="F8" i="2" s="1"/>
  <c r="D18" i="2"/>
  <c r="C18" i="3" s="1"/>
  <c r="L12" i="2"/>
  <c r="G12" i="3" s="1"/>
  <c r="L9" i="1"/>
  <c r="F9" i="3" s="1"/>
  <c r="D9" i="2"/>
  <c r="C9" i="3" s="1"/>
  <c r="L11" i="2"/>
  <c r="G11" i="3" s="1"/>
  <c r="D9" i="1"/>
  <c r="B9" i="3" s="1"/>
  <c r="F9" i="2"/>
  <c r="H9" i="2" s="1"/>
  <c r="E9" i="3" s="1"/>
  <c r="O2" i="22"/>
  <c r="H9" i="1"/>
  <c r="D9" i="3" s="1"/>
  <c r="D20" i="1"/>
  <c r="B20" i="3" s="1"/>
  <c r="D18" i="1"/>
  <c r="B18" i="3" s="1"/>
  <c r="H27" i="1"/>
  <c r="D27" i="3" s="1"/>
  <c r="J8" i="1"/>
  <c r="J8" i="2" s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L22" i="1" l="1"/>
  <c r="F22" i="3" s="1"/>
  <c r="K43" i="1"/>
  <c r="J43" i="1"/>
  <c r="L8" i="1"/>
  <c r="F8" i="3" s="1"/>
  <c r="K8" i="2"/>
  <c r="L8" i="2" s="1"/>
  <c r="G8" i="3" s="1"/>
  <c r="D8" i="1"/>
  <c r="B8" i="3" s="1"/>
  <c r="C8" i="2"/>
  <c r="D8" i="2" s="1"/>
  <c r="C8" i="3" s="1"/>
  <c r="L22" i="2"/>
  <c r="G22" i="3" s="1"/>
  <c r="G8" i="2"/>
  <c r="G43" i="1"/>
  <c r="H8" i="1"/>
  <c r="D8" i="3" s="1"/>
  <c r="D27" i="2"/>
  <c r="C27" i="3" s="1"/>
  <c r="F43" i="1"/>
  <c r="F44" i="1" s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44" i="1" s="1"/>
  <c r="B22" i="2"/>
  <c r="K43" i="2"/>
  <c r="M27" i="2" s="1"/>
  <c r="C43" i="1"/>
  <c r="C44" i="1" s="1"/>
  <c r="D44" i="1" l="1"/>
  <c r="E44" i="1"/>
  <c r="J43" i="2"/>
  <c r="J44" i="1"/>
  <c r="G44" i="1"/>
  <c r="I44" i="1" s="1"/>
  <c r="K44" i="1"/>
  <c r="M44" i="1" s="1"/>
  <c r="L43" i="1"/>
  <c r="F43" i="3" s="1"/>
  <c r="J44" i="2"/>
  <c r="H43" i="1"/>
  <c r="D43" i="3" s="1"/>
  <c r="G43" i="2"/>
  <c r="B44" i="2"/>
  <c r="B43" i="2"/>
  <c r="D22" i="2"/>
  <c r="C22" i="3" s="1"/>
  <c r="F44" i="2"/>
  <c r="F43" i="2"/>
  <c r="H8" i="2"/>
  <c r="E8" i="3" s="1"/>
  <c r="M8" i="2"/>
  <c r="D43" i="1"/>
  <c r="B43" i="3" s="1"/>
  <c r="C43" i="2"/>
  <c r="M43" i="2"/>
  <c r="M11" i="2"/>
  <c r="M24" i="2"/>
  <c r="M42" i="2"/>
  <c r="M41" i="2"/>
  <c r="M12" i="2"/>
  <c r="M34" i="2"/>
  <c r="M40" i="2"/>
  <c r="M20" i="2"/>
  <c r="M17" i="2"/>
  <c r="M26" i="2"/>
  <c r="M36" i="2"/>
  <c r="M35" i="2"/>
  <c r="M13" i="2"/>
  <c r="M9" i="2"/>
  <c r="M28" i="2"/>
  <c r="M16" i="2"/>
  <c r="M31" i="2"/>
  <c r="M38" i="2"/>
  <c r="M29" i="2"/>
  <c r="M14" i="2"/>
  <c r="M10" i="2"/>
  <c r="M30" i="2"/>
  <c r="M32" i="2"/>
  <c r="M21" i="2"/>
  <c r="M19" i="2"/>
  <c r="L43" i="2"/>
  <c r="G43" i="3" s="1"/>
  <c r="M37" i="2"/>
  <c r="M33" i="2"/>
  <c r="M18" i="2"/>
  <c r="M15" i="2"/>
  <c r="M23" i="2"/>
  <c r="M39" i="2"/>
  <c r="M25" i="2"/>
  <c r="M22" i="2"/>
  <c r="L44" i="1" l="1"/>
  <c r="H44" i="1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K44" i="2"/>
  <c r="K45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G45" i="2"/>
  <c r="G44" i="2"/>
  <c r="E22" i="2"/>
  <c r="H45" i="2" l="1"/>
  <c r="E45" i="3" s="1"/>
  <c r="I45" i="2"/>
  <c r="M45" i="2"/>
  <c r="L45" i="2"/>
  <c r="G45" i="3" s="1"/>
  <c r="M44" i="2"/>
  <c r="L44" i="2"/>
  <c r="G44" i="3" s="1"/>
  <c r="H44" i="2"/>
  <c r="E44" i="3" s="1"/>
  <c r="I44" i="2"/>
</calcChain>
</file>

<file path=xl/sharedStrings.xml><?xml version="1.0" encoding="utf-8"?>
<sst xmlns="http://schemas.openxmlformats.org/spreadsheetml/2006/main" count="420" uniqueCount="226">
  <si>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</si>
  <si>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</si>
  <si>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</si>
  <si>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</si>
  <si>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</si>
  <si>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</si>
  <si>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</si>
  <si>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</si>
  <si>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</si>
  <si>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</si>
  <si>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</si>
  <si>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</si>
  <si>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</si>
  <si>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</si>
  <si>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</si>
  <si>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</si>
  <si>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</si>
  <si>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</si>
  <si>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</si>
  <si>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</si>
  <si>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</si>
  <si>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</si>
  <si>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</si>
  <si>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</si>
  <si>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</si>
  <si>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</si>
  <si>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</si>
  <si>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</si>
  <si>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</si>
  <si>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</si>
  <si>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</si>
  <si>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</si>
  <si>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</si>
  <si>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</si>
  <si>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</si>
  <si>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</si>
  <si>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</si>
  <si>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</si>
  <si>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</si>
  <si>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</si>
  <si>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</si>
  <si>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</si>
  <si>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</si>
  <si>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</si>
  <si>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</si>
  <si>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</si>
  <si>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</si>
  <si>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</si>
  <si>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</si>
  <si>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</si>
  <si>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</si>
  <si>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</si>
  <si>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</si>
  <si>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</si>
  <si>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</si>
  <si>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</si>
  <si>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</si>
  <si>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</si>
  <si>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</si>
  <si>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</si>
  <si>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</si>
  <si>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</si>
  <si>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</si>
  <si>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</si>
  <si>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</si>
  <si>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</si>
  <si>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</si>
  <si>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</si>
  <si>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</si>
  <si>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</si>
  <si>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</si>
  <si>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</si>
  <si>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</si>
  <si>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</si>
  <si>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</si>
  <si>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</si>
  <si>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</si>
  <si>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</si>
  <si>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</si>
  <si>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</si>
  <si>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</si>
  <si>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</si>
  <si>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</si>
  <si>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</si>
  <si>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</si>
  <si>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</si>
  <si>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</si>
  <si>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</si>
  <si>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</si>
  <si>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</si>
  <si>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</si>
  <si>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</si>
  <si>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</si>
  <si>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</si>
  <si>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</si>
  <si>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</si>
  <si>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</si>
  <si>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</si>
  <si>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</si>
  <si>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</si>
  <si>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</si>
  <si>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</si>
  <si>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</si>
  <si>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</si>
  <si>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</si>
  <si>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</si>
  <si>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</si>
  <si>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</si>
  <si>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</si>
  <si>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</si>
  <si>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</si>
  <si>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</si>
  <si>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</si>
  <si>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</si>
  <si>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</si>
  <si>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t>Değişim    ('25/'24)</t>
  </si>
  <si>
    <t xml:space="preserve"> Pay(25)  (%)</t>
  </si>
  <si>
    <t>OCAK  (2025/2024)</t>
  </si>
  <si>
    <t>SON 12 AYLIK
(2025/2024)</t>
  </si>
  <si>
    <t>2025 YILI İHRACATIMIZDA İLK 20 ÜLKE (1.000 $)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</si>
  <si>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</si>
  <si>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</si>
  <si>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OCAK - EYLÜL  (2025/2024)</t>
  </si>
  <si>
    <t>1 - 30 EYLÜL İHRACAT RAKAMLARI</t>
  </si>
  <si>
    <t xml:space="preserve">SEKTÖREL BAZDA İHRACAT RAKAMLARI -1.000 $ </t>
  </si>
  <si>
    <t>1 - 30 EYLÜL</t>
  </si>
  <si>
    <t>1 OCAK  -  30 EYLÜL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</si>
  <si>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</si>
  <si>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</si>
  <si>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</si>
  <si>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</si>
  <si>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</si>
  <si>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</si>
  <si>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</si>
  <si>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</si>
  <si>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</si>
  <si>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</si>
  <si>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</si>
  <si>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</si>
  <si>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</si>
  <si>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</si>
  <si>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</si>
  <si>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</si>
  <si>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</si>
  <si>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</si>
  <si>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</si>
  <si>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</si>
  <si>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</si>
  <si>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</si>
  <si>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</si>
  <si>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</si>
  <si>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</si>
  <si>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</si>
  <si>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</si>
  <si>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</si>
  <si>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2024  1 - 30 EYLÜL</t>
  </si>
  <si>
    <t>2025  1 - 30 EYLÜL</t>
  </si>
  <si>
    <t>CEBELİTARIK</t>
  </si>
  <si>
    <t>SAMSUN SERBEST BÖLGESİ</t>
  </si>
  <si>
    <t>MARŞAL ADALARI</t>
  </si>
  <si>
    <t>MALAVİ</t>
  </si>
  <si>
    <t>UGANDA</t>
  </si>
  <si>
    <t>TOGO</t>
  </si>
  <si>
    <t>SVAZİLAND</t>
  </si>
  <si>
    <t>COOK ADALARI</t>
  </si>
  <si>
    <t>BARBADOS</t>
  </si>
  <si>
    <t>NEPAL</t>
  </si>
  <si>
    <t>ALMANYA</t>
  </si>
  <si>
    <t>BİRLEŞİK KRALLIK</t>
  </si>
  <si>
    <t>ABD</t>
  </si>
  <si>
    <t>İTALYA</t>
  </si>
  <si>
    <t>IRAK</t>
  </si>
  <si>
    <t>İSPANYA</t>
  </si>
  <si>
    <t>FRANSA</t>
  </si>
  <si>
    <t>HOLLANDA</t>
  </si>
  <si>
    <t>ROMANYA</t>
  </si>
  <si>
    <t>POLONYA</t>
  </si>
  <si>
    <t>İSTANBUL</t>
  </si>
  <si>
    <t>KOCAELI</t>
  </si>
  <si>
    <t>BURSA</t>
  </si>
  <si>
    <t>ANKARA</t>
  </si>
  <si>
    <t>İZMIR</t>
  </si>
  <si>
    <t>GAZIANTEP</t>
  </si>
  <si>
    <t>SAKARYA</t>
  </si>
  <si>
    <t>MANISA</t>
  </si>
  <si>
    <t>DENIZLI</t>
  </si>
  <si>
    <t>KONYA</t>
  </si>
  <si>
    <t>TUNCELI</t>
  </si>
  <si>
    <t>YOZGAT</t>
  </si>
  <si>
    <t>BITLIS</t>
  </si>
  <si>
    <t>ÇANAKKALE</t>
  </si>
  <si>
    <t>VAN</t>
  </si>
  <si>
    <t>ZONGULDAK</t>
  </si>
  <si>
    <t>ŞIRNAK</t>
  </si>
  <si>
    <t>ADIYAMAN</t>
  </si>
  <si>
    <t>KIRIKKALE</t>
  </si>
  <si>
    <t>GÜMÜŞHANE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</si>
  <si>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</si>
  <si>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</si>
  <si>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</si>
  <si>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</si>
  <si>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</si>
  <si>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</si>
  <si>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</si>
  <si>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</si>
  <si>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</si>
  <si>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</si>
  <si>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</si>
  <si>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</si>
  <si>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</si>
  <si>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</si>
  <si>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BAE</t>
  </si>
  <si>
    <t>RUSYA FEDERASYONU</t>
  </si>
  <si>
    <t>BELÇİKA</t>
  </si>
  <si>
    <t>BULGARİSTAN</t>
  </si>
  <si>
    <t>FAS</t>
  </si>
  <si>
    <t>YUNANİSTAN</t>
  </si>
  <si>
    <t>SLOVENYA</t>
  </si>
  <si>
    <t>UKRAYNA</t>
  </si>
  <si>
    <t>MISIR</t>
  </si>
  <si>
    <t>ÇİN</t>
  </si>
  <si>
    <t>İhracatçı Birlikleri Kaydından Muaf İhracat ile Antrepo ve Serbest Bölgeler Farkı</t>
  </si>
  <si>
    <t>GENEL İHRACAT TOPLAMI</t>
  </si>
  <si>
    <t>1 Eylül - 30 Eylül</t>
  </si>
  <si>
    <t>1 Ocak - 30 Eylül</t>
  </si>
  <si>
    <t>1 Ekim - 30 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</si>
</sst>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63">
    <xf numFmtId="0" fontId="0" fillId="0" borderId="0" xfId="0"/>
    <xf numFmtId="0" fontId="17" fillId="0" borderId="0" xfId="2" applyFont="1" applyFill="1" applyBorder="1"/>
    <xf numFmtId="0" fontId="17" fillId="0" borderId="0" xfId="2" applyFont="1" applyFill="1"/>
    <xf numFmtId="0" fontId="17" fillId="0" borderId="9" xfId="2" applyFont="1" applyFill="1" applyBorder="1" applyAlignment="1">
      <alignment wrapText="1"/>
    </xf>
    <xf numFmtId="0" fontId="20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center"/>
    </xf>
    <xf numFmtId="1" fontId="21" fillId="0" borderId="9" xfId="2" applyNumberFormat="1" applyFont="1" applyFill="1" applyBorder="1" applyAlignment="1">
      <alignment horizontal="center"/>
    </xf>
    <xf numFmtId="2" fontId="22" fillId="0" borderId="9" xfId="2" applyNumberFormat="1" applyFont="1" applyFill="1" applyBorder="1" applyAlignment="1">
      <alignment horizontal="center" wrapText="1"/>
    </xf>
    <xf numFmtId="3" fontId="21" fillId="0" borderId="9" xfId="2" applyNumberFormat="1" applyFont="1" applyFill="1" applyBorder="1" applyAlignment="1">
      <alignment horizontal="center"/>
    </xf>
    <xf numFmtId="0" fontId="21" fillId="0" borderId="9" xfId="2" applyFont="1" applyFill="1" applyBorder="1"/>
    <xf numFmtId="166" fontId="21" fillId="0" borderId="9" xfId="2" applyNumberFormat="1" applyFont="1" applyFill="1" applyBorder="1" applyAlignment="1">
      <alignment horizontal="center"/>
    </xf>
    <xf numFmtId="0" fontId="17" fillId="0" borderId="9" xfId="2" applyFont="1" applyFill="1" applyBorder="1"/>
    <xf numFmtId="3" fontId="24" fillId="0" borderId="9" xfId="2" applyNumberFormat="1" applyFont="1" applyFill="1" applyBorder="1" applyAlignment="1">
      <alignment horizontal="center"/>
    </xf>
    <xf numFmtId="166" fontId="24" fillId="0" borderId="9" xfId="2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2" applyNumberFormat="1" applyFont="1" applyFill="1" applyBorder="1" applyAlignment="1">
      <alignment horizontal="center"/>
    </xf>
    <xf numFmtId="166" fontId="26" fillId="0" borderId="9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 applyBorder="1"/>
    <xf numFmtId="3" fontId="17" fillId="0" borderId="0" xfId="0" applyNumberFormat="1" applyFont="1" applyFill="1"/>
    <xf numFmtId="0" fontId="31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 applyFill="1" applyBorder="1"/>
    <xf numFmtId="0" fontId="0" fillId="0" borderId="0" xfId="0" applyAlignment="1">
      <alignment horizontal="center"/>
    </xf>
    <xf numFmtId="3" fontId="24" fillId="0" borderId="9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Fill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Fill="1" applyBorder="1"/>
    <xf numFmtId="49" fontId="60" fillId="0" borderId="9" xfId="0" applyNumberFormat="1" applyFont="1" applyFill="1" applyBorder="1"/>
    <xf numFmtId="4" fontId="61" fillId="0" borderId="9" xfId="0" applyNumberFormat="1" applyFont="1" applyFill="1" applyBorder="1"/>
    <xf numFmtId="4" fontId="61" fillId="0" borderId="12" xfId="0" applyNumberFormat="1" applyFont="1" applyFill="1" applyBorder="1"/>
    <xf numFmtId="0" fontId="16" fillId="0" borderId="0" xfId="0" applyFont="1" applyFill="1" applyBorder="1"/>
    <xf numFmtId="3" fontId="36" fillId="0" borderId="0" xfId="0" applyNumberFormat="1" applyFont="1" applyFill="1" applyBorder="1" applyAlignment="1">
      <alignment horizontal="center"/>
    </xf>
    <xf numFmtId="4" fontId="61" fillId="0" borderId="13" xfId="0" applyNumberFormat="1" applyFont="1" applyFill="1" applyBorder="1"/>
    <xf numFmtId="0" fontId="36" fillId="0" borderId="0" xfId="0" applyFont="1" applyFill="1" applyBorder="1" applyAlignment="1">
      <alignment horizontal="center"/>
    </xf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9" fontId="27" fillId="0" borderId="9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 applyFill="1" applyBorder="1" applyAlignment="1"/>
    <xf numFmtId="170" fontId="26" fillId="0" borderId="9" xfId="0" applyNumberFormat="1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1" fontId="21" fillId="0" borderId="9" xfId="2" applyNumberFormat="1" applyFont="1" applyFill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Fill="1" applyBorder="1" applyAlignment="1">
      <alignment horizontal="center" vertical="center"/>
    </xf>
    <xf numFmtId="3" fontId="25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9" fontId="27" fillId="0" borderId="9" xfId="0" applyNumberFormat="1" applyFont="1" applyFill="1" applyBorder="1" applyAlignment="1">
      <alignment vertical="center"/>
    </xf>
    <xf numFmtId="170" fontId="26" fillId="0" borderId="9" xfId="0" applyNumberFormat="1" applyFont="1" applyFill="1" applyBorder="1" applyAlignment="1">
      <alignment vertical="center"/>
    </xf>
    <xf numFmtId="4" fontId="61" fillId="0" borderId="9" xfId="0" applyNumberFormat="1" applyFont="1" applyFill="1" applyBorder="1" applyAlignment="1">
      <alignment horizontal="right"/>
    </xf>
    <xf numFmtId="3" fontId="61" fillId="0" borderId="9" xfId="0" applyNumberFormat="1" applyFont="1" applyFill="1" applyBorder="1" applyAlignment="1">
      <alignment horizontal="right"/>
    </xf>
    <xf numFmtId="0" fontId="32" fillId="0" borderId="9" xfId="0" applyFont="1" applyFill="1" applyBorder="1"/>
    <xf numFmtId="0" fontId="32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/>
    <xf numFmtId="17" fontId="32" fillId="0" borderId="9" xfId="0" applyNumberFormat="1" applyFont="1" applyFill="1" applyBorder="1" applyAlignment="1">
      <alignment horizontal="center" vertical="center"/>
    </xf>
    <xf numFmtId="0" fontId="23" fillId="0" borderId="9" xfId="2" applyFont="1" applyFill="1" applyBorder="1"/>
    <xf numFmtId="0" fontId="62" fillId="0" borderId="0" xfId="0" applyFont="1" applyFill="1"/>
    <xf numFmtId="0" fontId="63" fillId="0" borderId="0" xfId="0" applyFont="1" applyFill="1"/>
    <xf numFmtId="0" fontId="62" fillId="0" borderId="9" xfId="0" applyFont="1" applyFill="1" applyBorder="1" applyAlignment="1">
      <alignment wrapText="1"/>
    </xf>
    <xf numFmtId="0" fontId="70" fillId="0" borderId="9" xfId="0" applyFont="1" applyFill="1" applyBorder="1" applyAlignment="1">
      <alignment wrapText="1"/>
    </xf>
    <xf numFmtId="0" fontId="65" fillId="0" borderId="9" xfId="2" applyFont="1" applyFill="1" applyBorder="1" applyAlignment="1">
      <alignment horizontal="center"/>
    </xf>
    <xf numFmtId="1" fontId="65" fillId="0" borderId="9" xfId="2" applyNumberFormat="1" applyFont="1" applyFill="1" applyBorder="1" applyAlignment="1">
      <alignment horizontal="center"/>
    </xf>
    <xf numFmtId="0" fontId="72" fillId="0" borderId="9" xfId="0" applyFont="1" applyFill="1" applyBorder="1"/>
    <xf numFmtId="3" fontId="65" fillId="0" borderId="9" xfId="0" applyNumberFormat="1" applyFont="1" applyFill="1" applyBorder="1" applyAlignment="1">
      <alignment horizontal="center"/>
    </xf>
    <xf numFmtId="4" fontId="65" fillId="0" borderId="9" xfId="0" applyNumberFormat="1" applyFont="1" applyFill="1" applyBorder="1" applyAlignment="1">
      <alignment horizontal="center"/>
    </xf>
    <xf numFmtId="0" fontId="65" fillId="0" borderId="9" xfId="0" applyFont="1" applyFill="1" applyBorder="1"/>
    <xf numFmtId="2" fontId="65" fillId="0" borderId="9" xfId="0" applyNumberFormat="1" applyFont="1" applyFill="1" applyBorder="1" applyAlignment="1">
      <alignment horizontal="center"/>
    </xf>
    <xf numFmtId="0" fontId="62" fillId="0" borderId="9" xfId="0" applyFont="1" applyFill="1" applyBorder="1"/>
    <xf numFmtId="3" fontId="73" fillId="0" borderId="9" xfId="0" applyNumberFormat="1" applyFont="1" applyFill="1" applyBorder="1" applyAlignment="1">
      <alignment horizontal="center"/>
    </xf>
    <xf numFmtId="2" fontId="73" fillId="0" borderId="9" xfId="0" applyNumberFormat="1" applyFont="1" applyFill="1" applyBorder="1" applyAlignment="1">
      <alignment horizontal="center"/>
    </xf>
    <xf numFmtId="0" fontId="70" fillId="0" borderId="9" xfId="0" applyFont="1" applyFill="1" applyBorder="1"/>
    <xf numFmtId="3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/>
    </xf>
    <xf numFmtId="1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 wrapText="1"/>
    </xf>
    <xf numFmtId="166" fontId="65" fillId="0" borderId="9" xfId="0" applyNumberFormat="1" applyFont="1" applyFill="1" applyBorder="1" applyAlignment="1">
      <alignment horizontal="center"/>
    </xf>
    <xf numFmtId="166" fontId="73" fillId="0" borderId="9" xfId="0" applyNumberFormat="1" applyFont="1" applyFill="1" applyBorder="1" applyAlignment="1">
      <alignment horizontal="center"/>
    </xf>
    <xf numFmtId="0" fontId="62" fillId="0" borderId="9" xfId="2" applyFont="1" applyFill="1" applyBorder="1"/>
    <xf numFmtId="0" fontId="74" fillId="0" borderId="9" xfId="0" applyFont="1" applyFill="1" applyBorder="1"/>
    <xf numFmtId="166" fontId="70" fillId="0" borderId="9" xfId="0" applyNumberFormat="1" applyFont="1" applyFill="1" applyBorder="1" applyAlignment="1">
      <alignment horizontal="center"/>
    </xf>
    <xf numFmtId="49" fontId="75" fillId="0" borderId="14" xfId="0" applyNumberFormat="1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/>
    </xf>
    <xf numFmtId="0" fontId="75" fillId="0" borderId="16" xfId="0" applyFont="1" applyFill="1" applyBorder="1" applyAlignment="1">
      <alignment horizontal="center"/>
    </xf>
    <xf numFmtId="0" fontId="76" fillId="0" borderId="17" xfId="0" applyFont="1" applyFill="1" applyBorder="1"/>
    <xf numFmtId="3" fontId="76" fillId="0" borderId="18" xfId="0" applyNumberFormat="1" applyFont="1" applyFill="1" applyBorder="1" applyAlignment="1">
      <alignment horizontal="right"/>
    </xf>
    <xf numFmtId="0" fontId="77" fillId="0" borderId="17" xfId="0" applyFont="1" applyFill="1" applyBorder="1"/>
    <xf numFmtId="3" fontId="77" fillId="0" borderId="0" xfId="0" applyNumberFormat="1" applyFont="1" applyFill="1" applyBorder="1" applyAlignment="1">
      <alignment horizontal="right"/>
    </xf>
    <xf numFmtId="3" fontId="76" fillId="0" borderId="19" xfId="0" applyNumberFormat="1" applyFont="1" applyFill="1" applyBorder="1" applyAlignment="1">
      <alignment horizontal="right"/>
    </xf>
    <xf numFmtId="3" fontId="78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0" fontId="80" fillId="0" borderId="20" xfId="0" applyFont="1" applyFill="1" applyBorder="1" applyAlignment="1">
      <alignment horizontal="center"/>
    </xf>
    <xf numFmtId="3" fontId="80" fillId="0" borderId="21" xfId="0" applyNumberFormat="1" applyFont="1" applyFill="1" applyBorder="1" applyAlignment="1">
      <alignment horizontal="right"/>
    </xf>
    <xf numFmtId="3" fontId="80" fillId="0" borderId="22" xfId="0" applyNumberFormat="1" applyFont="1" applyFill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 applyBorder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3" fontId="82" fillId="0" borderId="21" xfId="0" applyNumberFormat="1" applyFont="1" applyFill="1" applyBorder="1" applyAlignment="1">
      <alignment horizontal="right"/>
    </xf>
    <xf numFmtId="0" fontId="25" fillId="0" borderId="9" xfId="2" applyFont="1" applyFill="1" applyBorder="1" applyAlignment="1">
      <alignment vertical="center" wrapText="1"/>
    </xf>
    <xf numFmtId="3" fontId="25" fillId="0" borderId="9" xfId="2" applyNumberFormat="1" applyFont="1" applyFill="1" applyBorder="1" applyAlignment="1">
      <alignment horizontal="center" vertical="center"/>
    </xf>
    <xf numFmtId="166" fontId="25" fillId="0" borderId="9" xfId="2" applyNumberFormat="1" applyFont="1" applyFill="1" applyBorder="1" applyAlignment="1">
      <alignment horizontal="center" vertical="center"/>
    </xf>
    <xf numFmtId="166" fontId="27" fillId="0" borderId="9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338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20% - Accent1" xfId="21"/>
    <cellStyle name="20% - Accent1 2" xfId="22"/>
    <cellStyle name="20% - Accent1 2 2" xfId="23"/>
    <cellStyle name="20% - Accent1 2 2 2" xfId="171"/>
    <cellStyle name="20% - Accent1 2 3" xfId="172"/>
    <cellStyle name="20% - Accent1 3" xfId="173"/>
    <cellStyle name="20% - Accent1 4" xfId="174"/>
    <cellStyle name="20% - Accent2" xfId="24"/>
    <cellStyle name="20% - Accent2 2" xfId="25"/>
    <cellStyle name="20% - Accent2 2 2" xfId="26"/>
    <cellStyle name="20% - Accent2 2 2 2" xfId="175"/>
    <cellStyle name="20% - Accent2 2 3" xfId="176"/>
    <cellStyle name="20% - Accent2 3" xfId="177"/>
    <cellStyle name="20% - Accent2 4" xfId="178"/>
    <cellStyle name="20% - Accent3" xfId="27"/>
    <cellStyle name="20% - Accent3 2" xfId="28"/>
    <cellStyle name="20% - Accent3 2 2" xfId="29"/>
    <cellStyle name="20% - Accent3 2 2 2" xfId="179"/>
    <cellStyle name="20% - Accent3 2 3" xfId="180"/>
    <cellStyle name="20% - Accent3 3" xfId="181"/>
    <cellStyle name="20% - Accent3 4" xfId="182"/>
    <cellStyle name="20% - Accent4" xfId="30"/>
    <cellStyle name="20% - Accent4 2" xfId="31"/>
    <cellStyle name="20% - Accent4 2 2" xfId="32"/>
    <cellStyle name="20% - Accent4 2 2 2" xfId="183"/>
    <cellStyle name="20% - Accent4 2 3" xfId="184"/>
    <cellStyle name="20% - Accent4 3" xfId="185"/>
    <cellStyle name="20% - Accent4 4" xfId="186"/>
    <cellStyle name="20% - Accent5" xfId="33"/>
    <cellStyle name="20% - Accent5 2" xfId="34"/>
    <cellStyle name="20% - Accent5 2 2" xfId="35"/>
    <cellStyle name="20% - Accent5 2 2 2" xfId="187"/>
    <cellStyle name="20% - Accent5 2 3" xfId="188"/>
    <cellStyle name="20% - Accent5 3" xfId="189"/>
    <cellStyle name="20% - Accent5 4" xfId="190"/>
    <cellStyle name="20% - Accent6" xfId="36"/>
    <cellStyle name="20% - Accent6 2" xfId="37"/>
    <cellStyle name="20% - Accent6 2 2" xfId="38"/>
    <cellStyle name="20% - Accent6 2 2 2" xfId="191"/>
    <cellStyle name="20% - Accent6 2 3" xfId="192"/>
    <cellStyle name="20% - Accent6 3" xfId="193"/>
    <cellStyle name="20% - Accent6 4" xfId="194"/>
    <cellStyle name="40% - Accent1" xfId="39"/>
    <cellStyle name="40% - Accent1 2" xfId="40"/>
    <cellStyle name="40% - Accent1 2 2" xfId="41"/>
    <cellStyle name="40% - Accent1 2 2 2" xfId="195"/>
    <cellStyle name="40% - Accent1 2 3" xfId="196"/>
    <cellStyle name="40% - Accent1 3" xfId="197"/>
    <cellStyle name="40% - Accent1 4" xfId="198"/>
    <cellStyle name="40% - Accent2" xfId="42"/>
    <cellStyle name="40% - Accent2 2" xfId="43"/>
    <cellStyle name="40% - Accent2 2 2" xfId="44"/>
    <cellStyle name="40% - Accent2 2 2 2" xfId="199"/>
    <cellStyle name="40% - Accent2 2 3" xfId="200"/>
    <cellStyle name="40% - Accent2 3" xfId="201"/>
    <cellStyle name="40% - Accent2 4" xfId="202"/>
    <cellStyle name="40% - Accent3" xfId="45"/>
    <cellStyle name="40% - Accent3 2" xfId="46"/>
    <cellStyle name="40% - Accent3 2 2" xfId="47"/>
    <cellStyle name="40% - Accent3 2 2 2" xfId="203"/>
    <cellStyle name="40% - Accent3 2 3" xfId="204"/>
    <cellStyle name="40% - Accent3 3" xfId="205"/>
    <cellStyle name="40% - Accent3 4" xfId="206"/>
    <cellStyle name="40% - Accent4" xfId="48"/>
    <cellStyle name="40% - Accent4 2" xfId="49"/>
    <cellStyle name="40% - Accent4 2 2" xfId="50"/>
    <cellStyle name="40% - Accent4 2 2 2" xfId="207"/>
    <cellStyle name="40% - Accent4 2 3" xfId="208"/>
    <cellStyle name="40% - Accent4 3" xfId="209"/>
    <cellStyle name="40% - Accent4 4" xfId="210"/>
    <cellStyle name="40% - Accent5" xfId="51"/>
    <cellStyle name="40% - Accent5 2" xfId="52"/>
    <cellStyle name="40% - Accent5 2 2" xfId="53"/>
    <cellStyle name="40% - Accent5 2 2 2" xfId="211"/>
    <cellStyle name="40% - Accent5 2 3" xfId="212"/>
    <cellStyle name="40% - Accent5 3" xfId="213"/>
    <cellStyle name="40% - Accent5 4" xfId="214"/>
    <cellStyle name="40% - Accent6" xfId="54"/>
    <cellStyle name="40% - Accent6 2" xfId="55"/>
    <cellStyle name="40% - Accent6 2 2" xfId="56"/>
    <cellStyle name="40% - Accent6 2 2 2" xfId="215"/>
    <cellStyle name="40% - Accent6 2 3" xfId="216"/>
    <cellStyle name="40% - Accent6 3" xfId="217"/>
    <cellStyle name="40% - Accent6 4" xfId="218"/>
    <cellStyle name="60% - Accent1" xfId="57"/>
    <cellStyle name="60% - Accent1 2" xfId="58"/>
    <cellStyle name="60% - Accent1 2 2" xfId="59"/>
    <cellStyle name="60% - Accent1 2 2 2" xfId="219"/>
    <cellStyle name="60% - Accent1 2 3" xfId="220"/>
    <cellStyle name="60% - Accent1 3" xfId="221"/>
    <cellStyle name="60% - Accent2" xfId="60"/>
    <cellStyle name="60% - Accent2 2" xfId="61"/>
    <cellStyle name="60% - Accent2 2 2" xfId="62"/>
    <cellStyle name="60% - Accent2 2 2 2" xfId="222"/>
    <cellStyle name="60% - Accent2 2 3" xfId="223"/>
    <cellStyle name="60% - Accent2 3" xfId="224"/>
    <cellStyle name="60% - Accent3" xfId="63"/>
    <cellStyle name="60% - Accent3 2" xfId="64"/>
    <cellStyle name="60% - Accent3 2 2" xfId="65"/>
    <cellStyle name="60% - Accent3 2 2 2" xfId="225"/>
    <cellStyle name="60% - Accent3 2 3" xfId="226"/>
    <cellStyle name="60% - Accent3 3" xfId="227"/>
    <cellStyle name="60% - Accent4" xfId="66"/>
    <cellStyle name="60% - Accent4 2" xfId="67"/>
    <cellStyle name="60% - Accent4 2 2" xfId="68"/>
    <cellStyle name="60% - Accent4 2 2 2" xfId="228"/>
    <cellStyle name="60% - Accent4 2 3" xfId="229"/>
    <cellStyle name="60% - Accent4 3" xfId="230"/>
    <cellStyle name="60% - Accent5" xfId="69"/>
    <cellStyle name="60% - Accent5 2" xfId="70"/>
    <cellStyle name="60% - Accent5 2 2" xfId="71"/>
    <cellStyle name="60% - Accent5 2 2 2" xfId="231"/>
    <cellStyle name="60% - Accent5 2 3" xfId="232"/>
    <cellStyle name="60% - Accent5 3" xfId="233"/>
    <cellStyle name="60% - Accent6" xfId="72"/>
    <cellStyle name="60% - Accent6 2" xfId="73"/>
    <cellStyle name="60% - Accent6 2 2" xfId="74"/>
    <cellStyle name="60% - Accent6 2 2 2" xfId="234"/>
    <cellStyle name="60% - Accent6 2 3" xfId="235"/>
    <cellStyle name="60% - Accent6 3" xfId="236"/>
    <cellStyle name="Accent1 2" xfId="75"/>
    <cellStyle name="Accent1 2 2" xfId="76"/>
    <cellStyle name="Accent1 2 2 2" xfId="237"/>
    <cellStyle name="Accent1 2 3" xfId="238"/>
    <cellStyle name="Accent1 3" xfId="239"/>
    <cellStyle name="Accent2 2" xfId="77"/>
    <cellStyle name="Accent2 2 2" xfId="78"/>
    <cellStyle name="Accent2 2 2 2" xfId="240"/>
    <cellStyle name="Accent2 2 3" xfId="241"/>
    <cellStyle name="Accent2 3" xfId="242"/>
    <cellStyle name="Accent3 2" xfId="79"/>
    <cellStyle name="Accent3 2 2" xfId="80"/>
    <cellStyle name="Accent3 2 2 2" xfId="243"/>
    <cellStyle name="Accent3 2 3" xfId="244"/>
    <cellStyle name="Accent3 3" xfId="245"/>
    <cellStyle name="Accent4 2" xfId="81"/>
    <cellStyle name="Accent4 2 2" xfId="82"/>
    <cellStyle name="Accent4 2 2 2" xfId="246"/>
    <cellStyle name="Accent4 2 3" xfId="247"/>
    <cellStyle name="Accent4 3" xfId="248"/>
    <cellStyle name="Accent5 2" xfId="83"/>
    <cellStyle name="Accent5 2 2" xfId="84"/>
    <cellStyle name="Accent5 2 2 2" xfId="249"/>
    <cellStyle name="Accent5 2 3" xfId="250"/>
    <cellStyle name="Accent5 3" xfId="251"/>
    <cellStyle name="Accent6 2" xfId="85"/>
    <cellStyle name="Accent6 2 2" xfId="86"/>
    <cellStyle name="Accent6 2 2 2" xfId="252"/>
    <cellStyle name="Accent6 2 3" xfId="253"/>
    <cellStyle name="Accent6 3" xfId="254"/>
    <cellStyle name="Açıklama Metni 2" xfId="87"/>
    <cellStyle name="Ana Başlık 2" xfId="88"/>
    <cellStyle name="Bad 2" xfId="89"/>
    <cellStyle name="Bad 2 2" xfId="90"/>
    <cellStyle name="Bad 2 2 2" xfId="255"/>
    <cellStyle name="Bad 2 3" xfId="256"/>
    <cellStyle name="Bad 3" xfId="257"/>
    <cellStyle name="Bağlı Hücre 2" xfId="91"/>
    <cellStyle name="Başlık 1 2" xfId="92"/>
    <cellStyle name="Başlık 2 2" xfId="93"/>
    <cellStyle name="Başlık 3 2" xfId="94"/>
    <cellStyle name="Başlık 4 2" xfId="95"/>
    <cellStyle name="Calculation 2" xfId="96"/>
    <cellStyle name="Calculation 2 2" xfId="97"/>
    <cellStyle name="Calculation 2 2 2" xfId="258"/>
    <cellStyle name="Calculation 2 3" xfId="259"/>
    <cellStyle name="Calculation 3" xfId="260"/>
    <cellStyle name="Check Cell 2" xfId="98"/>
    <cellStyle name="Check Cell 2 2" xfId="99"/>
    <cellStyle name="Check Cell 2 2 2" xfId="261"/>
    <cellStyle name="Check Cell 2 3" xfId="262"/>
    <cellStyle name="Check Cell 3" xfId="263"/>
    <cellStyle name="Comma 2" xfId="100"/>
    <cellStyle name="Comma 2 2" xfId="101"/>
    <cellStyle name="Comma 2 3" xfId="264"/>
    <cellStyle name="Çıkış 2" xfId="102"/>
    <cellStyle name="Explanatory Text" xfId="103"/>
    <cellStyle name="Explanatory Text 2" xfId="104"/>
    <cellStyle name="Explanatory Text 2 2" xfId="105"/>
    <cellStyle name="Explanatory Text 2 2 2" xfId="265"/>
    <cellStyle name="Explanatory Text 2 3" xfId="266"/>
    <cellStyle name="Explanatory Text 3" xfId="267"/>
    <cellStyle name="Giriş 2" xfId="106"/>
    <cellStyle name="Good 2" xfId="107"/>
    <cellStyle name="Good 2 2" xfId="108"/>
    <cellStyle name="Good 2 2 2" xfId="268"/>
    <cellStyle name="Good 2 3" xfId="269"/>
    <cellStyle name="Good 3" xfId="270"/>
    <cellStyle name="Heading 1" xfId="109"/>
    <cellStyle name="Heading 1 2" xfId="110"/>
    <cellStyle name="Heading 2" xfId="111"/>
    <cellStyle name="Heading 2 2" xfId="112"/>
    <cellStyle name="Heading 3" xfId="113"/>
    <cellStyle name="Heading 3 2" xfId="114"/>
    <cellStyle name="Heading 4" xfId="115"/>
    <cellStyle name="Heading 4 2" xfId="116"/>
    <cellStyle name="Hesaplama 2" xfId="271"/>
    <cellStyle name="Input" xfId="117"/>
    <cellStyle name="Input 2" xfId="118"/>
    <cellStyle name="Input 2 2" xfId="119"/>
    <cellStyle name="Input 2 2 2" xfId="272"/>
    <cellStyle name="Input 2 3" xfId="273"/>
    <cellStyle name="Input 3" xfId="274"/>
    <cellStyle name="İşaretli Hücre 2" xfId="275"/>
    <cellStyle name="İyi 2" xfId="276"/>
    <cellStyle name="Kötü 2" xfId="277"/>
    <cellStyle name="Linked Cell" xfId="120"/>
    <cellStyle name="Linked Cell 2" xfId="121"/>
    <cellStyle name="Linked Cell 2 2" xfId="122"/>
    <cellStyle name="Linked Cell 2 2 2" xfId="278"/>
    <cellStyle name="Linked Cell 2 3" xfId="279"/>
    <cellStyle name="Linked Cell 3" xfId="280"/>
    <cellStyle name="Neutral 2" xfId="123"/>
    <cellStyle name="Neutral 2 2" xfId="124"/>
    <cellStyle name="Neutral 2 2 2" xfId="281"/>
    <cellStyle name="Neutral 2 3" xfId="282"/>
    <cellStyle name="Neutral 3" xfId="283"/>
    <cellStyle name="Normal" xfId="0" builtinId="0"/>
    <cellStyle name="Normal 2" xfId="336"/>
    <cellStyle name="Normal 2 2" xfId="125"/>
    <cellStyle name="Normal 2 2 2" xfId="284"/>
    <cellStyle name="Normal 2 3" xfId="126"/>
    <cellStyle name="Normal 2 3 2" xfId="127"/>
    <cellStyle name="Normal 2 3 2 2" xfId="285"/>
    <cellStyle name="Normal 2 3 3" xfId="286"/>
    <cellStyle name="Normal 3" xfId="128"/>
    <cellStyle name="Normal 3 2" xfId="287"/>
    <cellStyle name="Normal 4" xfId="129"/>
    <cellStyle name="Normal 4 2" xfId="130"/>
    <cellStyle name="Normal 4 2 2" xfId="131"/>
    <cellStyle name="Normal 4 2 2 2" xfId="288"/>
    <cellStyle name="Normal 4 2 3" xfId="289"/>
    <cellStyle name="Normal 4 3" xfId="290"/>
    <cellStyle name="Normal 4 4" xfId="291"/>
    <cellStyle name="Normal 5" xfId="292"/>
    <cellStyle name="Normal 5 2" xfId="293"/>
    <cellStyle name="Normal 5 3" xfId="294"/>
    <cellStyle name="Normal 6" xfId="337"/>
    <cellStyle name="Normal_MAYIS_2009_İHRACAT_RAKAMLARI" xfId="2"/>
    <cellStyle name="Not 2" xfId="132"/>
    <cellStyle name="Not 3" xfId="295"/>
    <cellStyle name="Note 2" xfId="133"/>
    <cellStyle name="Note 2 2" xfId="134"/>
    <cellStyle name="Note 2 2 2" xfId="135"/>
    <cellStyle name="Note 2 2 2 2" xfId="136"/>
    <cellStyle name="Note 2 2 2 2 2" xfId="296"/>
    <cellStyle name="Note 2 2 2 3" xfId="297"/>
    <cellStyle name="Note 2 2 3" xfId="137"/>
    <cellStyle name="Note 2 2 3 2" xfId="138"/>
    <cellStyle name="Note 2 2 3 2 2" xfId="139"/>
    <cellStyle name="Note 2 2 3 2 2 2" xfId="298"/>
    <cellStyle name="Note 2 2 3 2 3" xfId="299"/>
    <cellStyle name="Note 2 2 3 3" xfId="140"/>
    <cellStyle name="Note 2 2 3 3 2" xfId="141"/>
    <cellStyle name="Note 2 2 3 3 2 2" xfId="300"/>
    <cellStyle name="Note 2 2 3 3 3" xfId="301"/>
    <cellStyle name="Note 2 2 3 4" xfId="302"/>
    <cellStyle name="Note 2 2 4" xfId="142"/>
    <cellStyle name="Note 2 2 4 2" xfId="143"/>
    <cellStyle name="Note 2 2 4 2 2" xfId="303"/>
    <cellStyle name="Note 2 2 4 3" xfId="304"/>
    <cellStyle name="Note 2 2 5" xfId="305"/>
    <cellStyle name="Note 2 2 6" xfId="306"/>
    <cellStyle name="Note 2 3" xfId="144"/>
    <cellStyle name="Note 2 3 2" xfId="145"/>
    <cellStyle name="Note 2 3 2 2" xfId="146"/>
    <cellStyle name="Note 2 3 2 2 2" xfId="307"/>
    <cellStyle name="Note 2 3 2 3" xfId="308"/>
    <cellStyle name="Note 2 3 3" xfId="147"/>
    <cellStyle name="Note 2 3 3 2" xfId="148"/>
    <cellStyle name="Note 2 3 3 2 2" xfId="309"/>
    <cellStyle name="Note 2 3 3 3" xfId="310"/>
    <cellStyle name="Note 2 3 4" xfId="311"/>
    <cellStyle name="Note 2 4" xfId="149"/>
    <cellStyle name="Note 2 4 2" xfId="150"/>
    <cellStyle name="Note 2 4 2 2" xfId="312"/>
    <cellStyle name="Note 2 4 3" xfId="313"/>
    <cellStyle name="Note 2 5" xfId="314"/>
    <cellStyle name="Note 3" xfId="151"/>
    <cellStyle name="Note 3 2" xfId="315"/>
    <cellStyle name="Nötr 2" xfId="316"/>
    <cellStyle name="Output" xfId="152"/>
    <cellStyle name="Output 2" xfId="153"/>
    <cellStyle name="Output 2 2" xfId="154"/>
    <cellStyle name="Output 2 2 2" xfId="317"/>
    <cellStyle name="Output 2 3" xfId="318"/>
    <cellStyle name="Output 3" xfId="319"/>
    <cellStyle name="Percent 2" xfId="155"/>
    <cellStyle name="Percent 2 2" xfId="156"/>
    <cellStyle name="Percent 2 2 2" xfId="320"/>
    <cellStyle name="Percent 2 3" xfId="321"/>
    <cellStyle name="Percent 3" xfId="157"/>
    <cellStyle name="Percent 3 2" xfId="322"/>
    <cellStyle name="Title" xfId="158"/>
    <cellStyle name="Title 2" xfId="159"/>
    <cellStyle name="Toplam 2" xfId="160"/>
    <cellStyle name="Total" xfId="161"/>
    <cellStyle name="Total 2" xfId="162"/>
    <cellStyle name="Total 2 2" xfId="163"/>
    <cellStyle name="Total 2 2 2" xfId="323"/>
    <cellStyle name="Total 2 3" xfId="324"/>
    <cellStyle name="Total 3" xfId="325"/>
    <cellStyle name="Uyarı Metni 2" xfId="164"/>
    <cellStyle name="Virgül" xfId="1" builtinId="3"/>
    <cellStyle name="Virgül 2" xfId="165"/>
    <cellStyle name="Virgül 3" xfId="326"/>
    <cellStyle name="Vurgu1 2" xfId="327"/>
    <cellStyle name="Vurgu2 2" xfId="328"/>
    <cellStyle name="Vurgu3 2" xfId="329"/>
    <cellStyle name="Vurgu4 2" xfId="330"/>
    <cellStyle name="Vurgu5 2" xfId="331"/>
    <cellStyle name="Vurgu6 2" xfId="332"/>
    <cellStyle name="Warning Text" xfId="166"/>
    <cellStyle name="Warning Text 2" xfId="167"/>
    <cellStyle name="Warning Text 2 2" xfId="168"/>
    <cellStyle name="Warning Text 2 2 2" xfId="333"/>
    <cellStyle name="Warning Text 2 3" xfId="334"/>
    <cellStyle name="Warning Text 3" xfId="335"/>
    <cellStyle name="Yüzde 2" xfId="169"/>
    <cellStyle name="Yüzde 3" xfId="170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'2002_2025_AYLIK_IHR'!$A$25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'2002_2025_AYLIK_IHR'!$C$25:$N$25</c:f>
              <c:numCache>
                <c:formatCode>#,##0</c:formatCode>
                <c:ptCount val="12"/>
                <c:pt idx="0">
                  <c:v>13626948.750160001</c:v>
                </c:pt>
                <c:pt idx="1">
                  <c:v>14881709.719229998</c:v>
                </c:pt>
                <c:pt idx="2">
                  <c:v>16221887.687969999</c:v>
                </c:pt>
                <c:pt idx="3">
                  <c:v>13216923.42911</c:v>
                </c:pt>
                <c:pt idx="4">
                  <c:v>17150972.39632</c:v>
                </c:pt>
                <c:pt idx="5">
                  <c:v>13243739.610409999</c:v>
                </c:pt>
                <c:pt idx="6">
                  <c:v>15904216.461740002</c:v>
                </c:pt>
                <c:pt idx="7">
                  <c:v>15475837.268890001</c:v>
                </c:pt>
                <c:pt idx="8">
                  <c:v>15722921.81629</c:v>
                </c:pt>
                <c:pt idx="9">
                  <c:v>16495918.377869999</c:v>
                </c:pt>
                <c:pt idx="10">
                  <c:v>15588101.126540001</c:v>
                </c:pt>
                <c:pt idx="11">
                  <c:v>16181505.241660003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'2002_2025_AYLIK_IHR'!$A$24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'2002_2025_AYLIK_IHR'!$C$24:$N$24</c:f>
              <c:numCache>
                <c:formatCode>#,##0</c:formatCode>
                <c:ptCount val="12"/>
                <c:pt idx="0">
                  <c:v>14944490.034099998</c:v>
                </c:pt>
                <c:pt idx="1">
                  <c:v>14670815.254160002</c:v>
                </c:pt>
                <c:pt idx="2">
                  <c:v>16483054.26636</c:v>
                </c:pt>
                <c:pt idx="3">
                  <c:v>14831928.908609999</c:v>
                </c:pt>
                <c:pt idx="4">
                  <c:v>17901400.10782</c:v>
                </c:pt>
                <c:pt idx="5">
                  <c:v>14614854.400869999</c:v>
                </c:pt>
                <c:pt idx="6">
                  <c:v>18150704.737979997</c:v>
                </c:pt>
                <c:pt idx="7">
                  <c:v>15346215.09262</c:v>
                </c:pt>
                <c:pt idx="8">
                  <c:v>16220104.697990002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'2002_2025_AYLIK_IHR'!$C$10:$N$10</c:f>
              <c:numCache>
                <c:formatCode>#,##0</c:formatCode>
                <c:ptCount val="12"/>
                <c:pt idx="0">
                  <c:v>163452.9368</c:v>
                </c:pt>
                <c:pt idx="1">
                  <c:v>145190.07433999999</c:v>
                </c:pt>
                <c:pt idx="2">
                  <c:v>161179.2481</c:v>
                </c:pt>
                <c:pt idx="3">
                  <c:v>133317.54306</c:v>
                </c:pt>
                <c:pt idx="4">
                  <c:v>141068.84878999999</c:v>
                </c:pt>
                <c:pt idx="5">
                  <c:v>105399.17013</c:v>
                </c:pt>
                <c:pt idx="6">
                  <c:v>136104.17003000001</c:v>
                </c:pt>
                <c:pt idx="7">
                  <c:v>111909.01187</c:v>
                </c:pt>
                <c:pt idx="8">
                  <c:v>125029.37692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'2002_2025_AYLIK_IHR'!$A$11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'2002_2025_AYLIK_IHR'!$C$11:$N$11</c:f>
              <c:numCache>
                <c:formatCode>#,##0</c:formatCode>
                <c:ptCount val="12"/>
                <c:pt idx="0">
                  <c:v>160117.73514</c:v>
                </c:pt>
                <c:pt idx="1">
                  <c:v>169767.76697</c:v>
                </c:pt>
                <c:pt idx="2">
                  <c:v>157703.31912</c:v>
                </c:pt>
                <c:pt idx="3">
                  <c:v>114223.16907</c:v>
                </c:pt>
                <c:pt idx="4">
                  <c:v>135497.72070000001</c:v>
                </c:pt>
                <c:pt idx="5">
                  <c:v>88287.88708</c:v>
                </c:pt>
                <c:pt idx="6">
                  <c:v>103541.50005</c:v>
                </c:pt>
                <c:pt idx="7">
                  <c:v>118687.20621</c:v>
                </c:pt>
                <c:pt idx="8">
                  <c:v>196149.12529</c:v>
                </c:pt>
                <c:pt idx="9">
                  <c:v>234466.91709999999</c:v>
                </c:pt>
                <c:pt idx="10">
                  <c:v>192034.66777999999</c:v>
                </c:pt>
                <c:pt idx="11">
                  <c:v>177946.27652000001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'2002_2025_AYLIK_IHR'!$C$12:$N$12</c:f>
              <c:numCache>
                <c:formatCode>#,##0</c:formatCode>
                <c:ptCount val="12"/>
                <c:pt idx="0">
                  <c:v>207272.04986999999</c:v>
                </c:pt>
                <c:pt idx="1">
                  <c:v>216410.47837</c:v>
                </c:pt>
                <c:pt idx="2">
                  <c:v>217179.97813999999</c:v>
                </c:pt>
                <c:pt idx="3">
                  <c:v>209054.21992</c:v>
                </c:pt>
                <c:pt idx="4">
                  <c:v>185991.73290999999</c:v>
                </c:pt>
                <c:pt idx="5">
                  <c:v>140379.30009</c:v>
                </c:pt>
                <c:pt idx="6">
                  <c:v>165101.70973999999</c:v>
                </c:pt>
                <c:pt idx="7">
                  <c:v>123815.09019</c:v>
                </c:pt>
                <c:pt idx="8">
                  <c:v>146575.85277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'2002_2025_AYLIK_IHR'!$A$13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'2002_2025_AYLIK_IHR'!$C$13:$N$13</c:f>
              <c:numCache>
                <c:formatCode>#,##0</c:formatCode>
                <c:ptCount val="12"/>
                <c:pt idx="0">
                  <c:v>206128.32986999999</c:v>
                </c:pt>
                <c:pt idx="1">
                  <c:v>196631.18028</c:v>
                </c:pt>
                <c:pt idx="2">
                  <c:v>200759.99325</c:v>
                </c:pt>
                <c:pt idx="3">
                  <c:v>176404.54832999999</c:v>
                </c:pt>
                <c:pt idx="4">
                  <c:v>234691.50318999999</c:v>
                </c:pt>
                <c:pt idx="5">
                  <c:v>151405.27651</c:v>
                </c:pt>
                <c:pt idx="6">
                  <c:v>214541.37030000001</c:v>
                </c:pt>
                <c:pt idx="7">
                  <c:v>161813.43124999999</c:v>
                </c:pt>
                <c:pt idx="8">
                  <c:v>193830.50719999999</c:v>
                </c:pt>
                <c:pt idx="9">
                  <c:v>320181.67483999999</c:v>
                </c:pt>
                <c:pt idx="10">
                  <c:v>291183.42791999999</c:v>
                </c:pt>
                <c:pt idx="11">
                  <c:v>285349.22168000002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'2002_2025_AYLIK_IHR'!$C$14:$N$14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52771.3442</c:v>
                </c:pt>
                <c:pt idx="3">
                  <c:v>36881.333749999998</c:v>
                </c:pt>
                <c:pt idx="4">
                  <c:v>46389.611320000004</c:v>
                </c:pt>
                <c:pt idx="5">
                  <c:v>38066.880599999997</c:v>
                </c:pt>
                <c:pt idx="6">
                  <c:v>46822.477789999997</c:v>
                </c:pt>
                <c:pt idx="7">
                  <c:v>32493.5124</c:v>
                </c:pt>
                <c:pt idx="8">
                  <c:v>36166.682930000003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'2002_2025_AYLIK_IHR'!$A$15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'2002_2025_AYLIK_IHR'!$C$15:$N$15</c:f>
              <c:numCache>
                <c:formatCode>#,##0</c:formatCode>
                <c:ptCount val="12"/>
                <c:pt idx="0">
                  <c:v>83436.900699999998</c:v>
                </c:pt>
                <c:pt idx="1">
                  <c:v>82610.768530000001</c:v>
                </c:pt>
                <c:pt idx="2">
                  <c:v>78426.065130000003</c:v>
                </c:pt>
                <c:pt idx="3">
                  <c:v>49172.407709999999</c:v>
                </c:pt>
                <c:pt idx="4">
                  <c:v>69796.724189999994</c:v>
                </c:pt>
                <c:pt idx="5">
                  <c:v>70268.485010000004</c:v>
                </c:pt>
                <c:pt idx="6">
                  <c:v>61429.349410000003</c:v>
                </c:pt>
                <c:pt idx="7">
                  <c:v>55487.356070000002</c:v>
                </c:pt>
                <c:pt idx="8">
                  <c:v>56089.077680000002</c:v>
                </c:pt>
                <c:pt idx="9">
                  <c:v>60639.181680000002</c:v>
                </c:pt>
                <c:pt idx="10">
                  <c:v>74694.796040000001</c:v>
                </c:pt>
                <c:pt idx="11">
                  <c:v>71018.638120000003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'2002_2025_AYLIK_IHR'!$C$16:$N$16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66198.259770000004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99759.933780000007</c:v>
                </c:pt>
                <c:pt idx="6">
                  <c:v>113529.30636</c:v>
                </c:pt>
                <c:pt idx="7">
                  <c:v>95597.630550000002</c:v>
                </c:pt>
                <c:pt idx="8">
                  <c:v>112509.67118999999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'2002_2025_AYLIK_IHR'!$A$17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'2002_2025_AYLIK_IHR'!$C$17:$N$17</c:f>
              <c:numCache>
                <c:formatCode>#,##0</c:formatCode>
                <c:ptCount val="12"/>
                <c:pt idx="0">
                  <c:v>64406.00015</c:v>
                </c:pt>
                <c:pt idx="1">
                  <c:v>76260.280750000005</c:v>
                </c:pt>
                <c:pt idx="2">
                  <c:v>83673.392269999997</c:v>
                </c:pt>
                <c:pt idx="3">
                  <c:v>67010.118220000004</c:v>
                </c:pt>
                <c:pt idx="4">
                  <c:v>76952.423450000002</c:v>
                </c:pt>
                <c:pt idx="5">
                  <c:v>80441.30154</c:v>
                </c:pt>
                <c:pt idx="6">
                  <c:v>93527.62242</c:v>
                </c:pt>
                <c:pt idx="7">
                  <c:v>98098.891300000003</c:v>
                </c:pt>
                <c:pt idx="8">
                  <c:v>77068.329750000004</c:v>
                </c:pt>
                <c:pt idx="9">
                  <c:v>91097.039120000001</c:v>
                </c:pt>
                <c:pt idx="10">
                  <c:v>79503.759460000001</c:v>
                </c:pt>
                <c:pt idx="11">
                  <c:v>90528.891539999997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'2002_2025_AYLIK_IHR'!$C$18:$N$18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19395.497370000001</c:v>
                </c:pt>
                <c:pt idx="2">
                  <c:v>18493.122530000001</c:v>
                </c:pt>
                <c:pt idx="3">
                  <c:v>14944.745709999999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9449.1544799999992</c:v>
                </c:pt>
                <c:pt idx="7">
                  <c:v>9401.9723099999992</c:v>
                </c:pt>
                <c:pt idx="8">
                  <c:v>10157.4192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'2002_2025_AYLIK_IHR'!$A$19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'2002_2025_AYLIK_IHR'!$C$19:$N$19</c:f>
              <c:numCache>
                <c:formatCode>#,##0</c:formatCode>
                <c:ptCount val="12"/>
                <c:pt idx="0">
                  <c:v>13984.519</c:v>
                </c:pt>
                <c:pt idx="1">
                  <c:v>17475.448970000001</c:v>
                </c:pt>
                <c:pt idx="2">
                  <c:v>17466.657169999999</c:v>
                </c:pt>
                <c:pt idx="3">
                  <c:v>14415.68665</c:v>
                </c:pt>
                <c:pt idx="4">
                  <c:v>14678.64143</c:v>
                </c:pt>
                <c:pt idx="5">
                  <c:v>7954.6204200000002</c:v>
                </c:pt>
                <c:pt idx="6">
                  <c:v>6293.0091000000002</c:v>
                </c:pt>
                <c:pt idx="7">
                  <c:v>5688.9342999999999</c:v>
                </c:pt>
                <c:pt idx="8">
                  <c:v>7601.4904299999998</c:v>
                </c:pt>
                <c:pt idx="9">
                  <c:v>10952.754269999999</c:v>
                </c:pt>
                <c:pt idx="10">
                  <c:v>10347.75664</c:v>
                </c:pt>
                <c:pt idx="11">
                  <c:v>13807.07789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'2002_2025_AYLIK_IHR'!$C$20:$N$20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370738.07931</c:v>
                </c:pt>
                <c:pt idx="7">
                  <c:v>338233.33322999999</c:v>
                </c:pt>
                <c:pt idx="8">
                  <c:v>347557.13896000001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'2002_2025_AYLIK_IHR'!$A$21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'2002_2025_AYLIK_IHR'!$C$21:$N$21</c:f>
              <c:numCache>
                <c:formatCode>#,##0</c:formatCode>
                <c:ptCount val="12"/>
                <c:pt idx="0">
                  <c:v>355960.40323</c:v>
                </c:pt>
                <c:pt idx="1">
                  <c:v>311356.38655</c:v>
                </c:pt>
                <c:pt idx="2">
                  <c:v>301716.02964999998</c:v>
                </c:pt>
                <c:pt idx="3">
                  <c:v>302178.77643000003</c:v>
                </c:pt>
                <c:pt idx="4">
                  <c:v>317479.84360000002</c:v>
                </c:pt>
                <c:pt idx="5">
                  <c:v>257665.70292000001</c:v>
                </c:pt>
                <c:pt idx="6">
                  <c:v>286268.30627</c:v>
                </c:pt>
                <c:pt idx="7">
                  <c:v>337285.63448000001</c:v>
                </c:pt>
                <c:pt idx="8">
                  <c:v>330368.84255</c:v>
                </c:pt>
                <c:pt idx="9">
                  <c:v>366778.44579000003</c:v>
                </c:pt>
                <c:pt idx="10">
                  <c:v>346917.12206000002</c:v>
                </c:pt>
                <c:pt idx="11">
                  <c:v>348906.67934999999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'2002_2025_AYLIK_IHR'!$C$22:$N$22</c:f>
              <c:numCache>
                <c:formatCode>#,##0</c:formatCode>
                <c:ptCount val="12"/>
                <c:pt idx="0">
                  <c:v>608468.65015</c:v>
                </c:pt>
                <c:pt idx="1">
                  <c:v>605565.49169000005</c:v>
                </c:pt>
                <c:pt idx="2">
                  <c:v>671784.76333999995</c:v>
                </c:pt>
                <c:pt idx="3">
                  <c:v>620961.11941000004</c:v>
                </c:pt>
                <c:pt idx="4">
                  <c:v>722142.53197000001</c:v>
                </c:pt>
                <c:pt idx="5">
                  <c:v>587591.74283</c:v>
                </c:pt>
                <c:pt idx="6">
                  <c:v>690272.63353999995</c:v>
                </c:pt>
                <c:pt idx="7">
                  <c:v>656161.17747</c:v>
                </c:pt>
                <c:pt idx="8">
                  <c:v>687310.00032999995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'2002_2025_AYLIK_IHR'!$A$23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'2002_2025_AYLIK_IHR'!$C$23:$N$23</c:f>
              <c:numCache>
                <c:formatCode>#,##0</c:formatCode>
                <c:ptCount val="12"/>
                <c:pt idx="0">
                  <c:v>601521.96655999997</c:v>
                </c:pt>
                <c:pt idx="1">
                  <c:v>652177.15725000005</c:v>
                </c:pt>
                <c:pt idx="2">
                  <c:v>675014.46615999995</c:v>
                </c:pt>
                <c:pt idx="3">
                  <c:v>582861.07472000003</c:v>
                </c:pt>
                <c:pt idx="4">
                  <c:v>736581.36320999998</c:v>
                </c:pt>
                <c:pt idx="5">
                  <c:v>544606.70472000004</c:v>
                </c:pt>
                <c:pt idx="6">
                  <c:v>706263.82525999995</c:v>
                </c:pt>
                <c:pt idx="7">
                  <c:v>664863.41949999996</c:v>
                </c:pt>
                <c:pt idx="8">
                  <c:v>660432.44600999996</c:v>
                </c:pt>
                <c:pt idx="9">
                  <c:v>689061.15968000004</c:v>
                </c:pt>
                <c:pt idx="10">
                  <c:v>669824.50552000001</c:v>
                </c:pt>
                <c:pt idx="11">
                  <c:v>708362.56281999999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'2002_2025_AYLIK_IHR'!$C$26:$N$26</c:f>
              <c:numCache>
                <c:formatCode>#,##0</c:formatCode>
                <c:ptCount val="12"/>
                <c:pt idx="0">
                  <c:v>825295.07978000003</c:v>
                </c:pt>
                <c:pt idx="1">
                  <c:v>756114.50543000002</c:v>
                </c:pt>
                <c:pt idx="2">
                  <c:v>838238.67458999995</c:v>
                </c:pt>
                <c:pt idx="3">
                  <c:v>770125.10990000004</c:v>
                </c:pt>
                <c:pt idx="4">
                  <c:v>852493.99794000003</c:v>
                </c:pt>
                <c:pt idx="5">
                  <c:v>692240.18172999995</c:v>
                </c:pt>
                <c:pt idx="6">
                  <c:v>776744.83966000006</c:v>
                </c:pt>
                <c:pt idx="7">
                  <c:v>749892.41989000002</c:v>
                </c:pt>
                <c:pt idx="8">
                  <c:v>787275.96398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'2002_2025_AYLIK_IHR'!$A$27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'2002_2025_AYLIK_IHR'!$C$27:$N$27</c:f>
              <c:numCache>
                <c:formatCode>#,##0</c:formatCode>
                <c:ptCount val="12"/>
                <c:pt idx="0">
                  <c:v>784249.66018000001</c:v>
                </c:pt>
                <c:pt idx="1">
                  <c:v>809996.29724999995</c:v>
                </c:pt>
                <c:pt idx="2">
                  <c:v>815958.24349999998</c:v>
                </c:pt>
                <c:pt idx="3">
                  <c:v>697559.16061999998</c:v>
                </c:pt>
                <c:pt idx="4">
                  <c:v>862638.44126999995</c:v>
                </c:pt>
                <c:pt idx="5">
                  <c:v>644673.22478000005</c:v>
                </c:pt>
                <c:pt idx="6">
                  <c:v>797411.31550999999</c:v>
                </c:pt>
                <c:pt idx="7">
                  <c:v>797982.82716999995</c:v>
                </c:pt>
                <c:pt idx="8">
                  <c:v>805203.39901000005</c:v>
                </c:pt>
                <c:pt idx="9">
                  <c:v>839923.57261999999</c:v>
                </c:pt>
                <c:pt idx="10">
                  <c:v>853335.44252000004</c:v>
                </c:pt>
                <c:pt idx="11">
                  <c:v>780590.97410999995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'2002_2025_AYLIK_IHR'!$C$28:$N$28</c:f>
              <c:numCache>
                <c:formatCode>#,##0</c:formatCode>
                <c:ptCount val="12"/>
                <c:pt idx="0">
                  <c:v>126180.88076</c:v>
                </c:pt>
                <c:pt idx="1">
                  <c:v>132254.35380000001</c:v>
                </c:pt>
                <c:pt idx="2">
                  <c:v>140706.83601999999</c:v>
                </c:pt>
                <c:pt idx="3">
                  <c:v>102718.78922000001</c:v>
                </c:pt>
                <c:pt idx="4">
                  <c:v>124102.20604999999</c:v>
                </c:pt>
                <c:pt idx="5">
                  <c:v>90413.752110000001</c:v>
                </c:pt>
                <c:pt idx="6">
                  <c:v>132544.14876000001</c:v>
                </c:pt>
                <c:pt idx="7">
                  <c:v>137270.2059</c:v>
                </c:pt>
                <c:pt idx="8">
                  <c:v>128988.08873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'2002_2025_AYLIK_IHR'!$A$29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'2002_2025_AYLIK_IHR'!$C$29:$N$29</c:f>
              <c:numCache>
                <c:formatCode>#,##0</c:formatCode>
                <c:ptCount val="12"/>
                <c:pt idx="0">
                  <c:v>120173.02723000001</c:v>
                </c:pt>
                <c:pt idx="1">
                  <c:v>142892.26903</c:v>
                </c:pt>
                <c:pt idx="2">
                  <c:v>145709.82208000001</c:v>
                </c:pt>
                <c:pt idx="3">
                  <c:v>105392.92955</c:v>
                </c:pt>
                <c:pt idx="4">
                  <c:v>135760.14150999999</c:v>
                </c:pt>
                <c:pt idx="5">
                  <c:v>98663.976160000006</c:v>
                </c:pt>
                <c:pt idx="6">
                  <c:v>138549.79115</c:v>
                </c:pt>
                <c:pt idx="7">
                  <c:v>147827.05361</c:v>
                </c:pt>
                <c:pt idx="8">
                  <c:v>131933.71492999999</c:v>
                </c:pt>
                <c:pt idx="9">
                  <c:v>132600.64619999999</c:v>
                </c:pt>
                <c:pt idx="10">
                  <c:v>116482.00922000001</c:v>
                </c:pt>
                <c:pt idx="11">
                  <c:v>110010.35670999999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'2002_2025_AYLIK_IHR'!$C$30:$N$30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234219.72373</c:v>
                </c:pt>
                <c:pt idx="3">
                  <c:v>199117.03920999999</c:v>
                </c:pt>
                <c:pt idx="4">
                  <c:v>233988.57801999999</c:v>
                </c:pt>
                <c:pt idx="5">
                  <c:v>165580.75419000001</c:v>
                </c:pt>
                <c:pt idx="6">
                  <c:v>231147.95026000001</c:v>
                </c:pt>
                <c:pt idx="7">
                  <c:v>231962.89342000001</c:v>
                </c:pt>
                <c:pt idx="8">
                  <c:v>263750.44059000001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'2002_2025_AYLIK_IHR'!$A$31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'2002_2025_AYLIK_IHR'!$C$31:$N$31</c:f>
              <c:numCache>
                <c:formatCode>#,##0</c:formatCode>
                <c:ptCount val="12"/>
                <c:pt idx="0">
                  <c:v>238938.0986</c:v>
                </c:pt>
                <c:pt idx="1">
                  <c:v>260240.04456000001</c:v>
                </c:pt>
                <c:pt idx="2">
                  <c:v>246980.57407</c:v>
                </c:pt>
                <c:pt idx="3">
                  <c:v>190090.99137999999</c:v>
                </c:pt>
                <c:pt idx="4">
                  <c:v>260317.93539</c:v>
                </c:pt>
                <c:pt idx="5">
                  <c:v>177515.19346000001</c:v>
                </c:pt>
                <c:pt idx="6">
                  <c:v>230127.81724999999</c:v>
                </c:pt>
                <c:pt idx="7">
                  <c:v>231281.49836</c:v>
                </c:pt>
                <c:pt idx="8">
                  <c:v>250243.95947999999</c:v>
                </c:pt>
                <c:pt idx="9">
                  <c:v>274182.40727999998</c:v>
                </c:pt>
                <c:pt idx="10">
                  <c:v>259893.22266999999</c:v>
                </c:pt>
                <c:pt idx="11">
                  <c:v>247137.72871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'2002_2025_AYLIK_IHR'!$A$57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'2002_2025_AYLIK_IHR'!$C$57:$N$57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451862.42103000003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569360.73462</c:v>
                </c:pt>
                <c:pt idx="7">
                  <c:v>521644.85258000001</c:v>
                </c:pt>
                <c:pt idx="8">
                  <c:v>490469.18617</c:v>
                </c:pt>
                <c:pt idx="9">
                  <c:v>566596.24933999998</c:v>
                </c:pt>
                <c:pt idx="10">
                  <c:v>485379.73264</c:v>
                </c:pt>
                <c:pt idx="11">
                  <c:v>534488.89229999995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'2002_2025_AYLIK_IHR'!$A$56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'2002_2025_AYLIK_IHR'!$C$56:$N$56</c:f>
              <c:numCache>
                <c:formatCode>#,##0</c:formatCode>
                <c:ptCount val="12"/>
                <c:pt idx="0">
                  <c:v>456768.82376</c:v>
                </c:pt>
                <c:pt idx="1">
                  <c:v>417966.86514000001</c:v>
                </c:pt>
                <c:pt idx="2">
                  <c:v>492801.63483</c:v>
                </c:pt>
                <c:pt idx="3">
                  <c:v>474501.28607999999</c:v>
                </c:pt>
                <c:pt idx="4">
                  <c:v>531066.54235999996</c:v>
                </c:pt>
                <c:pt idx="5">
                  <c:v>490624.59691000002</c:v>
                </c:pt>
                <c:pt idx="6">
                  <c:v>571198.77275999996</c:v>
                </c:pt>
                <c:pt idx="7">
                  <c:v>523105.57186999999</c:v>
                </c:pt>
                <c:pt idx="8">
                  <c:v>552657.33262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'2002_2025_AYLIK_IHR'!$C$32:$N$32</c:f>
              <c:numCache>
                <c:formatCode>#,##0</c:formatCode>
                <c:ptCount val="12"/>
                <c:pt idx="0">
                  <c:v>2551367.9547299999</c:v>
                </c:pt>
                <c:pt idx="1">
                  <c:v>2487234.2077000001</c:v>
                </c:pt>
                <c:pt idx="2">
                  <c:v>2725069.7654499998</c:v>
                </c:pt>
                <c:pt idx="3">
                  <c:v>2612211.03156</c:v>
                </c:pt>
                <c:pt idx="4">
                  <c:v>2787392.6587499999</c:v>
                </c:pt>
                <c:pt idx="5">
                  <c:v>2613197.4137200001</c:v>
                </c:pt>
                <c:pt idx="6">
                  <c:v>3434766.3095999998</c:v>
                </c:pt>
                <c:pt idx="7">
                  <c:v>2619179.2099600001</c:v>
                </c:pt>
                <c:pt idx="8">
                  <c:v>2500660.5613099998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'2002_2025_AYLIK_IHR'!$A$33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'2002_2025_AYLIK_IHR'!$C$33:$N$33</c:f>
              <c:numCache>
                <c:formatCode>#,##0</c:formatCode>
                <c:ptCount val="12"/>
                <c:pt idx="0">
                  <c:v>2368035.13962</c:v>
                </c:pt>
                <c:pt idx="1">
                  <c:v>2618351.4627100001</c:v>
                </c:pt>
                <c:pt idx="2">
                  <c:v>3078037.79464</c:v>
                </c:pt>
                <c:pt idx="3">
                  <c:v>2491580.1014999999</c:v>
                </c:pt>
                <c:pt idx="4">
                  <c:v>3020299.3041500002</c:v>
                </c:pt>
                <c:pt idx="5">
                  <c:v>2216935.5727599999</c:v>
                </c:pt>
                <c:pt idx="6">
                  <c:v>2583341.7833799999</c:v>
                </c:pt>
                <c:pt idx="7">
                  <c:v>2555375.6169799999</c:v>
                </c:pt>
                <c:pt idx="8">
                  <c:v>2181923.07681</c:v>
                </c:pt>
                <c:pt idx="9">
                  <c:v>2450313.5840799999</c:v>
                </c:pt>
                <c:pt idx="10">
                  <c:v>2518391.9506100002</c:v>
                </c:pt>
                <c:pt idx="11">
                  <c:v>2656921.4152700002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'2002_2025_AYLIK_IHR'!$C$42:$N$42</c:f>
              <c:numCache>
                <c:formatCode>#,##0</c:formatCode>
                <c:ptCount val="12"/>
                <c:pt idx="0">
                  <c:v>790485.86783999996</c:v>
                </c:pt>
                <c:pt idx="1">
                  <c:v>807943.61383000005</c:v>
                </c:pt>
                <c:pt idx="2">
                  <c:v>915266.48663000006</c:v>
                </c:pt>
                <c:pt idx="3">
                  <c:v>853549.06425000005</c:v>
                </c:pt>
                <c:pt idx="4">
                  <c:v>1006912.3714600001</c:v>
                </c:pt>
                <c:pt idx="5">
                  <c:v>798698.35517</c:v>
                </c:pt>
                <c:pt idx="6">
                  <c:v>986117.10834000004</c:v>
                </c:pt>
                <c:pt idx="7">
                  <c:v>962931.38164000004</c:v>
                </c:pt>
                <c:pt idx="8">
                  <c:v>942511.66717000003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'2002_2025_AYLIK_IHR'!$A$43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'2002_2025_AYLIK_IHR'!$C$43:$N$43</c:f>
              <c:numCache>
                <c:formatCode>#,##0</c:formatCode>
                <c:ptCount val="12"/>
                <c:pt idx="0">
                  <c:v>823083.55226000003</c:v>
                </c:pt>
                <c:pt idx="1">
                  <c:v>910239.89621000004</c:v>
                </c:pt>
                <c:pt idx="2">
                  <c:v>1026273.38596</c:v>
                </c:pt>
                <c:pt idx="3">
                  <c:v>844586.36789999995</c:v>
                </c:pt>
                <c:pt idx="4">
                  <c:v>1065054.4439000001</c:v>
                </c:pt>
                <c:pt idx="5">
                  <c:v>763654.23120000004</c:v>
                </c:pt>
                <c:pt idx="6">
                  <c:v>945820.52268000005</c:v>
                </c:pt>
                <c:pt idx="7">
                  <c:v>974737.40223000001</c:v>
                </c:pt>
                <c:pt idx="8">
                  <c:v>925516.34163000004</c:v>
                </c:pt>
                <c:pt idx="9">
                  <c:v>995010.11236999999</c:v>
                </c:pt>
                <c:pt idx="10">
                  <c:v>944162.08490999998</c:v>
                </c:pt>
                <c:pt idx="11">
                  <c:v>963738.81736999995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'2002_2025_AYLIK_IHR'!$C$36:$N$36</c:f>
              <c:numCache>
                <c:formatCode>#,##0</c:formatCode>
                <c:ptCount val="12"/>
                <c:pt idx="0">
                  <c:v>2996475.24217</c:v>
                </c:pt>
                <c:pt idx="1">
                  <c:v>2976626.8112699999</c:v>
                </c:pt>
                <c:pt idx="2">
                  <c:v>3514229.1037300001</c:v>
                </c:pt>
                <c:pt idx="3">
                  <c:v>3142079.2193499999</c:v>
                </c:pt>
                <c:pt idx="4">
                  <c:v>3942685.9119199999</c:v>
                </c:pt>
                <c:pt idx="5">
                  <c:v>3405533.20254</c:v>
                </c:pt>
                <c:pt idx="6">
                  <c:v>3835524.1826499999</c:v>
                </c:pt>
                <c:pt idx="7">
                  <c:v>2731498.47633</c:v>
                </c:pt>
                <c:pt idx="8">
                  <c:v>3660741.5057100002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'2002_2025_AYLIK_IHR'!$A$37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'2002_2025_AYLIK_IHR'!$C$37:$N$37</c:f>
              <c:numCache>
                <c:formatCode>#,##0</c:formatCode>
                <c:ptCount val="12"/>
                <c:pt idx="0">
                  <c:v>2776665.59663</c:v>
                </c:pt>
                <c:pt idx="1">
                  <c:v>3127368.94967</c:v>
                </c:pt>
                <c:pt idx="2">
                  <c:v>3221020.51407</c:v>
                </c:pt>
                <c:pt idx="3">
                  <c:v>2739689.4615000002</c:v>
                </c:pt>
                <c:pt idx="4">
                  <c:v>3211065.4572600001</c:v>
                </c:pt>
                <c:pt idx="5">
                  <c:v>2613742.4381599999</c:v>
                </c:pt>
                <c:pt idx="6">
                  <c:v>3119637.13705</c:v>
                </c:pt>
                <c:pt idx="7">
                  <c:v>2697142.9387500002</c:v>
                </c:pt>
                <c:pt idx="8">
                  <c:v>3399945.0989700002</c:v>
                </c:pt>
                <c:pt idx="9">
                  <c:v>3570360.2974</c:v>
                </c:pt>
                <c:pt idx="10">
                  <c:v>3237176.25495</c:v>
                </c:pt>
                <c:pt idx="11">
                  <c:v>3483720.6900300002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'2002_2025_AYLIK_IHR'!$C$40:$N$40</c:f>
              <c:numCache>
                <c:formatCode>#,##0</c:formatCode>
                <c:ptCount val="12"/>
                <c:pt idx="0">
                  <c:v>1223816.96276</c:v>
                </c:pt>
                <c:pt idx="1">
                  <c:v>1293016.2814799999</c:v>
                </c:pt>
                <c:pt idx="2">
                  <c:v>1477736.9914500001</c:v>
                </c:pt>
                <c:pt idx="3">
                  <c:v>1379117.7901399999</c:v>
                </c:pt>
                <c:pt idx="4">
                  <c:v>1673344.18536</c:v>
                </c:pt>
                <c:pt idx="5">
                  <c:v>1274696.14383</c:v>
                </c:pt>
                <c:pt idx="6">
                  <c:v>1564490.6612199999</c:v>
                </c:pt>
                <c:pt idx="7">
                  <c:v>1490079.4908199999</c:v>
                </c:pt>
                <c:pt idx="8">
                  <c:v>1516734.2773800001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'2002_2025_AYLIK_IHR'!$A$41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'2002_2025_AYLIK_IHR'!$C$41:$N$41</c:f>
              <c:numCache>
                <c:formatCode>#,##0</c:formatCode>
                <c:ptCount val="12"/>
                <c:pt idx="0">
                  <c:v>1207598.6345800001</c:v>
                </c:pt>
                <c:pt idx="1">
                  <c:v>1286242.07118</c:v>
                </c:pt>
                <c:pt idx="2">
                  <c:v>1459950.9856400001</c:v>
                </c:pt>
                <c:pt idx="3">
                  <c:v>1195145.94982</c:v>
                </c:pt>
                <c:pt idx="4">
                  <c:v>1494941.5416600001</c:v>
                </c:pt>
                <c:pt idx="5">
                  <c:v>1188416.8364899999</c:v>
                </c:pt>
                <c:pt idx="6">
                  <c:v>1407417.8941899999</c:v>
                </c:pt>
                <c:pt idx="7">
                  <c:v>1476067.5599199999</c:v>
                </c:pt>
                <c:pt idx="8">
                  <c:v>1477184.16346</c:v>
                </c:pt>
                <c:pt idx="9">
                  <c:v>1549591.63145</c:v>
                </c:pt>
                <c:pt idx="10">
                  <c:v>1447954.2734399999</c:v>
                </c:pt>
                <c:pt idx="11">
                  <c:v>1476910.86081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'2002_2025_AYLIK_IHR'!$C$34:$N$34</c:f>
              <c:numCache>
                <c:formatCode>#,##0</c:formatCode>
                <c:ptCount val="12"/>
                <c:pt idx="0">
                  <c:v>1409367.09503</c:v>
                </c:pt>
                <c:pt idx="1">
                  <c:v>1354889.5427000001</c:v>
                </c:pt>
                <c:pt idx="2">
                  <c:v>1414115.9163500001</c:v>
                </c:pt>
                <c:pt idx="3">
                  <c:v>1225708.31489</c:v>
                </c:pt>
                <c:pt idx="4">
                  <c:v>1515122.2760000001</c:v>
                </c:pt>
                <c:pt idx="5">
                  <c:v>1196772.4278899999</c:v>
                </c:pt>
                <c:pt idx="6">
                  <c:v>1583001.0673100001</c:v>
                </c:pt>
                <c:pt idx="7">
                  <c:v>1522852.5453300001</c:v>
                </c:pt>
                <c:pt idx="8">
                  <c:v>1490560.5847499999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'2002_2025_AYLIK_IHR'!$A$35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'2002_2025_AYLIK_IHR'!$C$35:$N$35</c:f>
              <c:numCache>
                <c:formatCode>#,##0</c:formatCode>
                <c:ptCount val="12"/>
                <c:pt idx="0">
                  <c:v>1417883.9688500001</c:v>
                </c:pt>
                <c:pt idx="1">
                  <c:v>1497994.3489699999</c:v>
                </c:pt>
                <c:pt idx="2">
                  <c:v>1611586.57895</c:v>
                </c:pt>
                <c:pt idx="3">
                  <c:v>1225747.8668899999</c:v>
                </c:pt>
                <c:pt idx="4">
                  <c:v>1640630.9268199999</c:v>
                </c:pt>
                <c:pt idx="5">
                  <c:v>1294122.2994899999</c:v>
                </c:pt>
                <c:pt idx="6">
                  <c:v>1657555.6461199999</c:v>
                </c:pt>
                <c:pt idx="7">
                  <c:v>1667731.25817</c:v>
                </c:pt>
                <c:pt idx="8">
                  <c:v>1580747.67802</c:v>
                </c:pt>
                <c:pt idx="9">
                  <c:v>1571755.4724099999</c:v>
                </c:pt>
                <c:pt idx="10">
                  <c:v>1485250.1139700001</c:v>
                </c:pt>
                <c:pt idx="11">
                  <c:v>1260048.39118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'2002_2025_AYLIK_IHR'!$C$44:$N$44</c:f>
              <c:numCache>
                <c:formatCode>#,##0</c:formatCode>
                <c:ptCount val="12"/>
                <c:pt idx="0">
                  <c:v>1010519.9656699999</c:v>
                </c:pt>
                <c:pt idx="1">
                  <c:v>1020032.05779</c:v>
                </c:pt>
                <c:pt idx="2">
                  <c:v>1134545.73808</c:v>
                </c:pt>
                <c:pt idx="3">
                  <c:v>1080053.3442899999</c:v>
                </c:pt>
                <c:pt idx="4">
                  <c:v>1234858.76398</c:v>
                </c:pt>
                <c:pt idx="5">
                  <c:v>968228.53668000002</c:v>
                </c:pt>
                <c:pt idx="6">
                  <c:v>1187563.8441699999</c:v>
                </c:pt>
                <c:pt idx="7">
                  <c:v>1098811.91322</c:v>
                </c:pt>
                <c:pt idx="8">
                  <c:v>1132517.70955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'2002_2025_AYLIK_IHR'!$A$45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'2002_2025_AYLIK_IHR'!$C$45:$N$45</c:f>
              <c:numCache>
                <c:formatCode>#,##0</c:formatCode>
                <c:ptCount val="12"/>
                <c:pt idx="0">
                  <c:v>938374.95611999999</c:v>
                </c:pt>
                <c:pt idx="1">
                  <c:v>982551.14778999996</c:v>
                </c:pt>
                <c:pt idx="2">
                  <c:v>1078724.2892400001</c:v>
                </c:pt>
                <c:pt idx="3">
                  <c:v>916493.77237999998</c:v>
                </c:pt>
                <c:pt idx="4">
                  <c:v>1205377.96581</c:v>
                </c:pt>
                <c:pt idx="5">
                  <c:v>935318.17628999997</c:v>
                </c:pt>
                <c:pt idx="6">
                  <c:v>1101763.2509600001</c:v>
                </c:pt>
                <c:pt idx="7">
                  <c:v>1077827.18777</c:v>
                </c:pt>
                <c:pt idx="8">
                  <c:v>1042520.0620799999</c:v>
                </c:pt>
                <c:pt idx="9">
                  <c:v>1118216.9226899999</c:v>
                </c:pt>
                <c:pt idx="10">
                  <c:v>1058865.63054</c:v>
                </c:pt>
                <c:pt idx="11">
                  <c:v>972281.83400000003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'2002_2025_AYLIK_IHR'!$C$48:$N$48</c:f>
              <c:numCache>
                <c:formatCode>#,##0</c:formatCode>
                <c:ptCount val="12"/>
                <c:pt idx="0">
                  <c:v>317186.10092</c:v>
                </c:pt>
                <c:pt idx="1">
                  <c:v>320215.90902999998</c:v>
                </c:pt>
                <c:pt idx="2">
                  <c:v>375147.76507999998</c:v>
                </c:pt>
                <c:pt idx="3">
                  <c:v>387220.0601</c:v>
                </c:pt>
                <c:pt idx="4">
                  <c:v>413439.18693000003</c:v>
                </c:pt>
                <c:pt idx="5">
                  <c:v>365449.6347</c:v>
                </c:pt>
                <c:pt idx="6">
                  <c:v>427316.80674999999</c:v>
                </c:pt>
                <c:pt idx="7">
                  <c:v>363935.69248999999</c:v>
                </c:pt>
                <c:pt idx="8">
                  <c:v>383280.08039000002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'2002_2025_AYLIK_IHR'!$A$49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'2002_2025_AYLIK_IHR'!$C$49:$N$49</c:f>
              <c:numCache>
                <c:formatCode>#,##0</c:formatCode>
                <c:ptCount val="12"/>
                <c:pt idx="0">
                  <c:v>322327.83571999997</c:v>
                </c:pt>
                <c:pt idx="1">
                  <c:v>348209.80783000001</c:v>
                </c:pt>
                <c:pt idx="2">
                  <c:v>385061.33549000003</c:v>
                </c:pt>
                <c:pt idx="3">
                  <c:v>334330.47073</c:v>
                </c:pt>
                <c:pt idx="4">
                  <c:v>419447.12485000002</c:v>
                </c:pt>
                <c:pt idx="5">
                  <c:v>332515.08912000002</c:v>
                </c:pt>
                <c:pt idx="6">
                  <c:v>381421.19212000002</c:v>
                </c:pt>
                <c:pt idx="7">
                  <c:v>362541.25273000001</c:v>
                </c:pt>
                <c:pt idx="8">
                  <c:v>375761.42826000002</c:v>
                </c:pt>
                <c:pt idx="9">
                  <c:v>364343.08331000002</c:v>
                </c:pt>
                <c:pt idx="10">
                  <c:v>345263.40818000003</c:v>
                </c:pt>
                <c:pt idx="11">
                  <c:v>339584.85418999998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'2002_2025_AYLIK_IHR'!$C$50:$N$50</c:f>
              <c:numCache>
                <c:formatCode>#,##0</c:formatCode>
                <c:ptCount val="12"/>
                <c:pt idx="0">
                  <c:v>1162578.19897</c:v>
                </c:pt>
                <c:pt idx="1">
                  <c:v>877935.33785000001</c:v>
                </c:pt>
                <c:pt idx="2">
                  <c:v>566417.96073000005</c:v>
                </c:pt>
                <c:pt idx="3">
                  <c:v>503273.51063999999</c:v>
                </c:pt>
                <c:pt idx="4">
                  <c:v>854581.40145</c:v>
                </c:pt>
                <c:pt idx="5">
                  <c:v>380486.62424999999</c:v>
                </c:pt>
                <c:pt idx="6">
                  <c:v>739520.95678999997</c:v>
                </c:pt>
                <c:pt idx="7">
                  <c:v>587459.63158000004</c:v>
                </c:pt>
                <c:pt idx="8">
                  <c:v>503325.75634999998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'2002_2025_AYLIK_IHR'!$A$51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'2002_2025_AYLIK_IHR'!$C$51:$N$51</c:f>
              <c:numCache>
                <c:formatCode>#,##0</c:formatCode>
                <c:ptCount val="12"/>
                <c:pt idx="0">
                  <c:v>467741.89817</c:v>
                </c:pt>
                <c:pt idx="1">
                  <c:v>481096.82188</c:v>
                </c:pt>
                <c:pt idx="2">
                  <c:v>544457.50179000001</c:v>
                </c:pt>
                <c:pt idx="3">
                  <c:v>341928.67125999997</c:v>
                </c:pt>
                <c:pt idx="4">
                  <c:v>581582.99901999999</c:v>
                </c:pt>
                <c:pt idx="5">
                  <c:v>402423.97295000002</c:v>
                </c:pt>
                <c:pt idx="6">
                  <c:v>953690.73649000004</c:v>
                </c:pt>
                <c:pt idx="7">
                  <c:v>962209.15985000005</c:v>
                </c:pt>
                <c:pt idx="8">
                  <c:v>669029.85039000004</c:v>
                </c:pt>
                <c:pt idx="9">
                  <c:v>754837.92010999995</c:v>
                </c:pt>
                <c:pt idx="10">
                  <c:v>684358.59065999999</c:v>
                </c:pt>
                <c:pt idx="11">
                  <c:v>631301.71181999997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'2002_2025_AYLIK_IHR'!$C$46:$N$46</c:f>
              <c:numCache>
                <c:formatCode>#,##0</c:formatCode>
                <c:ptCount val="12"/>
                <c:pt idx="0">
                  <c:v>1245550.0425199999</c:v>
                </c:pt>
                <c:pt idx="1">
                  <c:v>1232211.62479</c:v>
                </c:pt>
                <c:pt idx="2">
                  <c:v>1539414.25346</c:v>
                </c:pt>
                <c:pt idx="3">
                  <c:v>1299203.1982799999</c:v>
                </c:pt>
                <c:pt idx="4">
                  <c:v>1496836.39695</c:v>
                </c:pt>
                <c:pt idx="5">
                  <c:v>1428014.16295</c:v>
                </c:pt>
                <c:pt idx="6">
                  <c:v>1350985.2647899999</c:v>
                </c:pt>
                <c:pt idx="7">
                  <c:v>1366387.2226799999</c:v>
                </c:pt>
                <c:pt idx="8">
                  <c:v>1497336.01562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'2002_2025_AYLIK_IHR'!$A$47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'2002_2025_AYLIK_IHR'!$C$47:$N$47</c:f>
              <c:numCache>
                <c:formatCode>#,##0</c:formatCode>
                <c:ptCount val="12"/>
                <c:pt idx="0">
                  <c:v>1113595.23884</c:v>
                </c:pt>
                <c:pt idx="1">
                  <c:v>1375354.0140800001</c:v>
                </c:pt>
                <c:pt idx="2">
                  <c:v>1467693.5105699999</c:v>
                </c:pt>
                <c:pt idx="3">
                  <c:v>1192080.6555399999</c:v>
                </c:pt>
                <c:pt idx="4">
                  <c:v>1452071.49911</c:v>
                </c:pt>
                <c:pt idx="5">
                  <c:v>1312279.8658100001</c:v>
                </c:pt>
                <c:pt idx="6">
                  <c:v>1415847.8846100001</c:v>
                </c:pt>
                <c:pt idx="7">
                  <c:v>1404791.62567</c:v>
                </c:pt>
                <c:pt idx="8">
                  <c:v>1466592.42056</c:v>
                </c:pt>
                <c:pt idx="9">
                  <c:v>1253390.52596</c:v>
                </c:pt>
                <c:pt idx="10">
                  <c:v>1246105.3902100001</c:v>
                </c:pt>
                <c:pt idx="11">
                  <c:v>1433523.2679900001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'2002_2025_AYLIK_IHR'!$C$58:$N$58</c:f>
              <c:numCache>
                <c:formatCode>#,##0</c:formatCode>
                <c:ptCount val="12"/>
                <c:pt idx="0">
                  <c:v>456768.82376</c:v>
                </c:pt>
                <c:pt idx="1">
                  <c:v>417966.86514000001</c:v>
                </c:pt>
                <c:pt idx="2">
                  <c:v>492801.63483</c:v>
                </c:pt>
                <c:pt idx="3">
                  <c:v>474501.28607999999</c:v>
                </c:pt>
                <c:pt idx="4">
                  <c:v>531066.54235999996</c:v>
                </c:pt>
                <c:pt idx="5">
                  <c:v>490624.59691000002</c:v>
                </c:pt>
                <c:pt idx="6">
                  <c:v>571198.77275999996</c:v>
                </c:pt>
                <c:pt idx="7">
                  <c:v>523105.57186999999</c:v>
                </c:pt>
                <c:pt idx="8">
                  <c:v>552657.33262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'2002_2025_AYLIK_IHR'!$A$59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'2002_2025_AYLIK_IHR'!$C$59:$N$59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451862.42103000003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569360.73462</c:v>
                </c:pt>
                <c:pt idx="7">
                  <c:v>521644.85258000001</c:v>
                </c:pt>
                <c:pt idx="8">
                  <c:v>490469.18617</c:v>
                </c:pt>
                <c:pt idx="9">
                  <c:v>566596.24933999998</c:v>
                </c:pt>
                <c:pt idx="10">
                  <c:v>485379.73264</c:v>
                </c:pt>
                <c:pt idx="11">
                  <c:v>534488.89229999995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'2002_2025_AYLIK_IHR'!$A$82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'2002_2025_AYLIK_IHR'!$C$82:$N$82</c:f>
              <c:numCache>
                <c:formatCode>#,##0</c:formatCode>
                <c:ptCount val="12"/>
                <c:pt idx="0">
                  <c:v>20000625.079</c:v>
                </c:pt>
                <c:pt idx="1">
                  <c:v>21091518.870999999</c:v>
                </c:pt>
                <c:pt idx="2">
                  <c:v>22648722.289000001</c:v>
                </c:pt>
                <c:pt idx="3">
                  <c:v>19292520.563000001</c:v>
                </c:pt>
                <c:pt idx="4">
                  <c:v>24180069.631999999</c:v>
                </c:pt>
                <c:pt idx="5">
                  <c:v>19015328.500999998</c:v>
                </c:pt>
                <c:pt idx="6">
                  <c:v>22475505.181000002</c:v>
                </c:pt>
                <c:pt idx="7">
                  <c:v>22000689.238000002</c:v>
                </c:pt>
                <c:pt idx="8">
                  <c:v>21956025.999000002</c:v>
                </c:pt>
                <c:pt idx="9">
                  <c:v>23473312.787</c:v>
                </c:pt>
                <c:pt idx="10">
                  <c:v>22236791.870000001</c:v>
                </c:pt>
                <c:pt idx="11">
                  <c:v>23407021.114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'2002_2025_AYLIK_IHR'!$A$83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'2002_2025_AYLIK_IHR'!$C$83:$N$83</c:f>
              <c:numCache>
                <c:formatCode>#,##0</c:formatCode>
                <c:ptCount val="12"/>
                <c:pt idx="0">
                  <c:v>21161148.741999999</c:v>
                </c:pt>
                <c:pt idx="1">
                  <c:v>20730655.333000001</c:v>
                </c:pt>
                <c:pt idx="2">
                  <c:v>23402390.238000002</c:v>
                </c:pt>
                <c:pt idx="3">
                  <c:v>20781970.379000001</c:v>
                </c:pt>
                <c:pt idx="4">
                  <c:v>24820539.315000001</c:v>
                </c:pt>
                <c:pt idx="5">
                  <c:v>20482596.094000001</c:v>
                </c:pt>
                <c:pt idx="6">
                  <c:v>24910039.329</c:v>
                </c:pt>
                <c:pt idx="7">
                  <c:v>21729030.256999999</c:v>
                </c:pt>
                <c:pt idx="8">
                  <c:v>22606882.964000002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'2002_2025_AYLIK_IHR'!$C$38:$N$38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158784.48155999999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84067.867240000007</c:v>
                </c:pt>
                <c:pt idx="6">
                  <c:v>262653.41882999998</c:v>
                </c:pt>
                <c:pt idx="7">
                  <c:v>81744.173809999993</c:v>
                </c:pt>
                <c:pt idx="8">
                  <c:v>230420.35769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'2002_2025_AYLIK_IHR'!$A$39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'2002_2025_AYLIK_IHR'!$C$39:$N$39</c:f>
              <c:numCache>
                <c:formatCode>#,##0</c:formatCode>
                <c:ptCount val="12"/>
                <c:pt idx="0">
                  <c:v>167284.17989999999</c:v>
                </c:pt>
                <c:pt idx="1">
                  <c:v>141237.81938999999</c:v>
                </c:pt>
                <c:pt idx="2">
                  <c:v>142964.37304999999</c:v>
                </c:pt>
                <c:pt idx="3">
                  <c:v>80867.331659999996</c:v>
                </c:pt>
                <c:pt idx="4">
                  <c:v>168148.12448999999</c:v>
                </c:pt>
                <c:pt idx="5">
                  <c:v>220068.33278999999</c:v>
                </c:pt>
                <c:pt idx="6">
                  <c:v>118286.72552000001</c:v>
                </c:pt>
                <c:pt idx="7">
                  <c:v>91670.812439999994</c:v>
                </c:pt>
                <c:pt idx="8">
                  <c:v>234435.90804000001</c:v>
                </c:pt>
                <c:pt idx="9">
                  <c:v>172867.80115000001</c:v>
                </c:pt>
                <c:pt idx="10">
                  <c:v>152747.57754</c:v>
                </c:pt>
                <c:pt idx="11">
                  <c:v>221165.67335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'2002_2025_AYLIK_IHR'!$C$52:$N$52</c:f>
              <c:numCache>
                <c:formatCode>#,##0</c:formatCode>
                <c:ptCount val="12"/>
                <c:pt idx="0">
                  <c:v>385110.74924999999</c:v>
                </c:pt>
                <c:pt idx="1">
                  <c:v>435240.33497999999</c:v>
                </c:pt>
                <c:pt idx="2">
                  <c:v>883990.46005999995</c:v>
                </c:pt>
                <c:pt idx="3">
                  <c:v>538177.32108000002</c:v>
                </c:pt>
                <c:pt idx="4">
                  <c:v>741066.14824000001</c:v>
                </c:pt>
                <c:pt idx="5">
                  <c:v>619563.57727999997</c:v>
                </c:pt>
                <c:pt idx="6">
                  <c:v>981433.99150999996</c:v>
                </c:pt>
                <c:pt idx="7">
                  <c:v>833909.42724999995</c:v>
                </c:pt>
                <c:pt idx="8">
                  <c:v>574218.98452000006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'2002_2025_AYLIK_IHR'!$A$53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'2002_2025_AYLIK_IHR'!$C$53:$N$53</c:f>
              <c:numCache>
                <c:formatCode>#,##0</c:formatCode>
                <c:ptCount val="12"/>
                <c:pt idx="0">
                  <c:v>329894.10360999999</c:v>
                </c:pt>
                <c:pt idx="1">
                  <c:v>299868.98099000001</c:v>
                </c:pt>
                <c:pt idx="2">
                  <c:v>358167.08747999999</c:v>
                </c:pt>
                <c:pt idx="3">
                  <c:v>349697.69761999999</c:v>
                </c:pt>
                <c:pt idx="4">
                  <c:v>980386.42267999996</c:v>
                </c:pt>
                <c:pt idx="5">
                  <c:v>564215.51665000001</c:v>
                </c:pt>
                <c:pt idx="6">
                  <c:v>431114.92654999997</c:v>
                </c:pt>
                <c:pt idx="7">
                  <c:v>422556.94748999999</c:v>
                </c:pt>
                <c:pt idx="8">
                  <c:v>566546.13355000003</c:v>
                </c:pt>
                <c:pt idx="9">
                  <c:v>820107.25635000004</c:v>
                </c:pt>
                <c:pt idx="10">
                  <c:v>613686.10137000005</c:v>
                </c:pt>
                <c:pt idx="11">
                  <c:v>997520.48196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'2002_2025_AYLIK_IHR'!$C$54:$N$54</c:f>
              <c:numCache>
                <c:formatCode>#,##0</c:formatCode>
                <c:ptCount val="12"/>
                <c:pt idx="0">
                  <c:v>588927.39151999995</c:v>
                </c:pt>
                <c:pt idx="1">
                  <c:v>590657.48637000006</c:v>
                </c:pt>
                <c:pt idx="2">
                  <c:v>637598.29902000003</c:v>
                </c:pt>
                <c:pt idx="3">
                  <c:v>609591.81553000002</c:v>
                </c:pt>
                <c:pt idx="4">
                  <c:v>657524.4608</c:v>
                </c:pt>
                <c:pt idx="5">
                  <c:v>531911.76659000001</c:v>
                </c:pt>
                <c:pt idx="6">
                  <c:v>656894.18733999995</c:v>
                </c:pt>
                <c:pt idx="7">
                  <c:v>568300.40830000001</c:v>
                </c:pt>
                <c:pt idx="8">
                  <c:v>607782.70424999995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'2002_2025_AYLIK_IHR'!$A$55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'2002_2025_AYLIK_IHR'!$C$55:$N$55</c:f>
              <c:numCache>
                <c:formatCode>#,##0</c:formatCode>
                <c:ptCount val="12"/>
                <c:pt idx="0">
                  <c:v>551102.85985000001</c:v>
                </c:pt>
                <c:pt idx="1">
                  <c:v>600065.78769000003</c:v>
                </c:pt>
                <c:pt idx="2">
                  <c:v>639301.69143999997</c:v>
                </c:pt>
                <c:pt idx="3">
                  <c:v>511732.00076000002</c:v>
                </c:pt>
                <c:pt idx="4">
                  <c:v>653250.06839999999</c:v>
                </c:pt>
                <c:pt idx="5">
                  <c:v>479194.88429999998</c:v>
                </c:pt>
                <c:pt idx="6">
                  <c:v>622229.83816000004</c:v>
                </c:pt>
                <c:pt idx="7">
                  <c:v>606094.12774999999</c:v>
                </c:pt>
                <c:pt idx="8">
                  <c:v>615338.58109999995</c:v>
                </c:pt>
                <c:pt idx="9">
                  <c:v>628417.14448999998</c:v>
                </c:pt>
                <c:pt idx="10">
                  <c:v>624429.07574999996</c:v>
                </c:pt>
                <c:pt idx="11">
                  <c:v>607048.18415999995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'2002_2025_AYLIK_IHR'!$C$3:$N$3</c:f>
              <c:numCache>
                <c:formatCode>#,##0</c:formatCode>
                <c:ptCount val="12"/>
                <c:pt idx="0">
                  <c:v>3093405.1364099998</c:v>
                </c:pt>
                <c:pt idx="1">
                  <c:v>3106253.7006899999</c:v>
                </c:pt>
                <c:pt idx="2">
                  <c:v>3068451.8046099995</c:v>
                </c:pt>
                <c:pt idx="3">
                  <c:v>2582472.6749700001</c:v>
                </c:pt>
                <c:pt idx="4">
                  <c:v>3145654.8125900002</c:v>
                </c:pt>
                <c:pt idx="5">
                  <c:v>2433762.2763</c:v>
                </c:pt>
                <c:pt idx="6">
                  <c:v>2844591.1633299999</c:v>
                </c:pt>
                <c:pt idx="7">
                  <c:v>2839022.39952</c:v>
                </c:pt>
                <c:pt idx="8">
                  <c:v>2959395.0051299999</c:v>
                </c:pt>
                <c:pt idx="9">
                  <c:v>3373542.8001399995</c:v>
                </c:pt>
                <c:pt idx="10">
                  <c:v>3324200.1286299997</c:v>
                </c:pt>
                <c:pt idx="11">
                  <c:v>3418112.2350599999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'2002_2025_AYLIK_IHR'!$A$2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'2002_2025_AYLIK_IHR'!$C$2:$N$2</c:f>
              <c:numCache>
                <c:formatCode>#,##0</c:formatCode>
                <c:ptCount val="12"/>
                <c:pt idx="0">
                  <c:v>3007063.3089800002</c:v>
                </c:pt>
                <c:pt idx="1">
                  <c:v>2950662.08237</c:v>
                </c:pt>
                <c:pt idx="2">
                  <c:v>3118450.5918899998</c:v>
                </c:pt>
                <c:pt idx="3">
                  <c:v>2769663.8847500002</c:v>
                </c:pt>
                <c:pt idx="4">
                  <c:v>3103015.5219000001</c:v>
                </c:pt>
                <c:pt idx="5">
                  <c:v>2545293.5353399999</c:v>
                </c:pt>
                <c:pt idx="6">
                  <c:v>2902327.0964099998</c:v>
                </c:pt>
                <c:pt idx="7">
                  <c:v>2711828.6639700001</c:v>
                </c:pt>
                <c:pt idx="8">
                  <c:v>2932206.4533099998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'2002_2025_AYLIK_IHR'!$C$67:$N$67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'2002_2025_AYLIK_IHR'!$A$68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'2002_2025_AYLIK_IHR'!$C$68:$N$68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'2002_2025_AYLIK_IHR'!$A$69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'2002_2025_AYLIK_IHR'!$C$69:$N$69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'2002_2025_AYLIK_IHR'!$A$70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'2002_2025_AYLIK_IHR'!$C$70:$N$70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'2002_2025_AYLIK_IHR'!$A$71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'2002_2025_AYLIK_IHR'!$C$71:$N$71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'2002_2025_AYLIK_IHR'!$A$72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'2002_2025_AYLIK_IHR'!$C$72:$N$72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'2002_2025_AYLIK_IHR'!$A$73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'2002_2025_AYLIK_IHR'!$C$73:$N$73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'2002_2025_AYLIK_IHR'!$A$74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'2002_2025_AYLIK_IHR'!$C$74:$N$74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'2002_2025_AYLIK_IHR'!$A$75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'2002_2025_AYLIK_IHR'!$C$75:$N$75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'2002_2025_AYLIK_IHR'!$A$76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'2002_2025_AYLIK_IHR'!$C$76:$N$76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'2002_2025_AYLIK_IHR'!$A$77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'2002_2025_AYLIK_IHR'!$C$77:$N$77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'2002_2025_AYLIK_IHR'!$A$79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'2002_2025_AYLIK_IHR'!$C$79:$N$79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'2002_2025_AYLIK_IHR'!$A$80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'2002_2025_AYLIK_IHR'!$C$80:$N$80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'2002_2025_AYLIK_IHR'!$A$81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'2002_2025_AYLIK_IHR'!$C$81:$N$81</c:f>
              <c:numCache>
                <c:formatCode>#,##0</c:formatCode>
                <c:ptCount val="12"/>
                <c:pt idx="0">
                  <c:v>19331708.510000002</c:v>
                </c:pt>
                <c:pt idx="1">
                  <c:v>18565677.539999999</c:v>
                </c:pt>
                <c:pt idx="2">
                  <c:v>23562969.530000001</c:v>
                </c:pt>
                <c:pt idx="3">
                  <c:v>19250045.120000001</c:v>
                </c:pt>
                <c:pt idx="4">
                  <c:v>21633011.899999999</c:v>
                </c:pt>
                <c:pt idx="5">
                  <c:v>20773219.280000001</c:v>
                </c:pt>
                <c:pt idx="6">
                  <c:v>19779817.07</c:v>
                </c:pt>
                <c:pt idx="7">
                  <c:v>21556272.84</c:v>
                </c:pt>
                <c:pt idx="8">
                  <c:v>22411385.84</c:v>
                </c:pt>
                <c:pt idx="9">
                  <c:v>22804540.82</c:v>
                </c:pt>
                <c:pt idx="10">
                  <c:v>23000729.800000001</c:v>
                </c:pt>
                <c:pt idx="11">
                  <c:v>22958050.77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'2002_2025_AYLIK_IHR'!$A$82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'2002_2025_AYLIK_IHR'!$C$82:$N$82</c:f>
              <c:numCache>
                <c:formatCode>#,##0</c:formatCode>
                <c:ptCount val="12"/>
                <c:pt idx="0">
                  <c:v>20000625.079</c:v>
                </c:pt>
                <c:pt idx="1">
                  <c:v>21091518.870999999</c:v>
                </c:pt>
                <c:pt idx="2">
                  <c:v>22648722.289000001</c:v>
                </c:pt>
                <c:pt idx="3">
                  <c:v>19292520.563000001</c:v>
                </c:pt>
                <c:pt idx="4">
                  <c:v>24180069.631999999</c:v>
                </c:pt>
                <c:pt idx="5">
                  <c:v>19015328.500999998</c:v>
                </c:pt>
                <c:pt idx="6">
                  <c:v>22475505.181000002</c:v>
                </c:pt>
                <c:pt idx="7">
                  <c:v>22000689.238000002</c:v>
                </c:pt>
                <c:pt idx="8">
                  <c:v>21956025.999000002</c:v>
                </c:pt>
                <c:pt idx="9">
                  <c:v>23473312.787</c:v>
                </c:pt>
                <c:pt idx="10">
                  <c:v>22236791.870000001</c:v>
                </c:pt>
                <c:pt idx="11">
                  <c:v>23407021.114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'2002_2025_AYLIK_IHR'!$A$83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'2002_2025_AYLIK_IHR'!$C$83:$N$83</c:f>
              <c:numCache>
                <c:formatCode>#,##0</c:formatCode>
                <c:ptCount val="12"/>
                <c:pt idx="0">
                  <c:v>21161148.741999999</c:v>
                </c:pt>
                <c:pt idx="1">
                  <c:v>20730655.333000001</c:v>
                </c:pt>
                <c:pt idx="2">
                  <c:v>23402390.238000002</c:v>
                </c:pt>
                <c:pt idx="3">
                  <c:v>20781970.379000001</c:v>
                </c:pt>
                <c:pt idx="4">
                  <c:v>24820539.315000001</c:v>
                </c:pt>
                <c:pt idx="5">
                  <c:v>20482596.094000001</c:v>
                </c:pt>
                <c:pt idx="6">
                  <c:v>24910039.329</c:v>
                </c:pt>
                <c:pt idx="7">
                  <c:v>21729030.256999999</c:v>
                </c:pt>
                <c:pt idx="8">
                  <c:v>22606882.964000002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9.0619591554171E-2"/>
          <c:h val="0.80014887844901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'2002_2025_AYLIK_IHR'!$A$60:$A$83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'2002_2025_AYLIK_IHR'!$A$60:$A$83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'2002_2025_AYLIK_IHR'!$O$60:$O$83</c:f>
              <c:numCache>
                <c:formatCode>#,##0</c:formatCode>
                <c:ptCount val="24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255627429.02000001</c:v>
                </c:pt>
                <c:pt idx="22">
                  <c:v>261778131.12400004</c:v>
                </c:pt>
                <c:pt idx="23">
                  <c:v>200625252.65100002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'2002_2025_AYLIK_IHR'!$C$4:$N$4</c:f>
              <c:numCache>
                <c:formatCode>#,##0</c:formatCode>
                <c:ptCount val="12"/>
                <c:pt idx="0">
                  <c:v>1025015.39518</c:v>
                </c:pt>
                <c:pt idx="1">
                  <c:v>1063580.2988400001</c:v>
                </c:pt>
                <c:pt idx="2">
                  <c:v>1106868.3881000001</c:v>
                </c:pt>
                <c:pt idx="3">
                  <c:v>956218.92911000003</c:v>
                </c:pt>
                <c:pt idx="4">
                  <c:v>1056241.09965</c:v>
                </c:pt>
                <c:pt idx="5">
                  <c:v>862919.21644999995</c:v>
                </c:pt>
                <c:pt idx="6">
                  <c:v>1019730.53871</c:v>
                </c:pt>
                <c:pt idx="7">
                  <c:v>957127.67154000001</c:v>
                </c:pt>
                <c:pt idx="8">
                  <c:v>999794.05703000003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'2002_2025_AYLIK_IHR'!$A$5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'2002_2025_AYLIK_IHR'!$C$5:$N$5</c:f>
              <c:numCache>
                <c:formatCode>#,##0</c:formatCode>
                <c:ptCount val="12"/>
                <c:pt idx="0">
                  <c:v>1010002.65347</c:v>
                </c:pt>
                <c:pt idx="1">
                  <c:v>1046831.47796</c:v>
                </c:pt>
                <c:pt idx="2">
                  <c:v>1037467.4981</c:v>
                </c:pt>
                <c:pt idx="3">
                  <c:v>864922.41662000003</c:v>
                </c:pt>
                <c:pt idx="4">
                  <c:v>1059528.9378800001</c:v>
                </c:pt>
                <c:pt idx="5">
                  <c:v>809147.4656</c:v>
                </c:pt>
                <c:pt idx="6">
                  <c:v>941890.81703000003</c:v>
                </c:pt>
                <c:pt idx="7">
                  <c:v>964862.98733000003</c:v>
                </c:pt>
                <c:pt idx="8">
                  <c:v>943271.60372000001</c:v>
                </c:pt>
                <c:pt idx="9">
                  <c:v>1034015.88699</c:v>
                </c:pt>
                <c:pt idx="10">
                  <c:v>1057347.1473099999</c:v>
                </c:pt>
                <c:pt idx="11">
                  <c:v>1125973.02064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'2002_2025_AYLIK_IHR'!$C$6:$N$6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318999.51435000001</c:v>
                </c:pt>
                <c:pt idx="2">
                  <c:v>298214.97551000002</c:v>
                </c:pt>
                <c:pt idx="3">
                  <c:v>235497.04078000001</c:v>
                </c:pt>
                <c:pt idx="4">
                  <c:v>282674.93080999999</c:v>
                </c:pt>
                <c:pt idx="5">
                  <c:v>202622.83905000001</c:v>
                </c:pt>
                <c:pt idx="6">
                  <c:v>121352.88015</c:v>
                </c:pt>
                <c:pt idx="7">
                  <c:v>177464.52835000001</c:v>
                </c:pt>
                <c:pt idx="8">
                  <c:v>240351.40212000001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'2002_2025_AYLIK_IHR'!$A$7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'2002_2025_AYLIK_IHR'!$C$7:$N$7</c:f>
              <c:numCache>
                <c:formatCode>#,##0</c:formatCode>
                <c:ptCount val="12"/>
                <c:pt idx="0">
                  <c:v>365786.03013999999</c:v>
                </c:pt>
                <c:pt idx="1">
                  <c:v>318973.59058000002</c:v>
                </c:pt>
                <c:pt idx="2">
                  <c:v>276697.47295999998</c:v>
                </c:pt>
                <c:pt idx="3">
                  <c:v>211802.92189</c:v>
                </c:pt>
                <c:pt idx="4">
                  <c:v>283633.45166999998</c:v>
                </c:pt>
                <c:pt idx="5">
                  <c:v>259744.38430000001</c:v>
                </c:pt>
                <c:pt idx="6">
                  <c:v>205536.84400000001</c:v>
                </c:pt>
                <c:pt idx="7">
                  <c:v>213027.75344999999</c:v>
                </c:pt>
                <c:pt idx="8">
                  <c:v>267543.92298999999</c:v>
                </c:pt>
                <c:pt idx="9">
                  <c:v>289012.78726999997</c:v>
                </c:pt>
                <c:pt idx="10">
                  <c:v>359839.37702999997</c:v>
                </c:pt>
                <c:pt idx="11">
                  <c:v>349163.93852999998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'2002_2025_AYLIK_IHR'!$C$8:$N$8</c:f>
              <c:numCache>
                <c:formatCode>#,##0</c:formatCode>
                <c:ptCount val="12"/>
                <c:pt idx="0">
                  <c:v>210143.29944</c:v>
                </c:pt>
                <c:pt idx="1">
                  <c:v>198838.31757000001</c:v>
                </c:pt>
                <c:pt idx="2">
                  <c:v>224461.88897999999</c:v>
                </c:pt>
                <c:pt idx="3">
                  <c:v>197684.50636</c:v>
                </c:pt>
                <c:pt idx="4">
                  <c:v>219847.90974</c:v>
                </c:pt>
                <c:pt idx="5">
                  <c:v>186628.24677999999</c:v>
                </c:pt>
                <c:pt idx="6">
                  <c:v>229226.14629999999</c:v>
                </c:pt>
                <c:pt idx="7">
                  <c:v>209624.73606</c:v>
                </c:pt>
                <c:pt idx="8">
                  <c:v>226754.85186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'2002_2025_AYLIK_IHR'!$A$9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'2002_2025_AYLIK_IHR'!$C$9:$N$9</c:f>
              <c:numCache>
                <c:formatCode>#,##0</c:formatCode>
                <c:ptCount val="12"/>
                <c:pt idx="0">
                  <c:v>232060.59815000001</c:v>
                </c:pt>
                <c:pt idx="1">
                  <c:v>234169.64285</c:v>
                </c:pt>
                <c:pt idx="2">
                  <c:v>239526.91080000001</c:v>
                </c:pt>
                <c:pt idx="3">
                  <c:v>199481.55533</c:v>
                </c:pt>
                <c:pt idx="4">
                  <c:v>216814.20327</c:v>
                </c:pt>
                <c:pt idx="5">
                  <c:v>164240.44820000001</c:v>
                </c:pt>
                <c:pt idx="6">
                  <c:v>225298.51949000001</c:v>
                </c:pt>
                <c:pt idx="7">
                  <c:v>219206.78563</c:v>
                </c:pt>
                <c:pt idx="8">
                  <c:v>227039.65951</c:v>
                </c:pt>
                <c:pt idx="9">
                  <c:v>277336.9534</c:v>
                </c:pt>
                <c:pt idx="10">
                  <c:v>242507.56886999999</c:v>
                </c:pt>
                <c:pt idx="11">
                  <c:v>247055.92796999999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0</xdr:rowOff>
    </xdr:from>
    <xdr:to>
      <xdr:col>0</xdr:col>
      <xdr:colOff>3143250</xdr:colOff>
      <xdr:row>3</xdr:row>
      <xdr:rowOff>153153</xdr:rowOff>
    </xdr:to>
    <xdr:pic>
      <xdr:nvPicPr>
        <xdr:cNvPr id="5" name="Resim 4" descr="C:\Users\aysenuraksoy\AppData\Local\Temp\Rar$DIa14092.1349\tim_logotype_yatay_T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2714625" cy="81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0</xdr:col>
      <xdr:colOff>2750344</xdr:colOff>
      <xdr:row>3</xdr:row>
      <xdr:rowOff>153153</xdr:rowOff>
    </xdr:to>
    <xdr:pic>
      <xdr:nvPicPr>
        <xdr:cNvPr id="5" name="Resim 4" descr="C:\Users\aysenuraksoy\AppData\Local\Temp\Rar$DIa14092.1349\tim_logotype_yatay_T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0"/>
          <a:ext cx="2714625" cy="81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0</xdr:row>
      <xdr:rowOff>0</xdr:rowOff>
    </xdr:from>
    <xdr:to>
      <xdr:col>0</xdr:col>
      <xdr:colOff>2228851</xdr:colOff>
      <xdr:row>3</xdr:row>
      <xdr:rowOff>141061</xdr:rowOff>
    </xdr:to>
    <xdr:pic>
      <xdr:nvPicPr>
        <xdr:cNvPr id="4" name="Resim 3" descr="C:\Users\aysenuraksoy\AppData\Local\Temp\Rar$DIa14092.1349\tim_logotype_yatay_T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0"/>
          <a:ext cx="2195512" cy="655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80963</xdr:rowOff>
    </xdr:from>
    <xdr:to>
      <xdr:col>1</xdr:col>
      <xdr:colOff>533400</xdr:colOff>
      <xdr:row>4</xdr:row>
      <xdr:rowOff>62666</xdr:rowOff>
    </xdr:to>
    <xdr:pic>
      <xdr:nvPicPr>
        <xdr:cNvPr id="5" name="Resim 4" descr="C:\Users\aysenuraksoy\AppData\Local\Temp\Rar$DIa14092.1349\tim_logotype_yatay_T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0963"/>
          <a:ext cx="2714625" cy="810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22860</xdr:colOff>
      <xdr:row>0</xdr:row>
      <xdr:rowOff>15240</xdr:rowOff>
    </xdr:from>
    <xdr:to>
      <xdr:col>5</xdr:col>
      <xdr:colOff>198121</xdr:colOff>
      <xdr:row>3</xdr:row>
      <xdr:rowOff>124226</xdr:rowOff>
    </xdr:to>
    <xdr:pic>
      <xdr:nvPicPr>
        <xdr:cNvPr id="9" name="Resim 8" descr="C:\Users\aysenuraksoy\AppData\Local\Temp\Rar$DIa14092.1349\tim_logotype_yatay_TR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2049781" cy="61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N1" sqref="N1"/>
    </sheetView>
  </sheetViews>
  <sheetFormatPr defaultColWidth="9.109375" defaultRowHeight="13.2" x14ac:dyDescent="0.25"/>
  <cols>
    <col min="1" max="1" width="52.33203125" style="1" customWidth="1"/>
    <col min="2" max="3" width="19.77734375" style="1" customWidth="1"/>
    <col min="4" max="5" width="10.77734375" style="1" customWidth="1"/>
    <col min="6" max="7" width="19.77734375" style="1" customWidth="1"/>
    <col min="8" max="9" width="10.77734375" style="1" customWidth="1"/>
    <col min="10" max="11" width="19.77734375" style="1" customWidth="1"/>
    <col min="12" max="13" width="10.77734375" style="1" customWidth="1"/>
    <col min="14" max="16384" width="9.109375" style="1"/>
  </cols>
  <sheetData>
    <row r="1" spans="1:13" ht="24.6" x14ac:dyDescent="0.4">
      <c r="A1"/>
      <c r="B1" s="149" t="s">
        <v>123</v>
      </c>
      <c r="C1" s="149"/>
      <c r="D1" s="149"/>
      <c r="E1" s="149"/>
      <c r="F1" s="149"/>
      <c r="G1" s="149"/>
      <c r="H1" s="149"/>
      <c r="I1" s="149"/>
      <c r="J1" s="149"/>
      <c r="K1" s="68"/>
      <c r="L1" s="68"/>
      <c r="M1" s="68"/>
    </row>
    <row r="2" spans="1:13" x14ac:dyDescent="0.25">
      <c r="D2" s="2"/>
    </row>
    <row r="3" spans="1:13" x14ac:dyDescent="0.25">
      <c r="D3" s="2"/>
    </row>
    <row r="4" spans="1:13" x14ac:dyDescent="0.25">
      <c r="B4" s="2"/>
      <c r="C4" s="2"/>
      <c r="D4" s="2"/>
      <c r="E4" s="2"/>
      <c r="F4" s="2"/>
      <c r="G4" s="2"/>
      <c r="H4" s="2"/>
      <c r="I4" s="2"/>
    </row>
    <row r="5" spans="1:13" ht="24.6" x14ac:dyDescent="0.25">
      <c r="A5" s="146" t="s">
        <v>124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3" ht="17.399999999999999" x14ac:dyDescent="0.25">
      <c r="A6" s="3"/>
      <c r="B6" s="145" t="s">
        <v>125</v>
      </c>
      <c r="C6" s="145"/>
      <c r="D6" s="145"/>
      <c r="E6" s="145"/>
      <c r="F6" s="145" t="s">
        <v>126</v>
      </c>
      <c r="G6" s="145"/>
      <c r="H6" s="145"/>
      <c r="I6" s="145"/>
      <c r="J6" s="145" t="s">
        <v>103</v>
      </c>
      <c r="K6" s="145"/>
      <c r="L6" s="145"/>
      <c r="M6" s="145"/>
    </row>
    <row r="7" spans="1:13" ht="28.2" x14ac:dyDescent="0.3">
      <c r="A7" s="4" t="s">
        <v>1</v>
      </c>
      <c r="B7" s="5">
        <v>2024</v>
      </c>
      <c r="C7" s="6">
        <v>2025</v>
      </c>
      <c r="D7" s="7" t="s">
        <v>115</v>
      </c>
      <c r="E7" s="7" t="s">
        <v>116</v>
      </c>
      <c r="F7" s="5">
        <v>2024</v>
      </c>
      <c r="G7" s="6">
        <v>2025</v>
      </c>
      <c r="H7" s="7" t="s">
        <v>115</v>
      </c>
      <c r="I7" s="7" t="s">
        <v>116</v>
      </c>
      <c r="J7" s="5" t="s">
        <v>127</v>
      </c>
      <c r="K7" s="5" t="s">
        <v>128</v>
      </c>
      <c r="L7" s="7" t="s">
        <v>115</v>
      </c>
      <c r="M7" s="7" t="s">
        <v>116</v>
      </c>
    </row>
    <row r="8" spans="1:13" ht="16.8" x14ac:dyDescent="0.3">
      <c r="A8" s="84" t="s">
        <v>2</v>
      </c>
      <c r="B8" s="8">
        <f>B9+B18+B20</f>
        <v>2959395.0051299999</v>
      </c>
      <c r="C8" s="8">
        <f>C9+C18+C20</f>
        <v>2932206.4533099998</v>
      </c>
      <c r="D8" s="10">
        <f t="shared" ref="D8:D45" si="0">(C8-B8)/B8*100</f>
        <v>-0.91871993339415103</v>
      </c>
      <c r="E8" s="10">
        <f t="shared" ref="E8:E43" si="1">C8/C$45*100</f>
        <v>12.970414620977818</v>
      </c>
      <c r="F8" s="8">
        <f>F9+F18+F20</f>
        <v>26073008.973550003</v>
      </c>
      <c r="G8" s="8">
        <f>G9+G18+G20</f>
        <v>26040511.138920002</v>
      </c>
      <c r="H8" s="10">
        <f t="shared" ref="H8:H45" si="2">(G8-F8)/F8*100</f>
        <v>-0.1246416731684826</v>
      </c>
      <c r="I8" s="10">
        <f t="shared" ref="I8:I44" si="3">G8/G$45*100</f>
        <v>12.979677680067065</v>
      </c>
      <c r="J8" s="8">
        <f>J9+J18+J20</f>
        <v>35949949.706499994</v>
      </c>
      <c r="K8" s="8">
        <f>K9+K18+K20</f>
        <v>36156366.302749991</v>
      </c>
      <c r="L8" s="10">
        <f t="shared" ref="L8:L45" si="4">(K8-J8)/J8*100</f>
        <v>0.57417770521296752</v>
      </c>
      <c r="M8" s="10">
        <f t="shared" ref="M8:M44" si="5">K8/K$45*100</f>
        <v>13.404036293542635</v>
      </c>
    </row>
    <row r="9" spans="1:13" ht="15.6" x14ac:dyDescent="0.3">
      <c r="A9" s="9" t="s">
        <v>3</v>
      </c>
      <c r="B9" s="8">
        <f>B10+B11+B12+B13+B14+B15+B16+B17</f>
        <v>1968593.7165699999</v>
      </c>
      <c r="C9" s="8">
        <f>C10+C11+C12+C13+C14+C15+C16+C17</f>
        <v>1897339.3140199997</v>
      </c>
      <c r="D9" s="10">
        <f t="shared" si="0"/>
        <v>-3.6195585686492531</v>
      </c>
      <c r="E9" s="10">
        <f t="shared" si="1"/>
        <v>8.3927506372346414</v>
      </c>
      <c r="F9" s="8">
        <f>F10+F11+F12+F13+F14+F15+F16+F17</f>
        <v>17448406.624480002</v>
      </c>
      <c r="G9" s="8">
        <f>G10+G11+G12+G13+G14+G15+G16+G17</f>
        <v>17332269.532060001</v>
      </c>
      <c r="H9" s="10">
        <f t="shared" si="2"/>
        <v>-0.6656028537130777</v>
      </c>
      <c r="I9" s="10">
        <f t="shared" si="3"/>
        <v>8.6391265820412713</v>
      </c>
      <c r="J9" s="8">
        <f>J10+J11+J12+J13+J14+J15+J16+J17</f>
        <v>24383675.867969997</v>
      </c>
      <c r="K9" s="8">
        <f>K10+K11+K12+K13+K14+K15+K16+K17</f>
        <v>24318274.220669996</v>
      </c>
      <c r="L9" s="10">
        <f t="shared" si="4"/>
        <v>-0.26821898246240955</v>
      </c>
      <c r="M9" s="10">
        <f t="shared" si="5"/>
        <v>9.0153702814265007</v>
      </c>
    </row>
    <row r="10" spans="1:13" ht="13.8" x14ac:dyDescent="0.25">
      <c r="A10" s="11" t="s">
        <v>129</v>
      </c>
      <c r="B10" s="12">
        <v>943271.60372000001</v>
      </c>
      <c r="C10" s="12">
        <v>999794.05703000003</v>
      </c>
      <c r="D10" s="13">
        <f t="shared" si="0"/>
        <v>5.992171617070972</v>
      </c>
      <c r="E10" s="13">
        <f t="shared" si="1"/>
        <v>4.4225206041102947</v>
      </c>
      <c r="F10" s="12">
        <v>8677925.8577100001</v>
      </c>
      <c r="G10" s="12">
        <v>9047495.59461</v>
      </c>
      <c r="H10" s="13">
        <f t="shared" si="2"/>
        <v>4.258733514894594</v>
      </c>
      <c r="I10" s="13">
        <f t="shared" si="3"/>
        <v>4.509649445949198</v>
      </c>
      <c r="J10" s="12">
        <v>12143105.615909999</v>
      </c>
      <c r="K10" s="12">
        <v>12264831.64955</v>
      </c>
      <c r="L10" s="13">
        <f t="shared" si="4"/>
        <v>1.0024291766063083</v>
      </c>
      <c r="M10" s="13">
        <f t="shared" si="5"/>
        <v>4.5468686534535614</v>
      </c>
    </row>
    <row r="11" spans="1:13" ht="13.8" x14ac:dyDescent="0.25">
      <c r="A11" s="11" t="s">
        <v>130</v>
      </c>
      <c r="B11" s="12">
        <v>267543.92298999999</v>
      </c>
      <c r="C11" s="12">
        <v>240351.40212000001</v>
      </c>
      <c r="D11" s="13">
        <f t="shared" si="0"/>
        <v>-10.163759492685751</v>
      </c>
      <c r="E11" s="13">
        <f t="shared" si="1"/>
        <v>1.0631779821337779</v>
      </c>
      <c r="F11" s="12">
        <v>2402746.3719799998</v>
      </c>
      <c r="G11" s="12">
        <v>2230094.2285099998</v>
      </c>
      <c r="H11" s="13">
        <f t="shared" si="2"/>
        <v>-7.1856166544837938</v>
      </c>
      <c r="I11" s="13">
        <f t="shared" si="3"/>
        <v>1.1115720474079036</v>
      </c>
      <c r="J11" s="12">
        <v>3596569.5969500002</v>
      </c>
      <c r="K11" s="12">
        <v>3228110.33134</v>
      </c>
      <c r="L11" s="13">
        <f t="shared" si="4"/>
        <v>-10.244741709501874</v>
      </c>
      <c r="M11" s="13">
        <f t="shared" si="5"/>
        <v>1.1967382916338658</v>
      </c>
    </row>
    <row r="12" spans="1:13" ht="13.8" x14ac:dyDescent="0.25">
      <c r="A12" s="11" t="s">
        <v>131</v>
      </c>
      <c r="B12" s="12">
        <v>227039.65951</v>
      </c>
      <c r="C12" s="12">
        <v>226754.85186</v>
      </c>
      <c r="D12" s="13">
        <f t="shared" si="0"/>
        <v>-0.12544400859950111</v>
      </c>
      <c r="E12" s="13">
        <f t="shared" si="1"/>
        <v>1.00303457235167</v>
      </c>
      <c r="F12" s="12">
        <v>1957838.32323</v>
      </c>
      <c r="G12" s="12">
        <v>1903209.9030899999</v>
      </c>
      <c r="H12" s="13">
        <f t="shared" si="2"/>
        <v>-2.7902416400694037</v>
      </c>
      <c r="I12" s="13">
        <f t="shared" si="3"/>
        <v>0.94863925549828509</v>
      </c>
      <c r="J12" s="12">
        <v>2662437.0946</v>
      </c>
      <c r="K12" s="12">
        <v>2670110.3533299998</v>
      </c>
      <c r="L12" s="13">
        <f t="shared" si="4"/>
        <v>0.28820432022836967</v>
      </c>
      <c r="M12" s="13">
        <f t="shared" si="5"/>
        <v>0.98987425296322207</v>
      </c>
    </row>
    <row r="13" spans="1:13" ht="13.8" x14ac:dyDescent="0.25">
      <c r="A13" s="11" t="s">
        <v>132</v>
      </c>
      <c r="B13" s="12">
        <v>196149.12529</v>
      </c>
      <c r="C13" s="12">
        <v>125029.37692</v>
      </c>
      <c r="D13" s="13">
        <f t="shared" si="0"/>
        <v>-36.257999246671027</v>
      </c>
      <c r="E13" s="13">
        <f t="shared" si="1"/>
        <v>0.55305889413901588</v>
      </c>
      <c r="F13" s="12">
        <v>1243975.4296299999</v>
      </c>
      <c r="G13" s="12">
        <v>1222650.38004</v>
      </c>
      <c r="H13" s="13">
        <f t="shared" si="2"/>
        <v>-1.7142661407985154</v>
      </c>
      <c r="I13" s="13">
        <f t="shared" si="3"/>
        <v>0.60941998272115616</v>
      </c>
      <c r="J13" s="12">
        <v>1777355.4588599999</v>
      </c>
      <c r="K13" s="12">
        <v>1827098.24144</v>
      </c>
      <c r="L13" s="13">
        <f t="shared" si="4"/>
        <v>2.79869636273575</v>
      </c>
      <c r="M13" s="13">
        <f t="shared" si="5"/>
        <v>0.67734934796993074</v>
      </c>
    </row>
    <row r="14" spans="1:13" ht="13.8" x14ac:dyDescent="0.25">
      <c r="A14" s="11" t="s">
        <v>133</v>
      </c>
      <c r="B14" s="12">
        <v>193830.50719999999</v>
      </c>
      <c r="C14" s="12">
        <v>146575.85277</v>
      </c>
      <c r="D14" s="13">
        <f t="shared" si="0"/>
        <v>-24.379368920105676</v>
      </c>
      <c r="E14" s="13">
        <f t="shared" si="1"/>
        <v>0.6483682558246201</v>
      </c>
      <c r="F14" s="12">
        <v>1736206.1401800001</v>
      </c>
      <c r="G14" s="12">
        <v>1611780.412</v>
      </c>
      <c r="H14" s="13">
        <f t="shared" si="2"/>
        <v>-7.1665296706703465</v>
      </c>
      <c r="I14" s="13">
        <f t="shared" si="3"/>
        <v>0.80337863290011224</v>
      </c>
      <c r="J14" s="12">
        <v>2391249.1578299999</v>
      </c>
      <c r="K14" s="12">
        <v>2508494.7364400001</v>
      </c>
      <c r="L14" s="13">
        <f t="shared" si="4"/>
        <v>4.9031100847892279</v>
      </c>
      <c r="M14" s="13">
        <f t="shared" si="5"/>
        <v>0.92995944912874284</v>
      </c>
    </row>
    <row r="15" spans="1:13" ht="13.8" x14ac:dyDescent="0.25">
      <c r="A15" s="11" t="s">
        <v>134</v>
      </c>
      <c r="B15" s="12">
        <v>56089.077680000002</v>
      </c>
      <c r="C15" s="12">
        <v>36166.682930000003</v>
      </c>
      <c r="D15" s="13">
        <f t="shared" si="0"/>
        <v>-35.519205474658463</v>
      </c>
      <c r="E15" s="13">
        <f t="shared" si="1"/>
        <v>0.15998084737109977</v>
      </c>
      <c r="F15" s="12">
        <v>606717.13442999998</v>
      </c>
      <c r="G15" s="12">
        <v>381861.60087000002</v>
      </c>
      <c r="H15" s="13">
        <f t="shared" si="2"/>
        <v>-37.061015883661788</v>
      </c>
      <c r="I15" s="13">
        <f t="shared" si="3"/>
        <v>0.19033576074008582</v>
      </c>
      <c r="J15" s="12">
        <v>750235.60510000004</v>
      </c>
      <c r="K15" s="12">
        <v>588214.21670999995</v>
      </c>
      <c r="L15" s="13">
        <f t="shared" si="4"/>
        <v>-21.596067593779956</v>
      </c>
      <c r="M15" s="13">
        <f t="shared" si="5"/>
        <v>0.21806518506697709</v>
      </c>
    </row>
    <row r="16" spans="1:13" ht="13.8" x14ac:dyDescent="0.25">
      <c r="A16" s="11" t="s">
        <v>135</v>
      </c>
      <c r="B16" s="12">
        <v>77068.329750000004</v>
      </c>
      <c r="C16" s="12">
        <v>112509.67118999999</v>
      </c>
      <c r="D16" s="13">
        <f t="shared" si="0"/>
        <v>45.986907404075389</v>
      </c>
      <c r="E16" s="13">
        <f t="shared" si="1"/>
        <v>0.4976788324563115</v>
      </c>
      <c r="F16" s="12">
        <v>717438.35985000001</v>
      </c>
      <c r="G16" s="12">
        <v>813245.52651999996</v>
      </c>
      <c r="H16" s="13">
        <f t="shared" si="2"/>
        <v>13.354062457718463</v>
      </c>
      <c r="I16" s="13">
        <f t="shared" si="3"/>
        <v>0.40535551520759483</v>
      </c>
      <c r="J16" s="12">
        <v>928437.11340000003</v>
      </c>
      <c r="K16" s="12">
        <v>1074375.21664</v>
      </c>
      <c r="L16" s="13">
        <f t="shared" si="4"/>
        <v>15.718684780444061</v>
      </c>
      <c r="M16" s="13">
        <f t="shared" si="5"/>
        <v>0.3982967833697928</v>
      </c>
    </row>
    <row r="17" spans="1:13" ht="13.8" x14ac:dyDescent="0.25">
      <c r="A17" s="11" t="s">
        <v>136</v>
      </c>
      <c r="B17" s="12">
        <v>7601.4904299999998</v>
      </c>
      <c r="C17" s="12">
        <v>10157.4192</v>
      </c>
      <c r="D17" s="13">
        <f t="shared" si="0"/>
        <v>33.624047725072259</v>
      </c>
      <c r="E17" s="13">
        <f t="shared" si="1"/>
        <v>4.4930648847853256E-2</v>
      </c>
      <c r="F17" s="12">
        <v>105559.00747</v>
      </c>
      <c r="G17" s="12">
        <v>121931.88642</v>
      </c>
      <c r="H17" s="13">
        <f t="shared" si="2"/>
        <v>15.510641244569481</v>
      </c>
      <c r="I17" s="13">
        <f t="shared" si="3"/>
        <v>6.0775941616934955E-2</v>
      </c>
      <c r="J17" s="12">
        <v>134286.22532</v>
      </c>
      <c r="K17" s="12">
        <v>157039.47521999999</v>
      </c>
      <c r="L17" s="13">
        <f t="shared" si="4"/>
        <v>16.943845018936003</v>
      </c>
      <c r="M17" s="13">
        <f t="shared" si="5"/>
        <v>5.8218317840409442E-2</v>
      </c>
    </row>
    <row r="18" spans="1:13" ht="15.6" x14ac:dyDescent="0.3">
      <c r="A18" s="9" t="s">
        <v>12</v>
      </c>
      <c r="B18" s="8">
        <f>B19</f>
        <v>330368.84255</v>
      </c>
      <c r="C18" s="8">
        <f>C19</f>
        <v>347557.13896000001</v>
      </c>
      <c r="D18" s="10">
        <f t="shared" si="0"/>
        <v>5.2027595209432107</v>
      </c>
      <c r="E18" s="10">
        <f t="shared" si="1"/>
        <v>1.5373952238946973</v>
      </c>
      <c r="F18" s="8">
        <f>F19</f>
        <v>2800279.9256799999</v>
      </c>
      <c r="G18" s="8">
        <f>G19</f>
        <v>2857983.4961299999</v>
      </c>
      <c r="H18" s="10">
        <f t="shared" si="2"/>
        <v>2.0606357929015857</v>
      </c>
      <c r="I18" s="10">
        <f t="shared" si="3"/>
        <v>1.4245382664273267</v>
      </c>
      <c r="J18" s="8">
        <f>J19</f>
        <v>3704644.6793900002</v>
      </c>
      <c r="K18" s="8">
        <f>K19</f>
        <v>3920585.74333</v>
      </c>
      <c r="L18" s="10">
        <f t="shared" si="4"/>
        <v>5.8289278089567347</v>
      </c>
      <c r="M18" s="10">
        <f t="shared" si="5"/>
        <v>1.4534556143033697</v>
      </c>
    </row>
    <row r="19" spans="1:13" ht="13.8" x14ac:dyDescent="0.25">
      <c r="A19" s="11" t="s">
        <v>137</v>
      </c>
      <c r="B19" s="12">
        <v>330368.84255</v>
      </c>
      <c r="C19" s="12">
        <v>347557.13896000001</v>
      </c>
      <c r="D19" s="13">
        <f t="shared" si="0"/>
        <v>5.2027595209432107</v>
      </c>
      <c r="E19" s="13">
        <f t="shared" si="1"/>
        <v>1.5373952238946973</v>
      </c>
      <c r="F19" s="12">
        <v>2800279.9256799999</v>
      </c>
      <c r="G19" s="12">
        <v>2857983.4961299999</v>
      </c>
      <c r="H19" s="13">
        <f t="shared" si="2"/>
        <v>2.0606357929015857</v>
      </c>
      <c r="I19" s="13">
        <f t="shared" si="3"/>
        <v>1.4245382664273267</v>
      </c>
      <c r="J19" s="12">
        <v>3704644.6793900002</v>
      </c>
      <c r="K19" s="12">
        <v>3920585.74333</v>
      </c>
      <c r="L19" s="13">
        <f t="shared" si="4"/>
        <v>5.8289278089567347</v>
      </c>
      <c r="M19" s="13">
        <f t="shared" si="5"/>
        <v>1.4534556143033697</v>
      </c>
    </row>
    <row r="20" spans="1:13" ht="15.6" x14ac:dyDescent="0.3">
      <c r="A20" s="9" t="s">
        <v>109</v>
      </c>
      <c r="B20" s="8">
        <f>B21</f>
        <v>660432.44600999996</v>
      </c>
      <c r="C20" s="8">
        <f>C21</f>
        <v>687310.00032999995</v>
      </c>
      <c r="D20" s="10">
        <f t="shared" si="0"/>
        <v>4.069690167765172</v>
      </c>
      <c r="E20" s="10">
        <f t="shared" si="1"/>
        <v>3.040268759848479</v>
      </c>
      <c r="F20" s="8">
        <f>F21</f>
        <v>5824322.4233900001</v>
      </c>
      <c r="G20" s="8">
        <f>G21</f>
        <v>5850258.1107299998</v>
      </c>
      <c r="H20" s="10">
        <f t="shared" si="2"/>
        <v>0.44529964954969053</v>
      </c>
      <c r="I20" s="10">
        <f t="shared" si="3"/>
        <v>2.916012831598465</v>
      </c>
      <c r="J20" s="8">
        <f>J21</f>
        <v>7861629.1591400001</v>
      </c>
      <c r="K20" s="8">
        <f>K21</f>
        <v>7917506.3387500001</v>
      </c>
      <c r="L20" s="10">
        <f t="shared" si="4"/>
        <v>0.71075827260354407</v>
      </c>
      <c r="M20" s="10">
        <f t="shared" si="5"/>
        <v>2.935210397812765</v>
      </c>
    </row>
    <row r="21" spans="1:13" ht="13.8" x14ac:dyDescent="0.25">
      <c r="A21" s="11" t="s">
        <v>138</v>
      </c>
      <c r="B21" s="12">
        <v>660432.44600999996</v>
      </c>
      <c r="C21" s="12">
        <v>687310.00032999995</v>
      </c>
      <c r="D21" s="13">
        <f t="shared" si="0"/>
        <v>4.069690167765172</v>
      </c>
      <c r="E21" s="13">
        <f t="shared" si="1"/>
        <v>3.040268759848479</v>
      </c>
      <c r="F21" s="12">
        <v>5824322.4233900001</v>
      </c>
      <c r="G21" s="12">
        <v>5850258.1107299998</v>
      </c>
      <c r="H21" s="13">
        <f t="shared" si="2"/>
        <v>0.44529964954969053</v>
      </c>
      <c r="I21" s="13">
        <f t="shared" si="3"/>
        <v>2.916012831598465</v>
      </c>
      <c r="J21" s="12">
        <v>7861629.1591400001</v>
      </c>
      <c r="K21" s="12">
        <v>7917506.3387500001</v>
      </c>
      <c r="L21" s="13">
        <f t="shared" si="4"/>
        <v>0.71075827260354407</v>
      </c>
      <c r="M21" s="13">
        <f t="shared" si="5"/>
        <v>2.935210397812765</v>
      </c>
    </row>
    <row r="22" spans="1:13" ht="16.8" x14ac:dyDescent="0.3">
      <c r="A22" s="84" t="s">
        <v>14</v>
      </c>
      <c r="B22" s="8">
        <f>B23+B27+B29</f>
        <v>15722921.81629</v>
      </c>
      <c r="C22" s="8">
        <f>C23+C27+C29</f>
        <v>16220104.69799</v>
      </c>
      <c r="D22" s="10">
        <f t="shared" si="0"/>
        <v>3.1621532404039878</v>
      </c>
      <c r="E22" s="10">
        <f t="shared" si="1"/>
        <v>71.748523331675003</v>
      </c>
      <c r="F22" s="8">
        <f>F23+F27+F29</f>
        <v>135445157.14012003</v>
      </c>
      <c r="G22" s="8">
        <f>G23+G27+G29</f>
        <v>143163567.50051001</v>
      </c>
      <c r="H22" s="10">
        <f t="shared" si="2"/>
        <v>5.6985502644477481</v>
      </c>
      <c r="I22" s="10">
        <f t="shared" si="3"/>
        <v>71.358697675786544</v>
      </c>
      <c r="J22" s="8">
        <f>J23+J27+J29</f>
        <v>183085245.13244003</v>
      </c>
      <c r="K22" s="8">
        <f>K23+K27+K29</f>
        <v>191429092.24658</v>
      </c>
      <c r="L22" s="10">
        <f t="shared" si="4"/>
        <v>4.5573563877876717</v>
      </c>
      <c r="M22" s="10">
        <f t="shared" si="5"/>
        <v>70.96737760171213</v>
      </c>
    </row>
    <row r="23" spans="1:13" ht="15.6" x14ac:dyDescent="0.3">
      <c r="A23" s="9" t="s">
        <v>15</v>
      </c>
      <c r="B23" s="8">
        <f>B24+B25+B26</f>
        <v>1187381.07342</v>
      </c>
      <c r="C23" s="8">
        <f>C24+C25+C26</f>
        <v>1180014.4933</v>
      </c>
      <c r="D23" s="10">
        <f>(C23-B23)/B23*100</f>
        <v>-0.62040572187850207</v>
      </c>
      <c r="E23" s="10">
        <f t="shared" si="1"/>
        <v>5.2197133730426115</v>
      </c>
      <c r="F23" s="8">
        <f>F24+F25+F26</f>
        <v>10268311.407090001</v>
      </c>
      <c r="G23" s="8">
        <f>G24+G25+G26</f>
        <v>10180239.146370001</v>
      </c>
      <c r="H23" s="10">
        <f t="shared" si="2"/>
        <v>-0.85770928859041107</v>
      </c>
      <c r="I23" s="10">
        <f t="shared" si="3"/>
        <v>5.0742561127532415</v>
      </c>
      <c r="J23" s="8">
        <f>J24+J25+J26</f>
        <v>13842213.562719999</v>
      </c>
      <c r="K23" s="8">
        <f>K24+K25+K26</f>
        <v>13794395.506410001</v>
      </c>
      <c r="L23" s="10">
        <f t="shared" si="4"/>
        <v>-0.3454509359599981</v>
      </c>
      <c r="M23" s="10">
        <f t="shared" si="5"/>
        <v>5.1139148350020402</v>
      </c>
    </row>
    <row r="24" spans="1:13" ht="13.8" x14ac:dyDescent="0.25">
      <c r="A24" s="11" t="s">
        <v>139</v>
      </c>
      <c r="B24" s="12">
        <v>805203.39901000005</v>
      </c>
      <c r="C24" s="12">
        <v>787275.96398</v>
      </c>
      <c r="D24" s="13">
        <f t="shared" si="0"/>
        <v>-2.2264480070553461</v>
      </c>
      <c r="E24" s="13">
        <f t="shared" si="1"/>
        <v>3.4824613602577852</v>
      </c>
      <c r="F24" s="12">
        <v>7015672.56929</v>
      </c>
      <c r="G24" s="12">
        <v>7048420.7729000002</v>
      </c>
      <c r="H24" s="13">
        <f t="shared" si="2"/>
        <v>0.46678637417245344</v>
      </c>
      <c r="I24" s="13">
        <f t="shared" si="3"/>
        <v>3.513227113618226</v>
      </c>
      <c r="J24" s="12">
        <v>9418987.8726499993</v>
      </c>
      <c r="K24" s="12">
        <v>9522270.7621500008</v>
      </c>
      <c r="L24" s="13">
        <f t="shared" si="4"/>
        <v>1.0965391493910392</v>
      </c>
      <c r="M24" s="13">
        <f t="shared" si="5"/>
        <v>3.5301352415795897</v>
      </c>
    </row>
    <row r="25" spans="1:13" ht="13.8" x14ac:dyDescent="0.25">
      <c r="A25" s="11" t="s">
        <v>140</v>
      </c>
      <c r="B25" s="12">
        <v>131933.71492999999</v>
      </c>
      <c r="C25" s="12">
        <v>128988.08873</v>
      </c>
      <c r="D25" s="13">
        <f t="shared" si="0"/>
        <v>-2.2326561497664521</v>
      </c>
      <c r="E25" s="13">
        <f t="shared" si="1"/>
        <v>0.57056998497052946</v>
      </c>
      <c r="F25" s="12">
        <v>1166902.7252499999</v>
      </c>
      <c r="G25" s="12">
        <v>1115179.26135</v>
      </c>
      <c r="H25" s="13">
        <f t="shared" si="2"/>
        <v>-4.432542900173492</v>
      </c>
      <c r="I25" s="13">
        <f t="shared" si="3"/>
        <v>0.55585189133190682</v>
      </c>
      <c r="J25" s="12">
        <v>1540820.70141</v>
      </c>
      <c r="K25" s="12">
        <v>1474272.27348</v>
      </c>
      <c r="L25" s="13">
        <f t="shared" si="4"/>
        <v>-4.3190247813455356</v>
      </c>
      <c r="M25" s="13">
        <f t="shared" si="5"/>
        <v>0.54654825915917682</v>
      </c>
    </row>
    <row r="26" spans="1:13" ht="13.8" x14ac:dyDescent="0.25">
      <c r="A26" s="11" t="s">
        <v>141</v>
      </c>
      <c r="B26" s="12">
        <v>250243.95947999999</v>
      </c>
      <c r="C26" s="12">
        <v>263750.44059000001</v>
      </c>
      <c r="D26" s="13">
        <f t="shared" si="0"/>
        <v>5.3973255290821465</v>
      </c>
      <c r="E26" s="13">
        <f t="shared" si="1"/>
        <v>1.1666820278142969</v>
      </c>
      <c r="F26" s="12">
        <v>2085736.11255</v>
      </c>
      <c r="G26" s="12">
        <v>2016639.1121199999</v>
      </c>
      <c r="H26" s="13">
        <f t="shared" si="2"/>
        <v>-3.3128352150705545</v>
      </c>
      <c r="I26" s="13">
        <f t="shared" si="3"/>
        <v>1.005177107803108</v>
      </c>
      <c r="J26" s="12">
        <v>2882404.9886599998</v>
      </c>
      <c r="K26" s="12">
        <v>2797852.4707800001</v>
      </c>
      <c r="L26" s="13">
        <f t="shared" si="4"/>
        <v>-2.9334017326728015</v>
      </c>
      <c r="M26" s="13">
        <f t="shared" si="5"/>
        <v>1.037231334263274</v>
      </c>
    </row>
    <row r="27" spans="1:13" ht="15.6" x14ac:dyDescent="0.3">
      <c r="A27" s="9" t="s">
        <v>19</v>
      </c>
      <c r="B27" s="8">
        <f>B28</f>
        <v>2181923.07681</v>
      </c>
      <c r="C27" s="8">
        <f>C28</f>
        <v>2500660.5613099998</v>
      </c>
      <c r="D27" s="10">
        <f t="shared" si="0"/>
        <v>14.608099061218882</v>
      </c>
      <c r="E27" s="10">
        <f t="shared" si="1"/>
        <v>11.061500894626384</v>
      </c>
      <c r="F27" s="8">
        <f>F28</f>
        <v>23113879.85255</v>
      </c>
      <c r="G27" s="8">
        <f>G28</f>
        <v>24331079.112780001</v>
      </c>
      <c r="H27" s="10">
        <f t="shared" si="2"/>
        <v>5.2660966830097786</v>
      </c>
      <c r="I27" s="10">
        <f t="shared" si="3"/>
        <v>12.127625406710598</v>
      </c>
      <c r="J27" s="8">
        <f>J28</f>
        <v>31344990.778670002</v>
      </c>
      <c r="K27" s="8">
        <f>K28</f>
        <v>31956706.062740002</v>
      </c>
      <c r="L27" s="10">
        <f t="shared" si="4"/>
        <v>1.9515567523671662</v>
      </c>
      <c r="M27" s="10">
        <f t="shared" si="5"/>
        <v>11.847121038113318</v>
      </c>
    </row>
    <row r="28" spans="1:13" ht="13.8" x14ac:dyDescent="0.25">
      <c r="A28" s="11" t="s">
        <v>142</v>
      </c>
      <c r="B28" s="12">
        <v>2181923.07681</v>
      </c>
      <c r="C28" s="12">
        <v>2500660.5613099998</v>
      </c>
      <c r="D28" s="13">
        <f t="shared" si="0"/>
        <v>14.608099061218882</v>
      </c>
      <c r="E28" s="13">
        <f t="shared" si="1"/>
        <v>11.061500894626384</v>
      </c>
      <c r="F28" s="12">
        <v>23113879.85255</v>
      </c>
      <c r="G28" s="12">
        <v>24331079.112780001</v>
      </c>
      <c r="H28" s="13">
        <f t="shared" si="2"/>
        <v>5.2660966830097786</v>
      </c>
      <c r="I28" s="13">
        <f t="shared" si="3"/>
        <v>12.127625406710598</v>
      </c>
      <c r="J28" s="12">
        <v>31344990.778670002</v>
      </c>
      <c r="K28" s="12">
        <v>31956706.062740002</v>
      </c>
      <c r="L28" s="13">
        <f t="shared" si="4"/>
        <v>1.9515567523671662</v>
      </c>
      <c r="M28" s="13">
        <f t="shared" si="5"/>
        <v>11.847121038113318</v>
      </c>
    </row>
    <row r="29" spans="1:13" ht="15.6" x14ac:dyDescent="0.3">
      <c r="A29" s="9" t="s">
        <v>21</v>
      </c>
      <c r="B29" s="8">
        <f>B30+B31+B32+B33+B34+B35+B36+B37+B38+B39+B40</f>
        <v>12353617.666060001</v>
      </c>
      <c r="C29" s="8">
        <f>C30+C31+C32+C33+C34+C35+C36+C37+C38+C39+C40</f>
        <v>12539429.643380001</v>
      </c>
      <c r="D29" s="10">
        <f t="shared" si="0"/>
        <v>1.5041098271196736</v>
      </c>
      <c r="E29" s="10">
        <f t="shared" si="1"/>
        <v>55.467309064005995</v>
      </c>
      <c r="F29" s="8">
        <f>F30+F31+F32+F33+F34+F35+F36+F37+F38+F39+F40</f>
        <v>102062965.88048002</v>
      </c>
      <c r="G29" s="8">
        <f>G30+G31+G32+G33+G34+G35+G36+G37+G38+G39+G40</f>
        <v>108652249.24136001</v>
      </c>
      <c r="H29" s="10">
        <f t="shared" si="2"/>
        <v>6.4560962970606912</v>
      </c>
      <c r="I29" s="10">
        <f t="shared" si="3"/>
        <v>54.156816156322705</v>
      </c>
      <c r="J29" s="8">
        <f>J30+J31+J32+J33+J34+J35+J36+J37+J38+J39+J40</f>
        <v>137898040.79105002</v>
      </c>
      <c r="K29" s="8">
        <f>K30+K31+K32+K33+K34+K35+K36+K37+K38+K39+K40</f>
        <v>145677990.67743</v>
      </c>
      <c r="L29" s="10">
        <f t="shared" si="4"/>
        <v>5.6418132134078354</v>
      </c>
      <c r="M29" s="10">
        <f t="shared" si="5"/>
        <v>54.006341728596773</v>
      </c>
    </row>
    <row r="30" spans="1:13" ht="13.8" x14ac:dyDescent="0.25">
      <c r="A30" s="11" t="s">
        <v>143</v>
      </c>
      <c r="B30" s="12">
        <v>1580747.67802</v>
      </c>
      <c r="C30" s="12">
        <v>1490560.5847499999</v>
      </c>
      <c r="D30" s="13">
        <f t="shared" si="0"/>
        <v>-5.7053440295396083</v>
      </c>
      <c r="E30" s="13">
        <f t="shared" si="1"/>
        <v>6.5933927606190617</v>
      </c>
      <c r="F30" s="12">
        <v>13594000.572280001</v>
      </c>
      <c r="G30" s="12">
        <v>12712389.77025</v>
      </c>
      <c r="H30" s="13">
        <f t="shared" si="2"/>
        <v>-6.4852932537587504</v>
      </c>
      <c r="I30" s="13">
        <f t="shared" si="3"/>
        <v>6.3363856754184305</v>
      </c>
      <c r="J30" s="12">
        <v>17965328.948109999</v>
      </c>
      <c r="K30" s="12">
        <v>17029443.747809999</v>
      </c>
      <c r="L30" s="13">
        <f t="shared" si="4"/>
        <v>-5.2093964046144459</v>
      </c>
      <c r="M30" s="13">
        <f t="shared" si="5"/>
        <v>6.3132251770866299</v>
      </c>
    </row>
    <row r="31" spans="1:13" ht="13.8" x14ac:dyDescent="0.25">
      <c r="A31" s="11" t="s">
        <v>144</v>
      </c>
      <c r="B31" s="12">
        <v>3399945.0989700002</v>
      </c>
      <c r="C31" s="12">
        <v>3660741.5057100002</v>
      </c>
      <c r="D31" s="13">
        <f t="shared" si="0"/>
        <v>7.6706064112331465</v>
      </c>
      <c r="E31" s="13">
        <f t="shared" si="1"/>
        <v>16.193039577988237</v>
      </c>
      <c r="F31" s="12">
        <v>26906277.59206</v>
      </c>
      <c r="G31" s="12">
        <v>30205393.655669998</v>
      </c>
      <c r="H31" s="13">
        <f t="shared" si="2"/>
        <v>12.261510542742496</v>
      </c>
      <c r="I31" s="13">
        <f t="shared" si="3"/>
        <v>15.055628968210769</v>
      </c>
      <c r="J31" s="12">
        <v>36321647.953330003</v>
      </c>
      <c r="K31" s="12">
        <v>40496650.898050003</v>
      </c>
      <c r="L31" s="13">
        <f t="shared" si="4"/>
        <v>11.494530617345603</v>
      </c>
      <c r="M31" s="13">
        <f t="shared" si="5"/>
        <v>15.013084386278669</v>
      </c>
    </row>
    <row r="32" spans="1:13" ht="13.8" x14ac:dyDescent="0.25">
      <c r="A32" s="11" t="s">
        <v>145</v>
      </c>
      <c r="B32" s="12">
        <v>234435.90804000001</v>
      </c>
      <c r="C32" s="12">
        <v>230420.35769</v>
      </c>
      <c r="D32" s="13">
        <f t="shared" si="0"/>
        <v>-1.7128563553134797</v>
      </c>
      <c r="E32" s="13">
        <f t="shared" si="1"/>
        <v>1.0192486865921744</v>
      </c>
      <c r="F32" s="12">
        <v>1364963.6072800001</v>
      </c>
      <c r="G32" s="12">
        <v>1483276.93031</v>
      </c>
      <c r="H32" s="13">
        <f t="shared" si="2"/>
        <v>8.6678738098934378</v>
      </c>
      <c r="I32" s="13">
        <f t="shared" si="3"/>
        <v>0.73932713390285509</v>
      </c>
      <c r="J32" s="12">
        <v>1943388.2708999999</v>
      </c>
      <c r="K32" s="12">
        <v>2030057.9823499999</v>
      </c>
      <c r="L32" s="13">
        <f t="shared" si="4"/>
        <v>4.4597218552658333</v>
      </c>
      <c r="M32" s="13">
        <f t="shared" si="5"/>
        <v>0.75259141489961368</v>
      </c>
    </row>
    <row r="33" spans="1:13" ht="13.8" x14ac:dyDescent="0.25">
      <c r="A33" s="11" t="s">
        <v>146</v>
      </c>
      <c r="B33" s="12">
        <v>1477184.16346</v>
      </c>
      <c r="C33" s="12">
        <v>1516734.2773800001</v>
      </c>
      <c r="D33" s="13">
        <f t="shared" si="0"/>
        <v>2.6773989931872912</v>
      </c>
      <c r="E33" s="13">
        <f t="shared" si="1"/>
        <v>6.7091702991310269</v>
      </c>
      <c r="F33" s="12">
        <v>12192965.636940001</v>
      </c>
      <c r="G33" s="12">
        <v>12893032.78444</v>
      </c>
      <c r="H33" s="13">
        <f t="shared" si="2"/>
        <v>5.7415658203699396</v>
      </c>
      <c r="I33" s="13">
        <f t="shared" si="3"/>
        <v>6.4264256937127575</v>
      </c>
      <c r="J33" s="12">
        <v>16417754.86076</v>
      </c>
      <c r="K33" s="12">
        <v>17367489.550140001</v>
      </c>
      <c r="L33" s="13">
        <f t="shared" si="4"/>
        <v>5.7848024741187833</v>
      </c>
      <c r="M33" s="13">
        <f t="shared" si="5"/>
        <v>6.4385469023222353</v>
      </c>
    </row>
    <row r="34" spans="1:13" ht="13.8" x14ac:dyDescent="0.25">
      <c r="A34" s="11" t="s">
        <v>147</v>
      </c>
      <c r="B34" s="12">
        <v>925516.34163000004</v>
      </c>
      <c r="C34" s="12">
        <v>942511.66717000003</v>
      </c>
      <c r="D34" s="13">
        <f t="shared" si="0"/>
        <v>1.8363074508298987</v>
      </c>
      <c r="E34" s="13">
        <f t="shared" si="1"/>
        <v>4.1691358718974607</v>
      </c>
      <c r="F34" s="12">
        <v>8278966.1439699996</v>
      </c>
      <c r="G34" s="12">
        <v>8064415.9163300004</v>
      </c>
      <c r="H34" s="13">
        <f t="shared" si="2"/>
        <v>-2.5915099048480505</v>
      </c>
      <c r="I34" s="13">
        <f t="shared" si="3"/>
        <v>4.0196415006432655</v>
      </c>
      <c r="J34" s="12">
        <v>11279353.138180001</v>
      </c>
      <c r="K34" s="12">
        <v>10967326.930980001</v>
      </c>
      <c r="L34" s="13">
        <f t="shared" si="4"/>
        <v>-2.7663484188983163</v>
      </c>
      <c r="M34" s="13">
        <f t="shared" si="5"/>
        <v>4.0658523866880509</v>
      </c>
    </row>
    <row r="35" spans="1:13" ht="13.8" x14ac:dyDescent="0.25">
      <c r="A35" s="11" t="s">
        <v>148</v>
      </c>
      <c r="B35" s="12">
        <v>1042520.0620799999</v>
      </c>
      <c r="C35" s="12">
        <v>1132517.70955</v>
      </c>
      <c r="D35" s="13">
        <f t="shared" si="0"/>
        <v>8.6327017333786262</v>
      </c>
      <c r="E35" s="13">
        <f t="shared" si="1"/>
        <v>5.0096145999139345</v>
      </c>
      <c r="F35" s="12">
        <v>9278950.8084399998</v>
      </c>
      <c r="G35" s="12">
        <v>9867131.8734300006</v>
      </c>
      <c r="H35" s="13">
        <f t="shared" si="2"/>
        <v>6.3388746975035133</v>
      </c>
      <c r="I35" s="13">
        <f t="shared" si="3"/>
        <v>4.9181903788524997</v>
      </c>
      <c r="J35" s="12">
        <v>12172675.346109999</v>
      </c>
      <c r="K35" s="12">
        <v>13016496.26066</v>
      </c>
      <c r="L35" s="13">
        <f t="shared" si="4"/>
        <v>6.9320908556035645</v>
      </c>
      <c r="M35" s="13">
        <f t="shared" si="5"/>
        <v>4.8255288385928994</v>
      </c>
    </row>
    <row r="36" spans="1:13" ht="13.8" x14ac:dyDescent="0.25">
      <c r="A36" s="11" t="s">
        <v>149</v>
      </c>
      <c r="B36" s="12">
        <v>1466592.42056</v>
      </c>
      <c r="C36" s="12">
        <v>1497336.01562</v>
      </c>
      <c r="D36" s="13">
        <f t="shared" si="0"/>
        <v>2.0962603262507593</v>
      </c>
      <c r="E36" s="13">
        <f t="shared" si="1"/>
        <v>6.6233634154890382</v>
      </c>
      <c r="F36" s="12">
        <v>12200306.71479</v>
      </c>
      <c r="G36" s="12">
        <v>12455938.18204</v>
      </c>
      <c r="H36" s="13">
        <f t="shared" si="2"/>
        <v>2.0952872188049807</v>
      </c>
      <c r="I36" s="13">
        <f t="shared" si="3"/>
        <v>6.2085594995899509</v>
      </c>
      <c r="J36" s="12">
        <v>16025405.22933</v>
      </c>
      <c r="K36" s="12">
        <v>16388957.3662</v>
      </c>
      <c r="L36" s="13">
        <f t="shared" si="4"/>
        <v>2.2685987135265728</v>
      </c>
      <c r="M36" s="13">
        <f t="shared" si="5"/>
        <v>6.0757814408235857</v>
      </c>
    </row>
    <row r="37" spans="1:13" ht="13.8" x14ac:dyDescent="0.25">
      <c r="A37" s="14" t="s">
        <v>150</v>
      </c>
      <c r="B37" s="12">
        <v>375761.42826000002</v>
      </c>
      <c r="C37" s="12">
        <v>383280.08039000002</v>
      </c>
      <c r="D37" s="13">
        <f t="shared" si="0"/>
        <v>2.0009111006459217</v>
      </c>
      <c r="E37" s="13">
        <f t="shared" si="1"/>
        <v>1.6954132111018965</v>
      </c>
      <c r="F37" s="12">
        <v>3261615.5368499998</v>
      </c>
      <c r="G37" s="12">
        <v>3353191.2363900002</v>
      </c>
      <c r="H37" s="13">
        <f t="shared" si="2"/>
        <v>2.8076791548657605</v>
      </c>
      <c r="I37" s="13">
        <f t="shared" si="3"/>
        <v>1.6713704740963409</v>
      </c>
      <c r="J37" s="12">
        <v>4322575.5829800004</v>
      </c>
      <c r="K37" s="12">
        <v>4402382.5820699995</v>
      </c>
      <c r="L37" s="13">
        <f t="shared" si="4"/>
        <v>1.8462834844169427</v>
      </c>
      <c r="M37" s="13">
        <f t="shared" si="5"/>
        <v>1.6320693128844095</v>
      </c>
    </row>
    <row r="38" spans="1:13" ht="13.8" x14ac:dyDescent="0.25">
      <c r="A38" s="11" t="s">
        <v>151</v>
      </c>
      <c r="B38" s="12">
        <v>669029.85039000004</v>
      </c>
      <c r="C38" s="12">
        <v>503325.75634999998</v>
      </c>
      <c r="D38" s="13">
        <f t="shared" si="0"/>
        <v>-24.767817750344857</v>
      </c>
      <c r="E38" s="13">
        <f t="shared" si="1"/>
        <v>2.2264270450354156</v>
      </c>
      <c r="F38" s="12">
        <v>5404161.6118000001</v>
      </c>
      <c r="G38" s="12">
        <v>6175579.37861</v>
      </c>
      <c r="H38" s="13">
        <f t="shared" si="2"/>
        <v>14.274513277426927</v>
      </c>
      <c r="I38" s="13">
        <f t="shared" si="3"/>
        <v>3.0781665303882764</v>
      </c>
      <c r="J38" s="12">
        <v>8346707.0596099999</v>
      </c>
      <c r="K38" s="12">
        <v>8246077.6012000004</v>
      </c>
      <c r="L38" s="13">
        <f t="shared" si="4"/>
        <v>-1.2056186672340385</v>
      </c>
      <c r="M38" s="13">
        <f t="shared" si="5"/>
        <v>3.0570196827950324</v>
      </c>
    </row>
    <row r="39" spans="1:13" ht="13.8" x14ac:dyDescent="0.25">
      <c r="A39" s="11" t="s">
        <v>152</v>
      </c>
      <c r="B39" s="12">
        <v>566546.13355000003</v>
      </c>
      <c r="C39" s="12">
        <v>574218.98452000006</v>
      </c>
      <c r="D39" s="13">
        <f>(C39-B39)/B39*100</f>
        <v>1.3543205955570903</v>
      </c>
      <c r="E39" s="13">
        <f t="shared" si="1"/>
        <v>2.5400183892419252</v>
      </c>
      <c r="F39" s="12">
        <v>4302447.8166199997</v>
      </c>
      <c r="G39" s="12">
        <v>5992710.9941699998</v>
      </c>
      <c r="H39" s="13">
        <f t="shared" si="2"/>
        <v>39.286082007099623</v>
      </c>
      <c r="I39" s="13">
        <f t="shared" si="3"/>
        <v>2.987017294674609</v>
      </c>
      <c r="J39" s="12">
        <v>6011935.0501600001</v>
      </c>
      <c r="K39" s="12">
        <v>8424024.8338500001</v>
      </c>
      <c r="L39" s="13">
        <f t="shared" si="4"/>
        <v>40.121687336356125</v>
      </c>
      <c r="M39" s="13">
        <f t="shared" si="5"/>
        <v>3.1229890101550848</v>
      </c>
    </row>
    <row r="40" spans="1:13" ht="13.8" x14ac:dyDescent="0.25">
      <c r="A40" s="11" t="s">
        <v>153</v>
      </c>
      <c r="B40" s="12">
        <v>615338.58109999995</v>
      </c>
      <c r="C40" s="12">
        <v>607782.70424999995</v>
      </c>
      <c r="D40" s="13">
        <f>(C40-B40)/B40*100</f>
        <v>-1.2279218436934121</v>
      </c>
      <c r="E40" s="13">
        <f t="shared" si="1"/>
        <v>2.6884852069958276</v>
      </c>
      <c r="F40" s="12">
        <v>5278309.8394499999</v>
      </c>
      <c r="G40" s="12">
        <v>5449188.5197200002</v>
      </c>
      <c r="H40" s="13">
        <f t="shared" si="2"/>
        <v>3.237374945154905</v>
      </c>
      <c r="I40" s="13">
        <f t="shared" si="3"/>
        <v>2.7161030068329435</v>
      </c>
      <c r="J40" s="12">
        <v>7091269.3515799996</v>
      </c>
      <c r="K40" s="12">
        <v>7309082.9241199996</v>
      </c>
      <c r="L40" s="13">
        <f t="shared" si="4"/>
        <v>3.0715738147990281</v>
      </c>
      <c r="M40" s="13">
        <f t="shared" si="5"/>
        <v>2.7096531760705629</v>
      </c>
    </row>
    <row r="41" spans="1:13" ht="15.6" x14ac:dyDescent="0.3">
      <c r="A41" s="9" t="s">
        <v>30</v>
      </c>
      <c r="B41" s="8">
        <f>B42</f>
        <v>490469.18617</v>
      </c>
      <c r="C41" s="8">
        <f>C42</f>
        <v>552657.33262</v>
      </c>
      <c r="D41" s="10">
        <f t="shared" si="0"/>
        <v>12.6793177234268</v>
      </c>
      <c r="E41" s="10">
        <f t="shared" si="1"/>
        <v>2.4446418973375099</v>
      </c>
      <c r="F41" s="8">
        <f>F42</f>
        <v>4421550.3490599999</v>
      </c>
      <c r="G41" s="8">
        <f>G42</f>
        <v>4510691.4263300002</v>
      </c>
      <c r="H41" s="10">
        <f t="shared" si="2"/>
        <v>2.0160593057354013</v>
      </c>
      <c r="I41" s="10">
        <f t="shared" si="3"/>
        <v>2.2483168827089908</v>
      </c>
      <c r="J41" s="8">
        <f>J42</f>
        <v>5907755.1688299999</v>
      </c>
      <c r="K41" s="8">
        <f>K42</f>
        <v>6097156.3006100003</v>
      </c>
      <c r="L41" s="10">
        <f t="shared" si="4"/>
        <v>3.2059746277114312</v>
      </c>
      <c r="M41" s="10">
        <f t="shared" si="5"/>
        <v>2.2603627714260268</v>
      </c>
    </row>
    <row r="42" spans="1:13" ht="13.8" x14ac:dyDescent="0.25">
      <c r="A42" s="11" t="s">
        <v>154</v>
      </c>
      <c r="B42" s="12">
        <v>490469.18617</v>
      </c>
      <c r="C42" s="12">
        <v>552657.33262</v>
      </c>
      <c r="D42" s="13">
        <f t="shared" si="0"/>
        <v>12.6793177234268</v>
      </c>
      <c r="E42" s="13">
        <f t="shared" si="1"/>
        <v>2.4446418973375099</v>
      </c>
      <c r="F42" s="12">
        <v>4421550.3490599999</v>
      </c>
      <c r="G42" s="12">
        <v>4510691.4263300002</v>
      </c>
      <c r="H42" s="13">
        <f t="shared" si="2"/>
        <v>2.0160593057354013</v>
      </c>
      <c r="I42" s="13">
        <f t="shared" si="3"/>
        <v>2.2483168827089908</v>
      </c>
      <c r="J42" s="12">
        <v>5907755.1688299999</v>
      </c>
      <c r="K42" s="12">
        <v>6097156.3006100003</v>
      </c>
      <c r="L42" s="13">
        <f t="shared" si="4"/>
        <v>3.2059746277114312</v>
      </c>
      <c r="M42" s="13">
        <f t="shared" si="5"/>
        <v>2.2603627714260268</v>
      </c>
    </row>
    <row r="43" spans="1:13" ht="15.6" x14ac:dyDescent="0.3">
      <c r="A43" s="9" t="s">
        <v>32</v>
      </c>
      <c r="B43" s="8">
        <f>B8+B22+B41</f>
        <v>19172786.00759</v>
      </c>
      <c r="C43" s="8">
        <f>C8+C22+C41</f>
        <v>19704968.483919997</v>
      </c>
      <c r="D43" s="10">
        <f t="shared" si="0"/>
        <v>2.7757180209455221</v>
      </c>
      <c r="E43" s="10">
        <f t="shared" si="1"/>
        <v>87.163579849990299</v>
      </c>
      <c r="F43" s="15">
        <f>F8+F22+F41</f>
        <v>165939716.46273002</v>
      </c>
      <c r="G43" s="15">
        <f>G8+G22+G41</f>
        <v>173714770.06576002</v>
      </c>
      <c r="H43" s="16">
        <f t="shared" si="2"/>
        <v>4.685468776714627</v>
      </c>
      <c r="I43" s="16">
        <f t="shared" si="3"/>
        <v>86.586692238562605</v>
      </c>
      <c r="J43" s="15">
        <f>J8+J22+J41</f>
        <v>224942950.00777003</v>
      </c>
      <c r="K43" s="15">
        <f>K8+K22+K41</f>
        <v>233682614.84994</v>
      </c>
      <c r="L43" s="16">
        <f t="shared" si="4"/>
        <v>3.8852806197607359</v>
      </c>
      <c r="M43" s="16">
        <f t="shared" si="5"/>
        <v>86.631776666680793</v>
      </c>
    </row>
    <row r="44" spans="1:13" ht="30" x14ac:dyDescent="0.25">
      <c r="A44" s="137" t="s">
        <v>221</v>
      </c>
      <c r="B44" s="138">
        <f>B45-B43</f>
        <v>2783239.9914100021</v>
      </c>
      <c r="C44" s="138">
        <f>C45-C43</f>
        <v>2901914.4800800048</v>
      </c>
      <c r="D44" s="139">
        <f t="shared" si="0"/>
        <v>4.2638970780914098</v>
      </c>
      <c r="E44" s="139">
        <f t="shared" ref="E44:E45" si="6">C44/C$45*100</f>
        <v>12.836420150009692</v>
      </c>
      <c r="F44" s="138">
        <f>F45-F43</f>
        <v>26721288.890269965</v>
      </c>
      <c r="G44" s="138">
        <f>G45-G43</f>
        <v>26910482.585239977</v>
      </c>
      <c r="H44" s="140">
        <f t="shared" si="2"/>
        <v>0.70802608267486267</v>
      </c>
      <c r="I44" s="139">
        <f t="shared" si="3"/>
        <v>13.413307761437402</v>
      </c>
      <c r="J44" s="138">
        <f>J45-J43</f>
        <v>36481376.744229972</v>
      </c>
      <c r="K44" s="138">
        <f>K45-K43</f>
        <v>36059763.572059989</v>
      </c>
      <c r="L44" s="140">
        <f t="shared" si="4"/>
        <v>-1.1556942467547289</v>
      </c>
      <c r="M44" s="139">
        <f t="shared" si="5"/>
        <v>13.368223333319204</v>
      </c>
    </row>
    <row r="45" spans="1:13" ht="21" x14ac:dyDescent="0.25">
      <c r="A45" s="141" t="s">
        <v>222</v>
      </c>
      <c r="B45" s="142">
        <v>21956025.999000002</v>
      </c>
      <c r="C45" s="142">
        <v>22606882.964000002</v>
      </c>
      <c r="D45" s="143">
        <f t="shared" si="0"/>
        <v>2.9643659787506329</v>
      </c>
      <c r="E45" s="144">
        <f t="shared" si="6"/>
        <v>100</v>
      </c>
      <c r="F45" s="142">
        <v>192661005.35299999</v>
      </c>
      <c r="G45" s="142">
        <v>200625252.65099999</v>
      </c>
      <c r="H45" s="143">
        <f t="shared" si="2"/>
        <v>4.1338138371112745</v>
      </c>
      <c r="I45" s="144">
        <f t="shared" ref="I45" si="7">G45/G$45*100</f>
        <v>100</v>
      </c>
      <c r="J45" s="142">
        <v>261424326.752</v>
      </c>
      <c r="K45" s="142">
        <v>269742378.42199999</v>
      </c>
      <c r="L45" s="143">
        <f t="shared" si="4"/>
        <v>3.1818200598794699</v>
      </c>
      <c r="M45" s="144">
        <f t="shared" ref="M45" si="8"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76"/>
  <sheetViews>
    <sheetView showGridLines="0" workbookViewId="0">
      <selection activeCell="H1" sqref="H1"/>
    </sheetView>
  </sheetViews>
  <sheetFormatPr defaultColWidth="9.109375" defaultRowHeight="13.2" x14ac:dyDescent="0.25"/>
  <cols>
    <col min="4" max="4" width="18.5546875" customWidth="1"/>
    <col min="7" max="7" width="8" customWidth="1"/>
    <col min="8" max="8" width="10.44140625" bestFit="1" customWidth="1"/>
    <col min="11" max="11" width="9" customWidth="1"/>
    <col min="12" max="12" width="9.441406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3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6"/>
  <sheetViews>
    <sheetView showGridLines="0" workbookViewId="0"/>
  </sheetViews>
  <sheetFormatPr defaultColWidth="9.109375" defaultRowHeight="13.2" x14ac:dyDescent="0.25"/>
  <cols>
    <col min="1" max="1" width="2.44140625" customWidth="1"/>
    <col min="5" max="5" width="20.5546875" customWidth="1"/>
    <col min="7" max="7" width="6.5546875" customWidth="1"/>
    <col min="8" max="8" width="8.5546875" customWidth="1"/>
    <col min="10" max="10" width="9" customWidth="1"/>
    <col min="11" max="11" width="9.44140625" customWidth="1"/>
  </cols>
  <sheetData>
    <row r="2" spans="3:3" ht="13.8" x14ac:dyDescent="0.25">
      <c r="C2" s="31" t="s">
        <v>54</v>
      </c>
    </row>
    <row r="14" spans="3:3" ht="12.75" customHeight="1" x14ac:dyDescent="0.25"/>
    <row r="16" spans="3:3" ht="12.75" customHeight="1" x14ac:dyDescent="0.25"/>
    <row r="21" spans="3:3" ht="13.8" x14ac:dyDescent="0.25">
      <c r="C21" s="31" t="s">
        <v>55</v>
      </c>
    </row>
    <row r="34" ht="12.75" customHeight="1" x14ac:dyDescent="0.25"/>
    <row r="50" spans="2:2" ht="12.75" customHeight="1" x14ac:dyDescent="0.25"/>
    <row r="51" spans="2:2" x14ac:dyDescent="0.25">
      <c r="B51" s="3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showGridLines="0" workbookViewId="0"/>
  </sheetViews>
  <sheetFormatPr defaultColWidth="9.109375" defaultRowHeight="13.2" x14ac:dyDescent="0.25"/>
  <cols>
    <col min="4" max="4" width="17.44140625" customWidth="1"/>
  </cols>
  <sheetData>
    <row r="1" spans="2:2" ht="13.8" x14ac:dyDescent="0.25">
      <c r="B1" s="31" t="s">
        <v>14</v>
      </c>
    </row>
    <row r="2" spans="2:2" ht="13.8" x14ac:dyDescent="0.25">
      <c r="B2" s="31" t="s">
        <v>56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3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7"/>
  <sheetViews>
    <sheetView showGridLines="0" workbookViewId="0"/>
  </sheetViews>
  <sheetFormatPr defaultColWidth="9.109375" defaultRowHeight="13.2" x14ac:dyDescent="0.25"/>
  <cols>
    <col min="4" max="4" width="22.33203125" customWidth="1"/>
    <col min="9" max="9" width="17.88671875" customWidth="1"/>
  </cols>
  <sheetData>
    <row r="1" spans="2:2" ht="13.8" x14ac:dyDescent="0.25">
      <c r="B1" s="31" t="s">
        <v>57</v>
      </c>
    </row>
    <row r="10" spans="2:2" ht="12.75" customHeight="1" x14ac:dyDescent="0.25"/>
    <row r="13" spans="2:2" ht="12.75" customHeight="1" x14ac:dyDescent="0.25"/>
    <row r="18" spans="2:2" ht="13.8" x14ac:dyDescent="0.25">
      <c r="B18" s="31" t="s">
        <v>58</v>
      </c>
    </row>
    <row r="19" spans="2:2" ht="13.8" x14ac:dyDescent="0.25">
      <c r="B19" s="31"/>
    </row>
    <row r="20" spans="2:2" ht="13.8" x14ac:dyDescent="0.25">
      <c r="B20" s="31"/>
    </row>
    <row r="21" spans="2:2" ht="13.8" x14ac:dyDescent="0.25">
      <c r="B21" s="3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3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zoomScale="90" zoomScaleNormal="90" workbookViewId="0">
      <selection activeCell="B1" sqref="B1"/>
    </sheetView>
  </sheetViews>
  <sheetFormatPr defaultColWidth="9.109375" defaultRowHeight="13.2" x14ac:dyDescent="0.25"/>
  <cols>
    <col min="1" max="1" width="7" customWidth="1"/>
    <col min="2" max="2" width="40.33203125" customWidth="1"/>
    <col min="3" max="3" width="11.33203125" style="33" bestFit="1" customWidth="1"/>
    <col min="4" max="4" width="11" style="33" bestFit="1" customWidth="1"/>
    <col min="5" max="5" width="12.33203125" style="34" bestFit="1" customWidth="1"/>
    <col min="6" max="6" width="11" style="34" bestFit="1" customWidth="1"/>
    <col min="7" max="7" width="12.33203125" style="34" bestFit="1" customWidth="1"/>
    <col min="8" max="8" width="11.44140625" style="34" bestFit="1" customWidth="1"/>
    <col min="9" max="9" width="12.33203125" style="34" bestFit="1" customWidth="1"/>
    <col min="10" max="10" width="12.6640625" style="34" bestFit="1" customWidth="1"/>
    <col min="11" max="11" width="12.33203125" style="34" bestFit="1" customWidth="1"/>
    <col min="12" max="12" width="11" style="34" customWidth="1"/>
    <col min="13" max="13" width="12.33203125" style="34" bestFit="1" customWidth="1"/>
    <col min="14" max="14" width="11" style="34" bestFit="1" customWidth="1"/>
    <col min="15" max="15" width="13.5546875" style="33" bestFit="1" customWidth="1"/>
  </cols>
  <sheetData>
    <row r="1" spans="1:15" ht="16.2" thickBot="1" x14ac:dyDescent="0.35">
      <c r="A1" s="85"/>
      <c r="B1" s="109" t="s">
        <v>59</v>
      </c>
      <c r="C1" s="110" t="s">
        <v>43</v>
      </c>
      <c r="D1" s="110" t="s">
        <v>44</v>
      </c>
      <c r="E1" s="110" t="s">
        <v>45</v>
      </c>
      <c r="F1" s="110" t="s">
        <v>46</v>
      </c>
      <c r="G1" s="110" t="s">
        <v>47</v>
      </c>
      <c r="H1" s="110" t="s">
        <v>48</v>
      </c>
      <c r="I1" s="110" t="s">
        <v>0</v>
      </c>
      <c r="J1" s="110" t="s">
        <v>60</v>
      </c>
      <c r="K1" s="110" t="s">
        <v>49</v>
      </c>
      <c r="L1" s="110" t="s">
        <v>50</v>
      </c>
      <c r="M1" s="110" t="s">
        <v>51</v>
      </c>
      <c r="N1" s="110" t="s">
        <v>52</v>
      </c>
      <c r="O1" s="111" t="s">
        <v>41</v>
      </c>
    </row>
    <row r="2" spans="1:15" s="36" customFormat="1" ht="15" thickTop="1" thickBot="1" x14ac:dyDescent="0.3">
      <c r="A2" s="86">
        <v>2025</v>
      </c>
      <c r="B2" s="112" t="s">
        <v>2</v>
      </c>
      <c r="C2" s="113">
        <f>C4+C6+C8+C10+C12+C14+C16+C18+C20+C22</f>
        <v>3007063.3089800002</v>
      </c>
      <c r="D2" s="113">
        <f t="shared" ref="D2:O2" si="0">D4+D6+D8+D10+D12+D14+D16+D18+D20+D22</f>
        <v>2950662.08237</v>
      </c>
      <c r="E2" s="113">
        <f t="shared" si="0"/>
        <v>3118450.5918899998</v>
      </c>
      <c r="F2" s="113">
        <f t="shared" si="0"/>
        <v>2769663.8847500002</v>
      </c>
      <c r="G2" s="113">
        <f t="shared" si="0"/>
        <v>3103015.5219000001</v>
      </c>
      <c r="H2" s="113">
        <f t="shared" si="0"/>
        <v>2545293.5353399999</v>
      </c>
      <c r="I2" s="113">
        <f t="shared" si="0"/>
        <v>2902327.0964099998</v>
      </c>
      <c r="J2" s="113">
        <f t="shared" si="0"/>
        <v>2711828.6639700001</v>
      </c>
      <c r="K2" s="113">
        <f t="shared" si="0"/>
        <v>2932206.4533099998</v>
      </c>
      <c r="L2" s="113"/>
      <c r="M2" s="113"/>
      <c r="N2" s="113"/>
      <c r="O2" s="113">
        <f t="shared" si="0"/>
        <v>26040511.138920002</v>
      </c>
    </row>
    <row r="3" spans="1:15" ht="14.4" thickTop="1" x14ac:dyDescent="0.25">
      <c r="A3" s="85">
        <v>2024</v>
      </c>
      <c r="B3" s="112" t="s">
        <v>2</v>
      </c>
      <c r="C3" s="113">
        <f>C5+C7+C9+C11+C13+C15+C17+C19+C21+C23</f>
        <v>3093405.1364099998</v>
      </c>
      <c r="D3" s="113">
        <f t="shared" ref="D3:O3" si="1">D5+D7+D9+D11+D13+D15+D17+D19+D21+D23</f>
        <v>3106253.7006899999</v>
      </c>
      <c r="E3" s="113">
        <f t="shared" si="1"/>
        <v>3068451.8046099995</v>
      </c>
      <c r="F3" s="113">
        <f t="shared" si="1"/>
        <v>2582472.6749700001</v>
      </c>
      <c r="G3" s="113">
        <f t="shared" si="1"/>
        <v>3145654.8125900002</v>
      </c>
      <c r="H3" s="113">
        <f t="shared" si="1"/>
        <v>2433762.2763</v>
      </c>
      <c r="I3" s="113">
        <f t="shared" si="1"/>
        <v>2844591.1633299999</v>
      </c>
      <c r="J3" s="113">
        <f t="shared" si="1"/>
        <v>2839022.39952</v>
      </c>
      <c r="K3" s="113">
        <f t="shared" si="1"/>
        <v>2959395.0051299999</v>
      </c>
      <c r="L3" s="113">
        <f t="shared" si="1"/>
        <v>3373542.8001399995</v>
      </c>
      <c r="M3" s="113">
        <f t="shared" si="1"/>
        <v>3324200.1286299997</v>
      </c>
      <c r="N3" s="113">
        <f t="shared" si="1"/>
        <v>3418112.2350599999</v>
      </c>
      <c r="O3" s="113">
        <f t="shared" si="1"/>
        <v>36188864.137380004</v>
      </c>
    </row>
    <row r="4" spans="1:15" s="36" customFormat="1" ht="13.8" x14ac:dyDescent="0.25">
      <c r="A4" s="86">
        <v>2025</v>
      </c>
      <c r="B4" s="114" t="s">
        <v>129</v>
      </c>
      <c r="C4" s="115">
        <v>1025015.39518</v>
      </c>
      <c r="D4" s="115">
        <v>1063580.2988400001</v>
      </c>
      <c r="E4" s="115">
        <v>1106868.3881000001</v>
      </c>
      <c r="F4" s="115">
        <v>956218.92911000003</v>
      </c>
      <c r="G4" s="115">
        <v>1056241.09965</v>
      </c>
      <c r="H4" s="115">
        <v>862919.21644999995</v>
      </c>
      <c r="I4" s="115">
        <v>1019730.53871</v>
      </c>
      <c r="J4" s="115">
        <v>957127.67154000001</v>
      </c>
      <c r="K4" s="115">
        <v>999794.05703000003</v>
      </c>
      <c r="L4" s="115"/>
      <c r="M4" s="115"/>
      <c r="N4" s="115"/>
      <c r="O4" s="116">
        <v>9047495.59461</v>
      </c>
    </row>
    <row r="5" spans="1:15" ht="13.8" x14ac:dyDescent="0.25">
      <c r="A5" s="85">
        <v>2024</v>
      </c>
      <c r="B5" s="114" t="s">
        <v>129</v>
      </c>
      <c r="C5" s="115">
        <v>1010002.65347</v>
      </c>
      <c r="D5" s="115">
        <v>1046831.47796</v>
      </c>
      <c r="E5" s="115">
        <v>1037467.4981</v>
      </c>
      <c r="F5" s="115">
        <v>864922.41662000003</v>
      </c>
      <c r="G5" s="115">
        <v>1059528.9378800001</v>
      </c>
      <c r="H5" s="115">
        <v>809147.4656</v>
      </c>
      <c r="I5" s="115">
        <v>941890.81703000003</v>
      </c>
      <c r="J5" s="115">
        <v>964862.98733000003</v>
      </c>
      <c r="K5" s="115">
        <v>943271.60372000001</v>
      </c>
      <c r="L5" s="115">
        <v>1034015.88699</v>
      </c>
      <c r="M5" s="115">
        <v>1057347.1473099999</v>
      </c>
      <c r="N5" s="115">
        <v>1125973.02064</v>
      </c>
      <c r="O5" s="116">
        <v>11895261.91265</v>
      </c>
    </row>
    <row r="6" spans="1:15" s="36" customFormat="1" ht="13.8" x14ac:dyDescent="0.25">
      <c r="A6" s="86">
        <v>2025</v>
      </c>
      <c r="B6" s="114" t="s">
        <v>130</v>
      </c>
      <c r="C6" s="115">
        <v>352916.11739000003</v>
      </c>
      <c r="D6" s="115">
        <v>318999.51435000001</v>
      </c>
      <c r="E6" s="115">
        <v>298214.97551000002</v>
      </c>
      <c r="F6" s="115">
        <v>235497.04078000001</v>
      </c>
      <c r="G6" s="115">
        <v>282674.93080999999</v>
      </c>
      <c r="H6" s="115">
        <v>202622.83905000001</v>
      </c>
      <c r="I6" s="115">
        <v>121352.88015</v>
      </c>
      <c r="J6" s="115">
        <v>177464.52835000001</v>
      </c>
      <c r="K6" s="115">
        <v>240351.40212000001</v>
      </c>
      <c r="L6" s="115"/>
      <c r="M6" s="115"/>
      <c r="N6" s="115"/>
      <c r="O6" s="116">
        <v>2230094.2285099998</v>
      </c>
    </row>
    <row r="7" spans="1:15" ht="13.8" x14ac:dyDescent="0.25">
      <c r="A7" s="85">
        <v>2024</v>
      </c>
      <c r="B7" s="114" t="s">
        <v>130</v>
      </c>
      <c r="C7" s="115">
        <v>365786.03013999999</v>
      </c>
      <c r="D7" s="115">
        <v>318973.59058000002</v>
      </c>
      <c r="E7" s="115">
        <v>276697.47295999998</v>
      </c>
      <c r="F7" s="115">
        <v>211802.92189</v>
      </c>
      <c r="G7" s="115">
        <v>283633.45166999998</v>
      </c>
      <c r="H7" s="115">
        <v>259744.38430000001</v>
      </c>
      <c r="I7" s="115">
        <v>205536.84400000001</v>
      </c>
      <c r="J7" s="115">
        <v>213027.75344999999</v>
      </c>
      <c r="K7" s="115">
        <v>267543.92298999999</v>
      </c>
      <c r="L7" s="115">
        <v>289012.78726999997</v>
      </c>
      <c r="M7" s="115">
        <v>359839.37702999997</v>
      </c>
      <c r="N7" s="115">
        <v>349163.93852999998</v>
      </c>
      <c r="O7" s="116">
        <v>3400762.47481</v>
      </c>
    </row>
    <row r="8" spans="1:15" s="36" customFormat="1" ht="13.8" x14ac:dyDescent="0.25">
      <c r="A8" s="86">
        <v>2025</v>
      </c>
      <c r="B8" s="114" t="s">
        <v>131</v>
      </c>
      <c r="C8" s="115">
        <v>210143.29944</v>
      </c>
      <c r="D8" s="115">
        <v>198838.31757000001</v>
      </c>
      <c r="E8" s="115">
        <v>224461.88897999999</v>
      </c>
      <c r="F8" s="115">
        <v>197684.50636</v>
      </c>
      <c r="G8" s="115">
        <v>219847.90974</v>
      </c>
      <c r="H8" s="115">
        <v>186628.24677999999</v>
      </c>
      <c r="I8" s="115">
        <v>229226.14629999999</v>
      </c>
      <c r="J8" s="115">
        <v>209624.73606</v>
      </c>
      <c r="K8" s="115">
        <v>226754.85186</v>
      </c>
      <c r="L8" s="115"/>
      <c r="M8" s="115"/>
      <c r="N8" s="115"/>
      <c r="O8" s="116">
        <v>1903209.9030899999</v>
      </c>
    </row>
    <row r="9" spans="1:15" ht="13.8" x14ac:dyDescent="0.25">
      <c r="A9" s="85">
        <v>2024</v>
      </c>
      <c r="B9" s="114" t="s">
        <v>131</v>
      </c>
      <c r="C9" s="115">
        <v>232060.59815000001</v>
      </c>
      <c r="D9" s="115">
        <v>234169.64285</v>
      </c>
      <c r="E9" s="115">
        <v>239526.91080000001</v>
      </c>
      <c r="F9" s="115">
        <v>199481.55533</v>
      </c>
      <c r="G9" s="115">
        <v>216814.20327</v>
      </c>
      <c r="H9" s="115">
        <v>164240.44820000001</v>
      </c>
      <c r="I9" s="115">
        <v>225298.51949000001</v>
      </c>
      <c r="J9" s="115">
        <v>219206.78563</v>
      </c>
      <c r="K9" s="115">
        <v>227039.65951</v>
      </c>
      <c r="L9" s="115">
        <v>277336.9534</v>
      </c>
      <c r="M9" s="115">
        <v>242507.56886999999</v>
      </c>
      <c r="N9" s="115">
        <v>247055.92796999999</v>
      </c>
      <c r="O9" s="116">
        <v>2724738.7734699999</v>
      </c>
    </row>
    <row r="10" spans="1:15" s="36" customFormat="1" ht="13.8" x14ac:dyDescent="0.25">
      <c r="A10" s="86">
        <v>2025</v>
      </c>
      <c r="B10" s="114" t="s">
        <v>132</v>
      </c>
      <c r="C10" s="115">
        <v>163452.9368</v>
      </c>
      <c r="D10" s="115">
        <v>145190.07433999999</v>
      </c>
      <c r="E10" s="115">
        <v>161179.2481</v>
      </c>
      <c r="F10" s="115">
        <v>133317.54306</v>
      </c>
      <c r="G10" s="115">
        <v>141068.84878999999</v>
      </c>
      <c r="H10" s="115">
        <v>105399.17013</v>
      </c>
      <c r="I10" s="115">
        <v>136104.17003000001</v>
      </c>
      <c r="J10" s="115">
        <v>111909.01187</v>
      </c>
      <c r="K10" s="115">
        <v>125029.37692</v>
      </c>
      <c r="L10" s="115"/>
      <c r="M10" s="115"/>
      <c r="N10" s="115"/>
      <c r="O10" s="116">
        <v>1222650.38004</v>
      </c>
    </row>
    <row r="11" spans="1:15" ht="13.8" x14ac:dyDescent="0.25">
      <c r="A11" s="85">
        <v>2024</v>
      </c>
      <c r="B11" s="114" t="s">
        <v>132</v>
      </c>
      <c r="C11" s="115">
        <v>160117.73514</v>
      </c>
      <c r="D11" s="115">
        <v>169767.76697</v>
      </c>
      <c r="E11" s="115">
        <v>157703.31912</v>
      </c>
      <c r="F11" s="115">
        <v>114223.16907</v>
      </c>
      <c r="G11" s="115">
        <v>135497.72070000001</v>
      </c>
      <c r="H11" s="115">
        <v>88287.88708</v>
      </c>
      <c r="I11" s="115">
        <v>103541.50005</v>
      </c>
      <c r="J11" s="115">
        <v>118687.20621</v>
      </c>
      <c r="K11" s="115">
        <v>196149.12529</v>
      </c>
      <c r="L11" s="115">
        <v>234466.91709999999</v>
      </c>
      <c r="M11" s="115">
        <v>192034.66777999999</v>
      </c>
      <c r="N11" s="115">
        <v>177946.27652000001</v>
      </c>
      <c r="O11" s="116">
        <v>1848423.29103</v>
      </c>
    </row>
    <row r="12" spans="1:15" s="36" customFormat="1" ht="13.8" x14ac:dyDescent="0.25">
      <c r="A12" s="86">
        <v>2025</v>
      </c>
      <c r="B12" s="114" t="s">
        <v>133</v>
      </c>
      <c r="C12" s="115">
        <v>207272.04986999999</v>
      </c>
      <c r="D12" s="115">
        <v>216410.47837</v>
      </c>
      <c r="E12" s="115">
        <v>217179.97813999999</v>
      </c>
      <c r="F12" s="115">
        <v>209054.21992</v>
      </c>
      <c r="G12" s="115">
        <v>185991.73290999999</v>
      </c>
      <c r="H12" s="115">
        <v>140379.30009</v>
      </c>
      <c r="I12" s="115">
        <v>165101.70973999999</v>
      </c>
      <c r="J12" s="115">
        <v>123815.09019</v>
      </c>
      <c r="K12" s="115">
        <v>146575.85277</v>
      </c>
      <c r="L12" s="115"/>
      <c r="M12" s="115"/>
      <c r="N12" s="115"/>
      <c r="O12" s="116">
        <v>1611780.412</v>
      </c>
    </row>
    <row r="13" spans="1:15" ht="13.8" x14ac:dyDescent="0.25">
      <c r="A13" s="85">
        <v>2024</v>
      </c>
      <c r="B13" s="114" t="s">
        <v>133</v>
      </c>
      <c r="C13" s="115">
        <v>206128.32986999999</v>
      </c>
      <c r="D13" s="115">
        <v>196631.18028</v>
      </c>
      <c r="E13" s="115">
        <v>200759.99325</v>
      </c>
      <c r="F13" s="115">
        <v>176404.54832999999</v>
      </c>
      <c r="G13" s="115">
        <v>234691.50318999999</v>
      </c>
      <c r="H13" s="115">
        <v>151405.27651</v>
      </c>
      <c r="I13" s="115">
        <v>214541.37030000001</v>
      </c>
      <c r="J13" s="115">
        <v>161813.43124999999</v>
      </c>
      <c r="K13" s="115">
        <v>193830.50719999999</v>
      </c>
      <c r="L13" s="115">
        <v>320181.67483999999</v>
      </c>
      <c r="M13" s="115">
        <v>291183.42791999999</v>
      </c>
      <c r="N13" s="115">
        <v>285349.22168000002</v>
      </c>
      <c r="O13" s="116">
        <v>2632920.4646200002</v>
      </c>
    </row>
    <row r="14" spans="1:15" s="36" customFormat="1" ht="13.8" x14ac:dyDescent="0.25">
      <c r="A14" s="86">
        <v>2025</v>
      </c>
      <c r="B14" s="114" t="s">
        <v>134</v>
      </c>
      <c r="C14" s="115">
        <v>51206.495269999999</v>
      </c>
      <c r="D14" s="115">
        <v>41063.262609999998</v>
      </c>
      <c r="E14" s="115">
        <v>52771.3442</v>
      </c>
      <c r="F14" s="115">
        <v>36881.333749999998</v>
      </c>
      <c r="G14" s="115">
        <v>46389.611320000004</v>
      </c>
      <c r="H14" s="115">
        <v>38066.880599999997</v>
      </c>
      <c r="I14" s="115">
        <v>46822.477789999997</v>
      </c>
      <c r="J14" s="115">
        <v>32493.5124</v>
      </c>
      <c r="K14" s="115">
        <v>36166.682930000003</v>
      </c>
      <c r="L14" s="115"/>
      <c r="M14" s="115"/>
      <c r="N14" s="115"/>
      <c r="O14" s="116">
        <v>381861.60087000002</v>
      </c>
    </row>
    <row r="15" spans="1:15" ht="13.8" x14ac:dyDescent="0.25">
      <c r="A15" s="85">
        <v>2024</v>
      </c>
      <c r="B15" s="114" t="s">
        <v>134</v>
      </c>
      <c r="C15" s="115">
        <v>83436.900699999998</v>
      </c>
      <c r="D15" s="115">
        <v>82610.768530000001</v>
      </c>
      <c r="E15" s="115">
        <v>78426.065130000003</v>
      </c>
      <c r="F15" s="115">
        <v>49172.407709999999</v>
      </c>
      <c r="G15" s="115">
        <v>69796.724189999994</v>
      </c>
      <c r="H15" s="115">
        <v>70268.485010000004</v>
      </c>
      <c r="I15" s="115">
        <v>61429.349410000003</v>
      </c>
      <c r="J15" s="115">
        <v>55487.356070000002</v>
      </c>
      <c r="K15" s="115">
        <v>56089.077680000002</v>
      </c>
      <c r="L15" s="115">
        <v>60639.181680000002</v>
      </c>
      <c r="M15" s="115">
        <v>74694.796040000001</v>
      </c>
      <c r="N15" s="115">
        <v>71018.638120000003</v>
      </c>
      <c r="O15" s="116">
        <v>813069.75026999996</v>
      </c>
    </row>
    <row r="16" spans="1:15" ht="13.8" x14ac:dyDescent="0.25">
      <c r="A16" s="86">
        <v>2025</v>
      </c>
      <c r="B16" s="114" t="s">
        <v>135</v>
      </c>
      <c r="C16" s="115">
        <v>85913.865420000002</v>
      </c>
      <c r="D16" s="115">
        <v>66198.259770000004</v>
      </c>
      <c r="E16" s="115">
        <v>62660.676659999997</v>
      </c>
      <c r="F16" s="115">
        <v>77198.856039999999</v>
      </c>
      <c r="G16" s="115">
        <v>99877.326749999993</v>
      </c>
      <c r="H16" s="115">
        <v>99759.933780000007</v>
      </c>
      <c r="I16" s="115">
        <v>113529.30636</v>
      </c>
      <c r="J16" s="115">
        <v>95597.630550000002</v>
      </c>
      <c r="K16" s="115">
        <v>112509.67118999999</v>
      </c>
      <c r="L16" s="115"/>
      <c r="M16" s="115"/>
      <c r="N16" s="115"/>
      <c r="O16" s="116">
        <v>813245.52651999996</v>
      </c>
    </row>
    <row r="17" spans="1:15" ht="13.8" x14ac:dyDescent="0.25">
      <c r="A17" s="85">
        <v>2024</v>
      </c>
      <c r="B17" s="114" t="s">
        <v>135</v>
      </c>
      <c r="C17" s="115">
        <v>64406.00015</v>
      </c>
      <c r="D17" s="115">
        <v>76260.280750000005</v>
      </c>
      <c r="E17" s="115">
        <v>83673.392269999997</v>
      </c>
      <c r="F17" s="115">
        <v>67010.118220000004</v>
      </c>
      <c r="G17" s="115">
        <v>76952.423450000002</v>
      </c>
      <c r="H17" s="115">
        <v>80441.30154</v>
      </c>
      <c r="I17" s="115">
        <v>93527.62242</v>
      </c>
      <c r="J17" s="115">
        <v>98098.891300000003</v>
      </c>
      <c r="K17" s="115">
        <v>77068.329750000004</v>
      </c>
      <c r="L17" s="115">
        <v>91097.039120000001</v>
      </c>
      <c r="M17" s="115">
        <v>79503.759460000001</v>
      </c>
      <c r="N17" s="115">
        <v>90528.891539999997</v>
      </c>
      <c r="O17" s="116">
        <v>978568.04997000005</v>
      </c>
    </row>
    <row r="18" spans="1:15" ht="13.8" x14ac:dyDescent="0.25">
      <c r="A18" s="86">
        <v>2025</v>
      </c>
      <c r="B18" s="114" t="s">
        <v>136</v>
      </c>
      <c r="C18" s="115">
        <v>18347.959439999999</v>
      </c>
      <c r="D18" s="115">
        <v>19395.497370000001</v>
      </c>
      <c r="E18" s="115">
        <v>18493.122530000001</v>
      </c>
      <c r="F18" s="115">
        <v>14944.745709999999</v>
      </c>
      <c r="G18" s="115">
        <v>13651.14256</v>
      </c>
      <c r="H18" s="115">
        <v>8090.8728199999996</v>
      </c>
      <c r="I18" s="115">
        <v>9449.1544799999992</v>
      </c>
      <c r="J18" s="115">
        <v>9401.9723099999992</v>
      </c>
      <c r="K18" s="115">
        <v>10157.4192</v>
      </c>
      <c r="L18" s="115"/>
      <c r="M18" s="115"/>
      <c r="N18" s="115"/>
      <c r="O18" s="116">
        <v>121931.88642</v>
      </c>
    </row>
    <row r="19" spans="1:15" ht="13.8" x14ac:dyDescent="0.25">
      <c r="A19" s="85">
        <v>2024</v>
      </c>
      <c r="B19" s="114" t="s">
        <v>136</v>
      </c>
      <c r="C19" s="115">
        <v>13984.519</v>
      </c>
      <c r="D19" s="115">
        <v>17475.448970000001</v>
      </c>
      <c r="E19" s="115">
        <v>17466.657169999999</v>
      </c>
      <c r="F19" s="115">
        <v>14415.68665</v>
      </c>
      <c r="G19" s="115">
        <v>14678.64143</v>
      </c>
      <c r="H19" s="115">
        <v>7954.6204200000002</v>
      </c>
      <c r="I19" s="115">
        <v>6293.0091000000002</v>
      </c>
      <c r="J19" s="115">
        <v>5688.9342999999999</v>
      </c>
      <c r="K19" s="115">
        <v>7601.4904299999998</v>
      </c>
      <c r="L19" s="115">
        <v>10952.754269999999</v>
      </c>
      <c r="M19" s="115">
        <v>10347.75664</v>
      </c>
      <c r="N19" s="115">
        <v>13807.07789</v>
      </c>
      <c r="O19" s="116">
        <v>140666.59627000001</v>
      </c>
    </row>
    <row r="20" spans="1:15" ht="13.8" x14ac:dyDescent="0.25">
      <c r="A20" s="86">
        <v>2025</v>
      </c>
      <c r="B20" s="114" t="s">
        <v>137</v>
      </c>
      <c r="C20" s="117">
        <v>284326.54002000001</v>
      </c>
      <c r="D20" s="117">
        <v>275420.88746</v>
      </c>
      <c r="E20" s="117">
        <v>304836.20633000002</v>
      </c>
      <c r="F20" s="117">
        <v>287905.59061000001</v>
      </c>
      <c r="G20" s="117">
        <v>335130.38740000001</v>
      </c>
      <c r="H20" s="115">
        <v>313835.33280999999</v>
      </c>
      <c r="I20" s="115">
        <v>370738.07931</v>
      </c>
      <c r="J20" s="115">
        <v>338233.33322999999</v>
      </c>
      <c r="K20" s="115">
        <v>347557.13896000001</v>
      </c>
      <c r="L20" s="115"/>
      <c r="M20" s="115"/>
      <c r="N20" s="115"/>
      <c r="O20" s="116">
        <v>2857983.4961299999</v>
      </c>
    </row>
    <row r="21" spans="1:15" ht="13.8" x14ac:dyDescent="0.25">
      <c r="A21" s="85">
        <v>2024</v>
      </c>
      <c r="B21" s="114" t="s">
        <v>137</v>
      </c>
      <c r="C21" s="115">
        <v>355960.40323</v>
      </c>
      <c r="D21" s="115">
        <v>311356.38655</v>
      </c>
      <c r="E21" s="115">
        <v>301716.02964999998</v>
      </c>
      <c r="F21" s="115">
        <v>302178.77643000003</v>
      </c>
      <c r="G21" s="115">
        <v>317479.84360000002</v>
      </c>
      <c r="H21" s="115">
        <v>257665.70292000001</v>
      </c>
      <c r="I21" s="115">
        <v>286268.30627</v>
      </c>
      <c r="J21" s="115">
        <v>337285.63448000001</v>
      </c>
      <c r="K21" s="115">
        <v>330368.84255</v>
      </c>
      <c r="L21" s="115">
        <v>366778.44579000003</v>
      </c>
      <c r="M21" s="115">
        <v>346917.12206000002</v>
      </c>
      <c r="N21" s="115">
        <v>348906.67934999999</v>
      </c>
      <c r="O21" s="116">
        <v>3862882.17288</v>
      </c>
    </row>
    <row r="22" spans="1:15" ht="13.8" x14ac:dyDescent="0.25">
      <c r="A22" s="86">
        <v>2025</v>
      </c>
      <c r="B22" s="114" t="s">
        <v>138</v>
      </c>
      <c r="C22" s="117">
        <v>608468.65015</v>
      </c>
      <c r="D22" s="117">
        <v>605565.49169000005</v>
      </c>
      <c r="E22" s="117">
        <v>671784.76333999995</v>
      </c>
      <c r="F22" s="117">
        <v>620961.11941000004</v>
      </c>
      <c r="G22" s="117">
        <v>722142.53197000001</v>
      </c>
      <c r="H22" s="115">
        <v>587591.74283</v>
      </c>
      <c r="I22" s="115">
        <v>690272.63353999995</v>
      </c>
      <c r="J22" s="115">
        <v>656161.17747</v>
      </c>
      <c r="K22" s="115">
        <v>687310.00032999995</v>
      </c>
      <c r="L22" s="115"/>
      <c r="M22" s="115"/>
      <c r="N22" s="115"/>
      <c r="O22" s="116">
        <v>5850258.1107299998</v>
      </c>
    </row>
    <row r="23" spans="1:15" ht="13.8" x14ac:dyDescent="0.25">
      <c r="A23" s="85">
        <v>2024</v>
      </c>
      <c r="B23" s="114" t="s">
        <v>138</v>
      </c>
      <c r="C23" s="115">
        <v>601521.96655999997</v>
      </c>
      <c r="D23" s="117">
        <v>652177.15725000005</v>
      </c>
      <c r="E23" s="115">
        <v>675014.46615999995</v>
      </c>
      <c r="F23" s="115">
        <v>582861.07472000003</v>
      </c>
      <c r="G23" s="115">
        <v>736581.36320999998</v>
      </c>
      <c r="H23" s="115">
        <v>544606.70472000004</v>
      </c>
      <c r="I23" s="115">
        <v>706263.82525999995</v>
      </c>
      <c r="J23" s="115">
        <v>664863.41949999996</v>
      </c>
      <c r="K23" s="115">
        <v>660432.44600999996</v>
      </c>
      <c r="L23" s="115">
        <v>689061.15968000004</v>
      </c>
      <c r="M23" s="115">
        <v>669824.50552000001</v>
      </c>
      <c r="N23" s="115">
        <v>708362.56281999999</v>
      </c>
      <c r="O23" s="116">
        <v>7891570.6514100004</v>
      </c>
    </row>
    <row r="24" spans="1:15" ht="13.8" x14ac:dyDescent="0.25">
      <c r="A24" s="86">
        <v>2025</v>
      </c>
      <c r="B24" s="112" t="s">
        <v>14</v>
      </c>
      <c r="C24" s="118">
        <f t="shared" ref="C24:K24" si="2">C26+C28+C30+C32+C34+C36+C38+C40+C42+C44+C46+C48+C50+C52+C54</f>
        <v>14944490.034099998</v>
      </c>
      <c r="D24" s="118">
        <f t="shared" si="2"/>
        <v>14670815.254160002</v>
      </c>
      <c r="E24" s="118">
        <f t="shared" si="2"/>
        <v>16483054.26636</v>
      </c>
      <c r="F24" s="118">
        <f t="shared" si="2"/>
        <v>14831928.908609999</v>
      </c>
      <c r="G24" s="118">
        <f t="shared" si="2"/>
        <v>17901400.10782</v>
      </c>
      <c r="H24" s="118">
        <f t="shared" si="2"/>
        <v>14614854.400869999</v>
      </c>
      <c r="I24" s="118">
        <f t="shared" si="2"/>
        <v>18150704.737979997</v>
      </c>
      <c r="J24" s="118">
        <f t="shared" si="2"/>
        <v>15346215.09262</v>
      </c>
      <c r="K24" s="118">
        <f t="shared" si="2"/>
        <v>16220104.697990002</v>
      </c>
      <c r="L24" s="118"/>
      <c r="M24" s="118"/>
      <c r="N24" s="118"/>
      <c r="O24" s="118">
        <f>O26+O28+O30+O32+O34+O36+O38+O40+O42+O44+O46+O48+O50+O52+O54</f>
        <v>143163567.50050998</v>
      </c>
    </row>
    <row r="25" spans="1:15" ht="13.8" x14ac:dyDescent="0.25">
      <c r="A25" s="85">
        <v>2024</v>
      </c>
      <c r="B25" s="112" t="s">
        <v>14</v>
      </c>
      <c r="C25" s="118">
        <f t="shared" ref="C25:K25" si="3">C27+C29+C31+C33+C35+C37+C39+C41+C43+C45+C47+C49+C51+C53+C55</f>
        <v>13626948.750160001</v>
      </c>
      <c r="D25" s="118">
        <f t="shared" si="3"/>
        <v>14881709.719229998</v>
      </c>
      <c r="E25" s="118">
        <f t="shared" si="3"/>
        <v>16221887.687969999</v>
      </c>
      <c r="F25" s="118">
        <f t="shared" si="3"/>
        <v>13216923.42911</v>
      </c>
      <c r="G25" s="118">
        <f t="shared" si="3"/>
        <v>17150972.39632</v>
      </c>
      <c r="H25" s="118">
        <f t="shared" si="3"/>
        <v>13243739.610409999</v>
      </c>
      <c r="I25" s="118">
        <f t="shared" si="3"/>
        <v>15904216.461740002</v>
      </c>
      <c r="J25" s="118">
        <f t="shared" si="3"/>
        <v>15475837.268890001</v>
      </c>
      <c r="K25" s="118">
        <f t="shared" si="3"/>
        <v>15722921.81629</v>
      </c>
      <c r="L25" s="118">
        <f>L27+L29+L31+L33+L35+L37+L39+L41+L43+L45+L47+L49+L51+L53+L55</f>
        <v>16495918.377869999</v>
      </c>
      <c r="M25" s="118">
        <f>M27+M29+M31+M33+M35+M37+M39+M41+M43+M45+M47+M49+M51+M53+M55</f>
        <v>15588101.126540001</v>
      </c>
      <c r="N25" s="118">
        <f>N27+N29+N31+N33+N35+N37+N39+N41+N43+N45+N47+N49+N51+N53+N55</f>
        <v>16181505.241660003</v>
      </c>
      <c r="O25" s="118">
        <f>O27+O29+O31+O33+O35+O37+O39+O41+O43+O45+O47+O49+O51+O53+O55</f>
        <v>183710681.88619003</v>
      </c>
    </row>
    <row r="26" spans="1:15" ht="13.8" x14ac:dyDescent="0.25">
      <c r="A26" s="86">
        <v>2025</v>
      </c>
      <c r="B26" s="114" t="s">
        <v>139</v>
      </c>
      <c r="C26" s="115">
        <v>825295.07978000003</v>
      </c>
      <c r="D26" s="115">
        <v>756114.50543000002</v>
      </c>
      <c r="E26" s="115">
        <v>838238.67458999995</v>
      </c>
      <c r="F26" s="115">
        <v>770125.10990000004</v>
      </c>
      <c r="G26" s="115">
        <v>852493.99794000003</v>
      </c>
      <c r="H26" s="115">
        <v>692240.18172999995</v>
      </c>
      <c r="I26" s="115">
        <v>776744.83966000006</v>
      </c>
      <c r="J26" s="115">
        <v>749892.41989000002</v>
      </c>
      <c r="K26" s="115">
        <v>787275.96398</v>
      </c>
      <c r="L26" s="115"/>
      <c r="M26" s="115"/>
      <c r="N26" s="115"/>
      <c r="O26" s="116">
        <v>7048420.7729000002</v>
      </c>
    </row>
    <row r="27" spans="1:15" ht="13.8" x14ac:dyDescent="0.25">
      <c r="A27" s="85">
        <v>2024</v>
      </c>
      <c r="B27" s="114" t="s">
        <v>139</v>
      </c>
      <c r="C27" s="115">
        <v>784249.66018000001</v>
      </c>
      <c r="D27" s="115">
        <v>809996.29724999995</v>
      </c>
      <c r="E27" s="115">
        <v>815958.24349999998</v>
      </c>
      <c r="F27" s="115">
        <v>697559.16061999998</v>
      </c>
      <c r="G27" s="115">
        <v>862638.44126999995</v>
      </c>
      <c r="H27" s="115">
        <v>644673.22478000005</v>
      </c>
      <c r="I27" s="115">
        <v>797411.31550999999</v>
      </c>
      <c r="J27" s="115">
        <v>797982.82716999995</v>
      </c>
      <c r="K27" s="115">
        <v>805203.39901000005</v>
      </c>
      <c r="L27" s="115">
        <v>839923.57261999999</v>
      </c>
      <c r="M27" s="115">
        <v>853335.44252000004</v>
      </c>
      <c r="N27" s="115">
        <v>780590.97410999995</v>
      </c>
      <c r="O27" s="116">
        <v>9489522.5585399996</v>
      </c>
    </row>
    <row r="28" spans="1:15" ht="13.8" x14ac:dyDescent="0.25">
      <c r="A28" s="86">
        <v>2025</v>
      </c>
      <c r="B28" s="114" t="s">
        <v>140</v>
      </c>
      <c r="C28" s="115">
        <v>126180.88076</v>
      </c>
      <c r="D28" s="115">
        <v>132254.35380000001</v>
      </c>
      <c r="E28" s="115">
        <v>140706.83601999999</v>
      </c>
      <c r="F28" s="115">
        <v>102718.78922000001</v>
      </c>
      <c r="G28" s="115">
        <v>124102.20604999999</v>
      </c>
      <c r="H28" s="115">
        <v>90413.752110000001</v>
      </c>
      <c r="I28" s="115">
        <v>132544.14876000001</v>
      </c>
      <c r="J28" s="115">
        <v>137270.2059</v>
      </c>
      <c r="K28" s="115">
        <v>128988.08873</v>
      </c>
      <c r="L28" s="115"/>
      <c r="M28" s="115"/>
      <c r="N28" s="115"/>
      <c r="O28" s="116">
        <v>1115179.26135</v>
      </c>
    </row>
    <row r="29" spans="1:15" ht="13.8" x14ac:dyDescent="0.25">
      <c r="A29" s="85">
        <v>2024</v>
      </c>
      <c r="B29" s="114" t="s">
        <v>140</v>
      </c>
      <c r="C29" s="115">
        <v>120173.02723000001</v>
      </c>
      <c r="D29" s="115">
        <v>142892.26903</v>
      </c>
      <c r="E29" s="115">
        <v>145709.82208000001</v>
      </c>
      <c r="F29" s="115">
        <v>105392.92955</v>
      </c>
      <c r="G29" s="115">
        <v>135760.14150999999</v>
      </c>
      <c r="H29" s="115">
        <v>98663.976160000006</v>
      </c>
      <c r="I29" s="115">
        <v>138549.79115</v>
      </c>
      <c r="J29" s="115">
        <v>147827.05361</v>
      </c>
      <c r="K29" s="115">
        <v>131933.71492999999</v>
      </c>
      <c r="L29" s="115">
        <v>132600.64619999999</v>
      </c>
      <c r="M29" s="115">
        <v>116482.00922000001</v>
      </c>
      <c r="N29" s="115">
        <v>110010.35670999999</v>
      </c>
      <c r="O29" s="116">
        <v>1525995.7373800001</v>
      </c>
    </row>
    <row r="30" spans="1:15" s="36" customFormat="1" ht="13.8" x14ac:dyDescent="0.25">
      <c r="A30" s="86">
        <v>2025</v>
      </c>
      <c r="B30" s="114" t="s">
        <v>141</v>
      </c>
      <c r="C30" s="115">
        <v>229213.02712000001</v>
      </c>
      <c r="D30" s="115">
        <v>227658.70558000001</v>
      </c>
      <c r="E30" s="115">
        <v>234219.72373</v>
      </c>
      <c r="F30" s="115">
        <v>199117.03920999999</v>
      </c>
      <c r="G30" s="115">
        <v>233988.57801999999</v>
      </c>
      <c r="H30" s="115">
        <v>165580.75419000001</v>
      </c>
      <c r="I30" s="115">
        <v>231147.95026000001</v>
      </c>
      <c r="J30" s="115">
        <v>231962.89342000001</v>
      </c>
      <c r="K30" s="115">
        <v>263750.44059000001</v>
      </c>
      <c r="L30" s="115"/>
      <c r="M30" s="115"/>
      <c r="N30" s="115"/>
      <c r="O30" s="116">
        <v>2016639.1121199999</v>
      </c>
    </row>
    <row r="31" spans="1:15" ht="13.8" x14ac:dyDescent="0.25">
      <c r="A31" s="85">
        <v>2024</v>
      </c>
      <c r="B31" s="114" t="s">
        <v>141</v>
      </c>
      <c r="C31" s="115">
        <v>238938.0986</v>
      </c>
      <c r="D31" s="115">
        <v>260240.04456000001</v>
      </c>
      <c r="E31" s="115">
        <v>246980.57407</v>
      </c>
      <c r="F31" s="115">
        <v>190090.99137999999</v>
      </c>
      <c r="G31" s="115">
        <v>260317.93539</v>
      </c>
      <c r="H31" s="115">
        <v>177515.19346000001</v>
      </c>
      <c r="I31" s="115">
        <v>230127.81724999999</v>
      </c>
      <c r="J31" s="115">
        <v>231281.49836</v>
      </c>
      <c r="K31" s="115">
        <v>250243.95947999999</v>
      </c>
      <c r="L31" s="115">
        <v>274182.40727999998</v>
      </c>
      <c r="M31" s="115">
        <v>259893.22266999999</v>
      </c>
      <c r="N31" s="115">
        <v>247137.72871</v>
      </c>
      <c r="O31" s="116">
        <v>2866949.4712100001</v>
      </c>
    </row>
    <row r="32" spans="1:15" ht="13.8" x14ac:dyDescent="0.25">
      <c r="A32" s="86">
        <v>2025</v>
      </c>
      <c r="B32" s="114" t="s">
        <v>142</v>
      </c>
      <c r="C32" s="117">
        <v>2551367.9547299999</v>
      </c>
      <c r="D32" s="117">
        <v>2487234.2077000001</v>
      </c>
      <c r="E32" s="117">
        <v>2725069.7654499998</v>
      </c>
      <c r="F32" s="117">
        <v>2612211.03156</v>
      </c>
      <c r="G32" s="117">
        <v>2787392.6587499999</v>
      </c>
      <c r="H32" s="117">
        <v>2613197.4137200001</v>
      </c>
      <c r="I32" s="117">
        <v>3434766.3095999998</v>
      </c>
      <c r="J32" s="117">
        <v>2619179.2099600001</v>
      </c>
      <c r="K32" s="117">
        <v>2500660.5613099998</v>
      </c>
      <c r="L32" s="117"/>
      <c r="M32" s="117"/>
      <c r="N32" s="117"/>
      <c r="O32" s="116">
        <v>24331079.112780001</v>
      </c>
    </row>
    <row r="33" spans="1:15" ht="13.8" x14ac:dyDescent="0.25">
      <c r="A33" s="85">
        <v>2024</v>
      </c>
      <c r="B33" s="114" t="s">
        <v>142</v>
      </c>
      <c r="C33" s="115">
        <v>2368035.13962</v>
      </c>
      <c r="D33" s="115">
        <v>2618351.4627100001</v>
      </c>
      <c r="E33" s="115">
        <v>3078037.79464</v>
      </c>
      <c r="F33" s="117">
        <v>2491580.1014999999</v>
      </c>
      <c r="G33" s="117">
        <v>3020299.3041500002</v>
      </c>
      <c r="H33" s="117">
        <v>2216935.5727599999</v>
      </c>
      <c r="I33" s="117">
        <v>2583341.7833799999</v>
      </c>
      <c r="J33" s="117">
        <v>2555375.6169799999</v>
      </c>
      <c r="K33" s="117">
        <v>2181923.07681</v>
      </c>
      <c r="L33" s="117">
        <v>2450313.5840799999</v>
      </c>
      <c r="M33" s="117">
        <v>2518391.9506100002</v>
      </c>
      <c r="N33" s="117">
        <v>2656921.4152700002</v>
      </c>
      <c r="O33" s="116">
        <v>30739506.802510001</v>
      </c>
    </row>
    <row r="34" spans="1:15" ht="13.8" x14ac:dyDescent="0.25">
      <c r="A34" s="86">
        <v>2025</v>
      </c>
      <c r="B34" s="114" t="s">
        <v>143</v>
      </c>
      <c r="C34" s="115">
        <v>1409367.09503</v>
      </c>
      <c r="D34" s="115">
        <v>1354889.5427000001</v>
      </c>
      <c r="E34" s="115">
        <v>1414115.9163500001</v>
      </c>
      <c r="F34" s="115">
        <v>1225708.31489</v>
      </c>
      <c r="G34" s="115">
        <v>1515122.2760000001</v>
      </c>
      <c r="H34" s="115">
        <v>1196772.4278899999</v>
      </c>
      <c r="I34" s="115">
        <v>1583001.0673100001</v>
      </c>
      <c r="J34" s="115">
        <v>1522852.5453300001</v>
      </c>
      <c r="K34" s="115">
        <v>1490560.5847499999</v>
      </c>
      <c r="L34" s="115"/>
      <c r="M34" s="115"/>
      <c r="N34" s="115"/>
      <c r="O34" s="116">
        <v>12712389.77025</v>
      </c>
    </row>
    <row r="35" spans="1:15" ht="13.8" x14ac:dyDescent="0.25">
      <c r="A35" s="85">
        <v>2024</v>
      </c>
      <c r="B35" s="114" t="s">
        <v>143</v>
      </c>
      <c r="C35" s="115">
        <v>1417883.9688500001</v>
      </c>
      <c r="D35" s="115">
        <v>1497994.3489699999</v>
      </c>
      <c r="E35" s="115">
        <v>1611586.57895</v>
      </c>
      <c r="F35" s="115">
        <v>1225747.8668899999</v>
      </c>
      <c r="G35" s="115">
        <v>1640630.9268199999</v>
      </c>
      <c r="H35" s="115">
        <v>1294122.2994899999</v>
      </c>
      <c r="I35" s="115">
        <v>1657555.6461199999</v>
      </c>
      <c r="J35" s="115">
        <v>1667731.25817</v>
      </c>
      <c r="K35" s="115">
        <v>1580747.67802</v>
      </c>
      <c r="L35" s="115">
        <v>1571755.4724099999</v>
      </c>
      <c r="M35" s="115">
        <v>1485250.1139700001</v>
      </c>
      <c r="N35" s="115">
        <v>1260048.39118</v>
      </c>
      <c r="O35" s="116">
        <v>17911054.54984</v>
      </c>
    </row>
    <row r="36" spans="1:15" ht="13.8" x14ac:dyDescent="0.25">
      <c r="A36" s="86">
        <v>2025</v>
      </c>
      <c r="B36" s="114" t="s">
        <v>144</v>
      </c>
      <c r="C36" s="115">
        <v>2996475.24217</v>
      </c>
      <c r="D36" s="115">
        <v>2976626.8112699999</v>
      </c>
      <c r="E36" s="115">
        <v>3514229.1037300001</v>
      </c>
      <c r="F36" s="115">
        <v>3142079.2193499999</v>
      </c>
      <c r="G36" s="115">
        <v>3942685.9119199999</v>
      </c>
      <c r="H36" s="115">
        <v>3405533.20254</v>
      </c>
      <c r="I36" s="115">
        <v>3835524.1826499999</v>
      </c>
      <c r="J36" s="115">
        <v>2731498.47633</v>
      </c>
      <c r="K36" s="115">
        <v>3660741.5057100002</v>
      </c>
      <c r="L36" s="115"/>
      <c r="M36" s="115"/>
      <c r="N36" s="115"/>
      <c r="O36" s="116">
        <v>30205393.655669998</v>
      </c>
    </row>
    <row r="37" spans="1:15" ht="13.8" x14ac:dyDescent="0.25">
      <c r="A37" s="85">
        <v>2024</v>
      </c>
      <c r="B37" s="114" t="s">
        <v>144</v>
      </c>
      <c r="C37" s="115">
        <v>2776665.59663</v>
      </c>
      <c r="D37" s="115">
        <v>3127368.94967</v>
      </c>
      <c r="E37" s="115">
        <v>3221020.51407</v>
      </c>
      <c r="F37" s="115">
        <v>2739689.4615000002</v>
      </c>
      <c r="G37" s="115">
        <v>3211065.4572600001</v>
      </c>
      <c r="H37" s="115">
        <v>2613742.4381599999</v>
      </c>
      <c r="I37" s="115">
        <v>3119637.13705</v>
      </c>
      <c r="J37" s="115">
        <v>2697142.9387500002</v>
      </c>
      <c r="K37" s="115">
        <v>3399945.0989700002</v>
      </c>
      <c r="L37" s="115">
        <v>3570360.2974</v>
      </c>
      <c r="M37" s="115">
        <v>3237176.25495</v>
      </c>
      <c r="N37" s="115">
        <v>3483720.6900300002</v>
      </c>
      <c r="O37" s="116">
        <v>37197534.83444</v>
      </c>
    </row>
    <row r="38" spans="1:15" ht="13.8" x14ac:dyDescent="0.25">
      <c r="A38" s="86">
        <v>2025</v>
      </c>
      <c r="B38" s="114" t="s">
        <v>145</v>
      </c>
      <c r="C38" s="115">
        <v>82415.475059999997</v>
      </c>
      <c r="D38" s="115">
        <v>158784.48155999999</v>
      </c>
      <c r="E38" s="115">
        <v>86356.291979999995</v>
      </c>
      <c r="F38" s="115">
        <v>129783.30017</v>
      </c>
      <c r="G38" s="115">
        <v>367051.56397000002</v>
      </c>
      <c r="H38" s="115">
        <v>84067.867240000007</v>
      </c>
      <c r="I38" s="115">
        <v>262653.41882999998</v>
      </c>
      <c r="J38" s="115">
        <v>81744.173809999993</v>
      </c>
      <c r="K38" s="115">
        <v>230420.35769</v>
      </c>
      <c r="L38" s="115"/>
      <c r="M38" s="115"/>
      <c r="N38" s="115"/>
      <c r="O38" s="116">
        <v>1483276.93031</v>
      </c>
    </row>
    <row r="39" spans="1:15" ht="13.8" x14ac:dyDescent="0.25">
      <c r="A39" s="85">
        <v>2024</v>
      </c>
      <c r="B39" s="114" t="s">
        <v>145</v>
      </c>
      <c r="C39" s="115">
        <v>167284.17989999999</v>
      </c>
      <c r="D39" s="115">
        <v>141237.81938999999</v>
      </c>
      <c r="E39" s="115">
        <v>142964.37304999999</v>
      </c>
      <c r="F39" s="115">
        <v>80867.331659999996</v>
      </c>
      <c r="G39" s="115">
        <v>168148.12448999999</v>
      </c>
      <c r="H39" s="115">
        <v>220068.33278999999</v>
      </c>
      <c r="I39" s="115">
        <v>118286.72552000001</v>
      </c>
      <c r="J39" s="115">
        <v>91670.812439999994</v>
      </c>
      <c r="K39" s="115">
        <v>234435.90804000001</v>
      </c>
      <c r="L39" s="115">
        <v>172867.80115000001</v>
      </c>
      <c r="M39" s="115">
        <v>152747.57754</v>
      </c>
      <c r="N39" s="115">
        <v>221165.67335</v>
      </c>
      <c r="O39" s="116">
        <v>1911744.6593200001</v>
      </c>
    </row>
    <row r="40" spans="1:15" ht="13.8" x14ac:dyDescent="0.25">
      <c r="A40" s="86">
        <v>2025</v>
      </c>
      <c r="B40" s="114" t="s">
        <v>146</v>
      </c>
      <c r="C40" s="115">
        <v>1223816.96276</v>
      </c>
      <c r="D40" s="115">
        <v>1293016.2814799999</v>
      </c>
      <c r="E40" s="115">
        <v>1477736.9914500001</v>
      </c>
      <c r="F40" s="115">
        <v>1379117.7901399999</v>
      </c>
      <c r="G40" s="115">
        <v>1673344.18536</v>
      </c>
      <c r="H40" s="115">
        <v>1274696.14383</v>
      </c>
      <c r="I40" s="115">
        <v>1564490.6612199999</v>
      </c>
      <c r="J40" s="115">
        <v>1490079.4908199999</v>
      </c>
      <c r="K40" s="115">
        <v>1516734.2773800001</v>
      </c>
      <c r="L40" s="115"/>
      <c r="M40" s="115"/>
      <c r="N40" s="115"/>
      <c r="O40" s="116">
        <v>12893032.78444</v>
      </c>
    </row>
    <row r="41" spans="1:15" ht="13.8" x14ac:dyDescent="0.25">
      <c r="A41" s="85">
        <v>2024</v>
      </c>
      <c r="B41" s="114" t="s">
        <v>146</v>
      </c>
      <c r="C41" s="115">
        <v>1207598.6345800001</v>
      </c>
      <c r="D41" s="115">
        <v>1286242.07118</v>
      </c>
      <c r="E41" s="115">
        <v>1459950.9856400001</v>
      </c>
      <c r="F41" s="115">
        <v>1195145.94982</v>
      </c>
      <c r="G41" s="115">
        <v>1494941.5416600001</v>
      </c>
      <c r="H41" s="115">
        <v>1188416.8364899999</v>
      </c>
      <c r="I41" s="115">
        <v>1407417.8941899999</v>
      </c>
      <c r="J41" s="115">
        <v>1476067.5599199999</v>
      </c>
      <c r="K41" s="115">
        <v>1477184.16346</v>
      </c>
      <c r="L41" s="115">
        <v>1549591.63145</v>
      </c>
      <c r="M41" s="115">
        <v>1447954.2734399999</v>
      </c>
      <c r="N41" s="115">
        <v>1476910.86081</v>
      </c>
      <c r="O41" s="116">
        <v>16667422.40264</v>
      </c>
    </row>
    <row r="42" spans="1:15" ht="13.8" x14ac:dyDescent="0.25">
      <c r="A42" s="86">
        <v>2025</v>
      </c>
      <c r="B42" s="114" t="s">
        <v>147</v>
      </c>
      <c r="C42" s="115">
        <v>790485.86783999996</v>
      </c>
      <c r="D42" s="115">
        <v>807943.61383000005</v>
      </c>
      <c r="E42" s="115">
        <v>915266.48663000006</v>
      </c>
      <c r="F42" s="115">
        <v>853549.06425000005</v>
      </c>
      <c r="G42" s="115">
        <v>1006912.3714600001</v>
      </c>
      <c r="H42" s="115">
        <v>798698.35517</v>
      </c>
      <c r="I42" s="115">
        <v>986117.10834000004</v>
      </c>
      <c r="J42" s="115">
        <v>962931.38164000004</v>
      </c>
      <c r="K42" s="115">
        <v>942511.66717000003</v>
      </c>
      <c r="L42" s="115"/>
      <c r="M42" s="115"/>
      <c r="N42" s="115"/>
      <c r="O42" s="116">
        <v>8064415.9163300004</v>
      </c>
    </row>
    <row r="43" spans="1:15" ht="13.8" x14ac:dyDescent="0.25">
      <c r="A43" s="85">
        <v>2024</v>
      </c>
      <c r="B43" s="114" t="s">
        <v>147</v>
      </c>
      <c r="C43" s="115">
        <v>823083.55226000003</v>
      </c>
      <c r="D43" s="115">
        <v>910239.89621000004</v>
      </c>
      <c r="E43" s="115">
        <v>1026273.38596</v>
      </c>
      <c r="F43" s="115">
        <v>844586.36789999995</v>
      </c>
      <c r="G43" s="115">
        <v>1065054.4439000001</v>
      </c>
      <c r="H43" s="115">
        <v>763654.23120000004</v>
      </c>
      <c r="I43" s="115">
        <v>945820.52268000005</v>
      </c>
      <c r="J43" s="115">
        <v>974737.40223000001</v>
      </c>
      <c r="K43" s="115">
        <v>925516.34163000004</v>
      </c>
      <c r="L43" s="115">
        <v>995010.11236999999</v>
      </c>
      <c r="M43" s="115">
        <v>944162.08490999998</v>
      </c>
      <c r="N43" s="115">
        <v>963738.81736999995</v>
      </c>
      <c r="O43" s="116">
        <v>11181877.15862</v>
      </c>
    </row>
    <row r="44" spans="1:15" ht="13.8" x14ac:dyDescent="0.25">
      <c r="A44" s="86">
        <v>2025</v>
      </c>
      <c r="B44" s="114" t="s">
        <v>148</v>
      </c>
      <c r="C44" s="115">
        <v>1010519.9656699999</v>
      </c>
      <c r="D44" s="115">
        <v>1020032.05779</v>
      </c>
      <c r="E44" s="115">
        <v>1134545.73808</v>
      </c>
      <c r="F44" s="115">
        <v>1080053.3442899999</v>
      </c>
      <c r="G44" s="115">
        <v>1234858.76398</v>
      </c>
      <c r="H44" s="115">
        <v>968228.53668000002</v>
      </c>
      <c r="I44" s="115">
        <v>1187563.8441699999</v>
      </c>
      <c r="J44" s="115">
        <v>1098811.91322</v>
      </c>
      <c r="K44" s="115">
        <v>1132517.70955</v>
      </c>
      <c r="L44" s="115"/>
      <c r="M44" s="115"/>
      <c r="N44" s="115"/>
      <c r="O44" s="116">
        <v>9867131.8734300006</v>
      </c>
    </row>
    <row r="45" spans="1:15" ht="13.8" x14ac:dyDescent="0.25">
      <c r="A45" s="85">
        <v>2024</v>
      </c>
      <c r="B45" s="114" t="s">
        <v>148</v>
      </c>
      <c r="C45" s="115">
        <v>938374.95611999999</v>
      </c>
      <c r="D45" s="115">
        <v>982551.14778999996</v>
      </c>
      <c r="E45" s="115">
        <v>1078724.2892400001</v>
      </c>
      <c r="F45" s="115">
        <v>916493.77237999998</v>
      </c>
      <c r="G45" s="115">
        <v>1205377.96581</v>
      </c>
      <c r="H45" s="115">
        <v>935318.17628999997</v>
      </c>
      <c r="I45" s="115">
        <v>1101763.2509600001</v>
      </c>
      <c r="J45" s="115">
        <v>1077827.18777</v>
      </c>
      <c r="K45" s="115">
        <v>1042520.0620799999</v>
      </c>
      <c r="L45" s="115">
        <v>1118216.9226899999</v>
      </c>
      <c r="M45" s="115">
        <v>1058865.63054</v>
      </c>
      <c r="N45" s="115">
        <v>972281.83400000003</v>
      </c>
      <c r="O45" s="116">
        <v>12428315.195669999</v>
      </c>
    </row>
    <row r="46" spans="1:15" ht="13.8" x14ac:dyDescent="0.25">
      <c r="A46" s="86">
        <v>2025</v>
      </c>
      <c r="B46" s="114" t="s">
        <v>149</v>
      </c>
      <c r="C46" s="115">
        <v>1245550.0425199999</v>
      </c>
      <c r="D46" s="115">
        <v>1232211.62479</v>
      </c>
      <c r="E46" s="115">
        <v>1539414.25346</v>
      </c>
      <c r="F46" s="115">
        <v>1299203.1982799999</v>
      </c>
      <c r="G46" s="115">
        <v>1496836.39695</v>
      </c>
      <c r="H46" s="115">
        <v>1428014.16295</v>
      </c>
      <c r="I46" s="115">
        <v>1350985.2647899999</v>
      </c>
      <c r="J46" s="115">
        <v>1366387.2226799999</v>
      </c>
      <c r="K46" s="115">
        <v>1497336.01562</v>
      </c>
      <c r="L46" s="115"/>
      <c r="M46" s="115"/>
      <c r="N46" s="115"/>
      <c r="O46" s="116">
        <v>12455938.18204</v>
      </c>
    </row>
    <row r="47" spans="1:15" ht="13.8" x14ac:dyDescent="0.25">
      <c r="A47" s="85">
        <v>2024</v>
      </c>
      <c r="B47" s="114" t="s">
        <v>149</v>
      </c>
      <c r="C47" s="115">
        <v>1113595.23884</v>
      </c>
      <c r="D47" s="115">
        <v>1375354.0140800001</v>
      </c>
      <c r="E47" s="115">
        <v>1467693.5105699999</v>
      </c>
      <c r="F47" s="115">
        <v>1192080.6555399999</v>
      </c>
      <c r="G47" s="115">
        <v>1452071.49911</v>
      </c>
      <c r="H47" s="115">
        <v>1312279.8658100001</v>
      </c>
      <c r="I47" s="115">
        <v>1415847.8846100001</v>
      </c>
      <c r="J47" s="115">
        <v>1404791.62567</v>
      </c>
      <c r="K47" s="115">
        <v>1466592.42056</v>
      </c>
      <c r="L47" s="115">
        <v>1253390.52596</v>
      </c>
      <c r="M47" s="115">
        <v>1246105.3902100001</v>
      </c>
      <c r="N47" s="115">
        <v>1433523.2679900001</v>
      </c>
      <c r="O47" s="116">
        <v>16133325.898949999</v>
      </c>
    </row>
    <row r="48" spans="1:15" ht="13.8" x14ac:dyDescent="0.25">
      <c r="A48" s="86">
        <v>2025</v>
      </c>
      <c r="B48" s="114" t="s">
        <v>150</v>
      </c>
      <c r="C48" s="115">
        <v>317186.10092</v>
      </c>
      <c r="D48" s="115">
        <v>320215.90902999998</v>
      </c>
      <c r="E48" s="115">
        <v>375147.76507999998</v>
      </c>
      <c r="F48" s="115">
        <v>387220.0601</v>
      </c>
      <c r="G48" s="115">
        <v>413439.18693000003</v>
      </c>
      <c r="H48" s="115">
        <v>365449.6347</v>
      </c>
      <c r="I48" s="115">
        <v>427316.80674999999</v>
      </c>
      <c r="J48" s="115">
        <v>363935.69248999999</v>
      </c>
      <c r="K48" s="115">
        <v>383280.08039000002</v>
      </c>
      <c r="L48" s="115"/>
      <c r="M48" s="115"/>
      <c r="N48" s="115"/>
      <c r="O48" s="116">
        <v>3353191.2363900002</v>
      </c>
    </row>
    <row r="49" spans="1:15" ht="13.8" x14ac:dyDescent="0.25">
      <c r="A49" s="85">
        <v>2024</v>
      </c>
      <c r="B49" s="114" t="s">
        <v>150</v>
      </c>
      <c r="C49" s="115">
        <v>322327.83571999997</v>
      </c>
      <c r="D49" s="115">
        <v>348209.80783000001</v>
      </c>
      <c r="E49" s="115">
        <v>385061.33549000003</v>
      </c>
      <c r="F49" s="115">
        <v>334330.47073</v>
      </c>
      <c r="G49" s="115">
        <v>419447.12485000002</v>
      </c>
      <c r="H49" s="115">
        <v>332515.08912000002</v>
      </c>
      <c r="I49" s="115">
        <v>381421.19212000002</v>
      </c>
      <c r="J49" s="115">
        <v>362541.25273000001</v>
      </c>
      <c r="K49" s="115">
        <v>375761.42826000002</v>
      </c>
      <c r="L49" s="115">
        <v>364343.08331000002</v>
      </c>
      <c r="M49" s="115">
        <v>345263.40818000003</v>
      </c>
      <c r="N49" s="115">
        <v>339584.85418999998</v>
      </c>
      <c r="O49" s="116">
        <v>4310806.8825300001</v>
      </c>
    </row>
    <row r="50" spans="1:15" ht="13.8" x14ac:dyDescent="0.25">
      <c r="A50" s="86">
        <v>2025</v>
      </c>
      <c r="B50" s="114" t="s">
        <v>151</v>
      </c>
      <c r="C50" s="115">
        <v>1162578.19897</v>
      </c>
      <c r="D50" s="115">
        <v>877935.33785000001</v>
      </c>
      <c r="E50" s="115">
        <v>566417.96073000005</v>
      </c>
      <c r="F50" s="115">
        <v>503273.51063999999</v>
      </c>
      <c r="G50" s="115">
        <v>854581.40145</v>
      </c>
      <c r="H50" s="115">
        <v>380486.62424999999</v>
      </c>
      <c r="I50" s="115">
        <v>739520.95678999997</v>
      </c>
      <c r="J50" s="115">
        <v>587459.63158000004</v>
      </c>
      <c r="K50" s="115">
        <v>503325.75634999998</v>
      </c>
      <c r="L50" s="115"/>
      <c r="M50" s="115"/>
      <c r="N50" s="115"/>
      <c r="O50" s="116">
        <v>6175579.37861</v>
      </c>
    </row>
    <row r="51" spans="1:15" ht="13.8" x14ac:dyDescent="0.25">
      <c r="A51" s="85">
        <v>2024</v>
      </c>
      <c r="B51" s="114" t="s">
        <v>151</v>
      </c>
      <c r="C51" s="115">
        <v>467741.89817</v>
      </c>
      <c r="D51" s="115">
        <v>481096.82188</v>
      </c>
      <c r="E51" s="115">
        <v>544457.50179000001</v>
      </c>
      <c r="F51" s="115">
        <v>341928.67125999997</v>
      </c>
      <c r="G51" s="115">
        <v>581582.99901999999</v>
      </c>
      <c r="H51" s="115">
        <v>402423.97295000002</v>
      </c>
      <c r="I51" s="115">
        <v>953690.73649000004</v>
      </c>
      <c r="J51" s="115">
        <v>962209.15985000005</v>
      </c>
      <c r="K51" s="115">
        <v>669029.85039000004</v>
      </c>
      <c r="L51" s="115">
        <v>754837.92010999995</v>
      </c>
      <c r="M51" s="115">
        <v>684358.59065999999</v>
      </c>
      <c r="N51" s="115">
        <v>631301.71181999997</v>
      </c>
      <c r="O51" s="116">
        <v>7474659.8343900004</v>
      </c>
    </row>
    <row r="52" spans="1:15" ht="13.8" x14ac:dyDescent="0.25">
      <c r="A52" s="86">
        <v>2025</v>
      </c>
      <c r="B52" s="114" t="s">
        <v>152</v>
      </c>
      <c r="C52" s="115">
        <v>385110.74924999999</v>
      </c>
      <c r="D52" s="115">
        <v>435240.33497999999</v>
      </c>
      <c r="E52" s="115">
        <v>883990.46005999995</v>
      </c>
      <c r="F52" s="115">
        <v>538177.32108000002</v>
      </c>
      <c r="G52" s="115">
        <v>741066.14824000001</v>
      </c>
      <c r="H52" s="115">
        <v>619563.57727999997</v>
      </c>
      <c r="I52" s="115">
        <v>981433.99150999996</v>
      </c>
      <c r="J52" s="115">
        <v>833909.42724999995</v>
      </c>
      <c r="K52" s="115">
        <v>574218.98452000006</v>
      </c>
      <c r="L52" s="115"/>
      <c r="M52" s="115"/>
      <c r="N52" s="115"/>
      <c r="O52" s="116">
        <v>5992710.9941699998</v>
      </c>
    </row>
    <row r="53" spans="1:15" ht="13.8" x14ac:dyDescent="0.25">
      <c r="A53" s="85">
        <v>2024</v>
      </c>
      <c r="B53" s="114" t="s">
        <v>152</v>
      </c>
      <c r="C53" s="115">
        <v>329894.10360999999</v>
      </c>
      <c r="D53" s="115">
        <v>299868.98099000001</v>
      </c>
      <c r="E53" s="115">
        <v>358167.08747999999</v>
      </c>
      <c r="F53" s="115">
        <v>349697.69761999999</v>
      </c>
      <c r="G53" s="115">
        <v>980386.42267999996</v>
      </c>
      <c r="H53" s="115">
        <v>564215.51665000001</v>
      </c>
      <c r="I53" s="115">
        <v>431114.92654999997</v>
      </c>
      <c r="J53" s="115">
        <v>422556.94748999999</v>
      </c>
      <c r="K53" s="115">
        <v>566546.13355000003</v>
      </c>
      <c r="L53" s="115">
        <v>820107.25635000004</v>
      </c>
      <c r="M53" s="115">
        <v>613686.10137000005</v>
      </c>
      <c r="N53" s="115">
        <v>997520.48196</v>
      </c>
      <c r="O53" s="116">
        <v>6733761.6562999999</v>
      </c>
    </row>
    <row r="54" spans="1:15" ht="13.8" x14ac:dyDescent="0.25">
      <c r="A54" s="86">
        <v>2025</v>
      </c>
      <c r="B54" s="114" t="s">
        <v>153</v>
      </c>
      <c r="C54" s="115">
        <v>588927.39151999995</v>
      </c>
      <c r="D54" s="115">
        <v>590657.48637000006</v>
      </c>
      <c r="E54" s="115">
        <v>637598.29902000003</v>
      </c>
      <c r="F54" s="115">
        <v>609591.81553000002</v>
      </c>
      <c r="G54" s="115">
        <v>657524.4608</v>
      </c>
      <c r="H54" s="115">
        <v>531911.76659000001</v>
      </c>
      <c r="I54" s="115">
        <v>656894.18733999995</v>
      </c>
      <c r="J54" s="115">
        <v>568300.40830000001</v>
      </c>
      <c r="K54" s="115">
        <v>607782.70424999995</v>
      </c>
      <c r="L54" s="115"/>
      <c r="M54" s="115"/>
      <c r="N54" s="115"/>
      <c r="O54" s="116">
        <v>5449188.5197200002</v>
      </c>
    </row>
    <row r="55" spans="1:15" ht="13.8" x14ac:dyDescent="0.25">
      <c r="A55" s="85">
        <v>2024</v>
      </c>
      <c r="B55" s="114" t="s">
        <v>153</v>
      </c>
      <c r="C55" s="115">
        <v>551102.85985000001</v>
      </c>
      <c r="D55" s="115">
        <v>600065.78769000003</v>
      </c>
      <c r="E55" s="115">
        <v>639301.69143999997</v>
      </c>
      <c r="F55" s="115">
        <v>511732.00076000002</v>
      </c>
      <c r="G55" s="115">
        <v>653250.06839999999</v>
      </c>
      <c r="H55" s="115">
        <v>479194.88429999998</v>
      </c>
      <c r="I55" s="115">
        <v>622229.83816000004</v>
      </c>
      <c r="J55" s="115">
        <v>606094.12774999999</v>
      </c>
      <c r="K55" s="115">
        <v>615338.58109999995</v>
      </c>
      <c r="L55" s="115">
        <v>628417.14448999998</v>
      </c>
      <c r="M55" s="115">
        <v>624429.07574999996</v>
      </c>
      <c r="N55" s="115">
        <v>607048.18415999995</v>
      </c>
      <c r="O55" s="116">
        <v>7138204.2438500002</v>
      </c>
    </row>
    <row r="56" spans="1:15" ht="13.8" x14ac:dyDescent="0.25">
      <c r="A56" s="86">
        <v>2025</v>
      </c>
      <c r="B56" s="112" t="s">
        <v>30</v>
      </c>
      <c r="C56" s="118">
        <f>C58</f>
        <v>456768.82376</v>
      </c>
      <c r="D56" s="118">
        <f t="shared" ref="D56:O56" si="4">D58</f>
        <v>417966.86514000001</v>
      </c>
      <c r="E56" s="118">
        <f t="shared" si="4"/>
        <v>492801.63483</v>
      </c>
      <c r="F56" s="118">
        <f t="shared" si="4"/>
        <v>474501.28607999999</v>
      </c>
      <c r="G56" s="118">
        <f t="shared" si="4"/>
        <v>531066.54235999996</v>
      </c>
      <c r="H56" s="118">
        <f t="shared" si="4"/>
        <v>490624.59691000002</v>
      </c>
      <c r="I56" s="118">
        <f t="shared" si="4"/>
        <v>571198.77275999996</v>
      </c>
      <c r="J56" s="118">
        <f t="shared" si="4"/>
        <v>523105.57186999999</v>
      </c>
      <c r="K56" s="118">
        <f t="shared" si="4"/>
        <v>552657.33262</v>
      </c>
      <c r="L56" s="118"/>
      <c r="M56" s="118"/>
      <c r="N56" s="118"/>
      <c r="O56" s="118">
        <f t="shared" si="4"/>
        <v>4510691.4263300002</v>
      </c>
    </row>
    <row r="57" spans="1:15" ht="13.8" x14ac:dyDescent="0.25">
      <c r="A57" s="85">
        <v>2024</v>
      </c>
      <c r="B57" s="112" t="s">
        <v>30</v>
      </c>
      <c r="C57" s="118">
        <f>C59</f>
        <v>445585.55433999997</v>
      </c>
      <c r="D57" s="118">
        <f t="shared" ref="D57:O57" si="5">D59</f>
        <v>451862.42103000003</v>
      </c>
      <c r="E57" s="118">
        <f t="shared" si="5"/>
        <v>499133.05374</v>
      </c>
      <c r="F57" s="118">
        <f t="shared" si="5"/>
        <v>465815.15151</v>
      </c>
      <c r="G57" s="118">
        <f t="shared" si="5"/>
        <v>545499.02194000001</v>
      </c>
      <c r="H57" s="118">
        <f t="shared" si="5"/>
        <v>432180.37313000002</v>
      </c>
      <c r="I57" s="118">
        <f t="shared" si="5"/>
        <v>569360.73462</v>
      </c>
      <c r="J57" s="118">
        <f t="shared" si="5"/>
        <v>521644.85258000001</v>
      </c>
      <c r="K57" s="118">
        <f t="shared" si="5"/>
        <v>490469.18617</v>
      </c>
      <c r="L57" s="118">
        <f t="shared" si="5"/>
        <v>566596.24933999998</v>
      </c>
      <c r="M57" s="118">
        <f t="shared" si="5"/>
        <v>485379.73264</v>
      </c>
      <c r="N57" s="118">
        <f t="shared" si="5"/>
        <v>534488.89229999995</v>
      </c>
      <c r="O57" s="118">
        <f t="shared" si="5"/>
        <v>6008015.22334</v>
      </c>
    </row>
    <row r="58" spans="1:15" ht="13.8" x14ac:dyDescent="0.25">
      <c r="A58" s="86">
        <v>2025</v>
      </c>
      <c r="B58" s="114" t="s">
        <v>154</v>
      </c>
      <c r="C58" s="115">
        <v>456768.82376</v>
      </c>
      <c r="D58" s="115">
        <v>417966.86514000001</v>
      </c>
      <c r="E58" s="115">
        <v>492801.63483</v>
      </c>
      <c r="F58" s="115">
        <v>474501.28607999999</v>
      </c>
      <c r="G58" s="115">
        <v>531066.54235999996</v>
      </c>
      <c r="H58" s="115">
        <v>490624.59691000002</v>
      </c>
      <c r="I58" s="115">
        <v>571198.77275999996</v>
      </c>
      <c r="J58" s="115">
        <v>523105.57186999999</v>
      </c>
      <c r="K58" s="115">
        <v>552657.33262</v>
      </c>
      <c r="L58" s="115"/>
      <c r="M58" s="115"/>
      <c r="N58" s="115"/>
      <c r="O58" s="116">
        <v>4510691.4263300002</v>
      </c>
    </row>
    <row r="59" spans="1:15" ht="14.4" thickBot="1" x14ac:dyDescent="0.3">
      <c r="A59" s="85">
        <v>2024</v>
      </c>
      <c r="B59" s="114" t="s">
        <v>154</v>
      </c>
      <c r="C59" s="115">
        <v>445585.55433999997</v>
      </c>
      <c r="D59" s="115">
        <v>451862.42103000003</v>
      </c>
      <c r="E59" s="115">
        <v>499133.05374</v>
      </c>
      <c r="F59" s="115">
        <v>465815.15151</v>
      </c>
      <c r="G59" s="115">
        <v>545499.02194000001</v>
      </c>
      <c r="H59" s="115">
        <v>432180.37313000002</v>
      </c>
      <c r="I59" s="115">
        <v>569360.73462</v>
      </c>
      <c r="J59" s="115">
        <v>521644.85258000001</v>
      </c>
      <c r="K59" s="115">
        <v>490469.18617</v>
      </c>
      <c r="L59" s="115">
        <v>566596.24933999998</v>
      </c>
      <c r="M59" s="115">
        <v>485379.73264</v>
      </c>
      <c r="N59" s="115">
        <v>534488.89229999995</v>
      </c>
      <c r="O59" s="116">
        <v>6008015.22334</v>
      </c>
    </row>
    <row r="60" spans="1:15" s="32" customFormat="1" ht="15" customHeight="1" thickBot="1" x14ac:dyDescent="0.25">
      <c r="A60" s="119">
        <v>2002</v>
      </c>
      <c r="B60" s="120" t="s">
        <v>39</v>
      </c>
      <c r="C60" s="121">
        <v>2607319.6609999998</v>
      </c>
      <c r="D60" s="121">
        <v>2383772.9539999999</v>
      </c>
      <c r="E60" s="121">
        <v>2918943.5210000002</v>
      </c>
      <c r="F60" s="121">
        <v>2742857.9219999998</v>
      </c>
      <c r="G60" s="121">
        <v>3000325.2429999998</v>
      </c>
      <c r="H60" s="121">
        <v>2770693.8810000001</v>
      </c>
      <c r="I60" s="121">
        <v>3103851.8620000002</v>
      </c>
      <c r="J60" s="121">
        <v>2975888.9739999999</v>
      </c>
      <c r="K60" s="121">
        <v>3218206.861</v>
      </c>
      <c r="L60" s="121">
        <v>3501128.02</v>
      </c>
      <c r="M60" s="121">
        <v>3593604.8960000002</v>
      </c>
      <c r="N60" s="121">
        <v>3242495.2340000002</v>
      </c>
      <c r="O60" s="122">
        <f>SUM(C60:N60)</f>
        <v>36059089.028999999</v>
      </c>
    </row>
    <row r="61" spans="1:15" s="32" customFormat="1" ht="15" customHeight="1" thickBot="1" x14ac:dyDescent="0.25">
      <c r="A61" s="119">
        <v>2003</v>
      </c>
      <c r="B61" s="120" t="s">
        <v>39</v>
      </c>
      <c r="C61" s="121">
        <v>3533705.5819999999</v>
      </c>
      <c r="D61" s="121">
        <v>2923460.39</v>
      </c>
      <c r="E61" s="121">
        <v>3908255.9909999999</v>
      </c>
      <c r="F61" s="121">
        <v>3662183.449</v>
      </c>
      <c r="G61" s="121">
        <v>3860471.3</v>
      </c>
      <c r="H61" s="121">
        <v>3796113.5219999999</v>
      </c>
      <c r="I61" s="121">
        <v>4236114.2640000004</v>
      </c>
      <c r="J61" s="121">
        <v>3828726.17</v>
      </c>
      <c r="K61" s="121">
        <v>4114677.523</v>
      </c>
      <c r="L61" s="121">
        <v>4824388.2589999996</v>
      </c>
      <c r="M61" s="121">
        <v>3969697.4580000001</v>
      </c>
      <c r="N61" s="121">
        <v>4595042.3940000003</v>
      </c>
      <c r="O61" s="122">
        <f t="shared" ref="O61:O79" si="6">SUM(C61:N61)</f>
        <v>47252836.302000001</v>
      </c>
    </row>
    <row r="62" spans="1:15" s="32" customFormat="1" ht="15" customHeight="1" thickBot="1" x14ac:dyDescent="0.25">
      <c r="A62" s="119">
        <v>2004</v>
      </c>
      <c r="B62" s="120" t="s">
        <v>39</v>
      </c>
      <c r="C62" s="121">
        <v>4619660.84</v>
      </c>
      <c r="D62" s="121">
        <v>3664503.0430000001</v>
      </c>
      <c r="E62" s="121">
        <v>5218042.1770000001</v>
      </c>
      <c r="F62" s="121">
        <v>5072462.9939999999</v>
      </c>
      <c r="G62" s="121">
        <v>5170061.6050000004</v>
      </c>
      <c r="H62" s="121">
        <v>5284383.2860000003</v>
      </c>
      <c r="I62" s="121">
        <v>5632138.7980000004</v>
      </c>
      <c r="J62" s="121">
        <v>4707491.284</v>
      </c>
      <c r="K62" s="121">
        <v>5656283.5209999997</v>
      </c>
      <c r="L62" s="121">
        <v>5867342.1210000003</v>
      </c>
      <c r="M62" s="121">
        <v>5733908.9759999998</v>
      </c>
      <c r="N62" s="121">
        <v>6540874.1749999998</v>
      </c>
      <c r="O62" s="122">
        <f t="shared" si="6"/>
        <v>63167152.819999993</v>
      </c>
    </row>
    <row r="63" spans="1:15" s="32" customFormat="1" ht="15" customHeight="1" thickBot="1" x14ac:dyDescent="0.25">
      <c r="A63" s="119">
        <v>2005</v>
      </c>
      <c r="B63" s="120" t="s">
        <v>39</v>
      </c>
      <c r="C63" s="121">
        <v>4997279.7240000004</v>
      </c>
      <c r="D63" s="121">
        <v>5651741.2520000003</v>
      </c>
      <c r="E63" s="121">
        <v>6591859.2180000003</v>
      </c>
      <c r="F63" s="121">
        <v>6128131.8779999996</v>
      </c>
      <c r="G63" s="121">
        <v>5977226.2170000002</v>
      </c>
      <c r="H63" s="121">
        <v>6038534.3669999996</v>
      </c>
      <c r="I63" s="121">
        <v>5763466.3530000001</v>
      </c>
      <c r="J63" s="121">
        <v>5552867.2120000003</v>
      </c>
      <c r="K63" s="121">
        <v>6814268.9409999996</v>
      </c>
      <c r="L63" s="121">
        <v>6772178.5690000001</v>
      </c>
      <c r="M63" s="121">
        <v>5942575.7819999997</v>
      </c>
      <c r="N63" s="121">
        <v>7246278.6299999999</v>
      </c>
      <c r="O63" s="122">
        <f t="shared" si="6"/>
        <v>73476408.142999992</v>
      </c>
    </row>
    <row r="64" spans="1:15" s="32" customFormat="1" ht="15" customHeight="1" thickBot="1" x14ac:dyDescent="0.25">
      <c r="A64" s="119">
        <v>2006</v>
      </c>
      <c r="B64" s="120" t="s">
        <v>39</v>
      </c>
      <c r="C64" s="121">
        <v>5133048.8810000001</v>
      </c>
      <c r="D64" s="121">
        <v>6058251.2790000001</v>
      </c>
      <c r="E64" s="121">
        <v>7411101.659</v>
      </c>
      <c r="F64" s="121">
        <v>6456090.2609999999</v>
      </c>
      <c r="G64" s="121">
        <v>7041543.2470000004</v>
      </c>
      <c r="H64" s="121">
        <v>7815434.6220000004</v>
      </c>
      <c r="I64" s="121">
        <v>7067411.4790000003</v>
      </c>
      <c r="J64" s="121">
        <v>6811202.4100000001</v>
      </c>
      <c r="K64" s="121">
        <v>7606551.0949999997</v>
      </c>
      <c r="L64" s="121">
        <v>6888812.5489999996</v>
      </c>
      <c r="M64" s="121">
        <v>8641474.5559999999</v>
      </c>
      <c r="N64" s="121">
        <v>8603753.4800000004</v>
      </c>
      <c r="O64" s="122">
        <f t="shared" si="6"/>
        <v>85534675.517999992</v>
      </c>
    </row>
    <row r="65" spans="1:15" s="32" customFormat="1" ht="15" customHeight="1" thickBot="1" x14ac:dyDescent="0.25">
      <c r="A65" s="119">
        <v>2007</v>
      </c>
      <c r="B65" s="120" t="s">
        <v>39</v>
      </c>
      <c r="C65" s="121">
        <v>6564559.7929999996</v>
      </c>
      <c r="D65" s="121">
        <v>7656951.608</v>
      </c>
      <c r="E65" s="121">
        <v>8957851.6209999993</v>
      </c>
      <c r="F65" s="121">
        <v>8313312.0049999999</v>
      </c>
      <c r="G65" s="121">
        <v>9147620.0419999994</v>
      </c>
      <c r="H65" s="121">
        <v>8980247.4370000008</v>
      </c>
      <c r="I65" s="121">
        <v>8937741.591</v>
      </c>
      <c r="J65" s="121">
        <v>8736689.0920000002</v>
      </c>
      <c r="K65" s="121">
        <v>9038743.8959999997</v>
      </c>
      <c r="L65" s="121">
        <v>9895216.6219999995</v>
      </c>
      <c r="M65" s="121">
        <v>11318798.220000001</v>
      </c>
      <c r="N65" s="121">
        <v>9724017.977</v>
      </c>
      <c r="O65" s="122">
        <f t="shared" si="6"/>
        <v>107271749.90399998</v>
      </c>
    </row>
    <row r="66" spans="1:15" s="32" customFormat="1" ht="15" customHeight="1" thickBot="1" x14ac:dyDescent="0.25">
      <c r="A66" s="119">
        <v>2008</v>
      </c>
      <c r="B66" s="120" t="s">
        <v>39</v>
      </c>
      <c r="C66" s="121">
        <v>10632207.040999999</v>
      </c>
      <c r="D66" s="121">
        <v>11077899.119999999</v>
      </c>
      <c r="E66" s="121">
        <v>11428587.233999999</v>
      </c>
      <c r="F66" s="121">
        <v>11363963.503</v>
      </c>
      <c r="G66" s="121">
        <v>12477968.699999999</v>
      </c>
      <c r="H66" s="121">
        <v>11770634.384</v>
      </c>
      <c r="I66" s="121">
        <v>12595426.863</v>
      </c>
      <c r="J66" s="121">
        <v>11046830.085999999</v>
      </c>
      <c r="K66" s="121">
        <v>12793148.034</v>
      </c>
      <c r="L66" s="121">
        <v>9722708.7899999991</v>
      </c>
      <c r="M66" s="121">
        <v>9395872.8969999999</v>
      </c>
      <c r="N66" s="121">
        <v>7721948.9740000004</v>
      </c>
      <c r="O66" s="122">
        <f t="shared" si="6"/>
        <v>132027195.626</v>
      </c>
    </row>
    <row r="67" spans="1:15" s="32" customFormat="1" ht="15" customHeight="1" thickBot="1" x14ac:dyDescent="0.25">
      <c r="A67" s="119">
        <v>2009</v>
      </c>
      <c r="B67" s="120" t="s">
        <v>39</v>
      </c>
      <c r="C67" s="121">
        <v>7884493.5240000002</v>
      </c>
      <c r="D67" s="121">
        <v>8435115.8340000007</v>
      </c>
      <c r="E67" s="121">
        <v>8155485.0810000002</v>
      </c>
      <c r="F67" s="121">
        <v>7561696.2829999998</v>
      </c>
      <c r="G67" s="121">
        <v>7346407.5279999999</v>
      </c>
      <c r="H67" s="121">
        <v>8329692.7829999998</v>
      </c>
      <c r="I67" s="121">
        <v>9055733.6710000001</v>
      </c>
      <c r="J67" s="121">
        <v>7839908.8420000002</v>
      </c>
      <c r="K67" s="121">
        <v>8480708.3870000001</v>
      </c>
      <c r="L67" s="121">
        <v>10095768.029999999</v>
      </c>
      <c r="M67" s="121">
        <v>8903010.773</v>
      </c>
      <c r="N67" s="121">
        <v>10054591.867000001</v>
      </c>
      <c r="O67" s="122">
        <f t="shared" si="6"/>
        <v>102142612.603</v>
      </c>
    </row>
    <row r="68" spans="1:15" s="32" customFormat="1" ht="15" customHeight="1" thickBot="1" x14ac:dyDescent="0.25">
      <c r="A68" s="119">
        <v>2010</v>
      </c>
      <c r="B68" s="120" t="s">
        <v>39</v>
      </c>
      <c r="C68" s="121">
        <v>7828748.0580000002</v>
      </c>
      <c r="D68" s="121">
        <v>8263237.8140000002</v>
      </c>
      <c r="E68" s="121">
        <v>9886488.1710000001</v>
      </c>
      <c r="F68" s="121">
        <v>9396006.6539999992</v>
      </c>
      <c r="G68" s="121">
        <v>9799958.1170000006</v>
      </c>
      <c r="H68" s="121">
        <v>9542907.6439999994</v>
      </c>
      <c r="I68" s="121">
        <v>9564682.5449999999</v>
      </c>
      <c r="J68" s="121">
        <v>8523451.9729999993</v>
      </c>
      <c r="K68" s="121">
        <v>8909230.5209999997</v>
      </c>
      <c r="L68" s="121">
        <v>10963586.27</v>
      </c>
      <c r="M68" s="121">
        <v>9382369.7180000003</v>
      </c>
      <c r="N68" s="121">
        <v>11822551.698999999</v>
      </c>
      <c r="O68" s="122">
        <f t="shared" si="6"/>
        <v>113883219.18399999</v>
      </c>
    </row>
    <row r="69" spans="1:15" s="32" customFormat="1" ht="15" customHeight="1" thickBot="1" x14ac:dyDescent="0.25">
      <c r="A69" s="119">
        <v>2011</v>
      </c>
      <c r="B69" s="120" t="s">
        <v>39</v>
      </c>
      <c r="C69" s="121">
        <v>9551084.6390000004</v>
      </c>
      <c r="D69" s="121">
        <v>10059126.307</v>
      </c>
      <c r="E69" s="121">
        <v>11811085.16</v>
      </c>
      <c r="F69" s="121">
        <v>11873269.447000001</v>
      </c>
      <c r="G69" s="121">
        <v>10943364.372</v>
      </c>
      <c r="H69" s="121">
        <v>11349953.558</v>
      </c>
      <c r="I69" s="121">
        <v>11860004.271</v>
      </c>
      <c r="J69" s="121">
        <v>11245124.657</v>
      </c>
      <c r="K69" s="121">
        <v>10750626.098999999</v>
      </c>
      <c r="L69" s="121">
        <v>11907219.297</v>
      </c>
      <c r="M69" s="121">
        <v>11078524.743000001</v>
      </c>
      <c r="N69" s="121">
        <v>12477486.279999999</v>
      </c>
      <c r="O69" s="122">
        <f t="shared" si="6"/>
        <v>134906868.83000001</v>
      </c>
    </row>
    <row r="70" spans="1:15" ht="13.8" thickBot="1" x14ac:dyDescent="0.3">
      <c r="A70" s="119">
        <v>2012</v>
      </c>
      <c r="B70" s="120" t="s">
        <v>39</v>
      </c>
      <c r="C70" s="121">
        <v>10348187.165999999</v>
      </c>
      <c r="D70" s="121">
        <v>11748000.124</v>
      </c>
      <c r="E70" s="121">
        <v>13208572.977</v>
      </c>
      <c r="F70" s="121">
        <v>12630226.718</v>
      </c>
      <c r="G70" s="121">
        <v>13131530.960999999</v>
      </c>
      <c r="H70" s="121">
        <v>13231198.687999999</v>
      </c>
      <c r="I70" s="121">
        <v>12830675.307</v>
      </c>
      <c r="J70" s="121">
        <v>12831394.572000001</v>
      </c>
      <c r="K70" s="121">
        <v>12952651.721999999</v>
      </c>
      <c r="L70" s="121">
        <v>13190769.654999999</v>
      </c>
      <c r="M70" s="121">
        <v>13753052.493000001</v>
      </c>
      <c r="N70" s="121">
        <v>12605476.173</v>
      </c>
      <c r="O70" s="122">
        <f t="shared" si="6"/>
        <v>152461736.55599999</v>
      </c>
    </row>
    <row r="71" spans="1:15" ht="13.8" thickBot="1" x14ac:dyDescent="0.3">
      <c r="A71" s="119">
        <v>2013</v>
      </c>
      <c r="B71" s="120" t="s">
        <v>39</v>
      </c>
      <c r="C71" s="121">
        <v>11481521.079</v>
      </c>
      <c r="D71" s="121">
        <v>12385690.909</v>
      </c>
      <c r="E71" s="121">
        <v>13122058.141000001</v>
      </c>
      <c r="F71" s="121">
        <v>12468202.903000001</v>
      </c>
      <c r="G71" s="121">
        <v>13277209.017000001</v>
      </c>
      <c r="H71" s="121">
        <v>12399973.961999999</v>
      </c>
      <c r="I71" s="121">
        <v>13059519.685000001</v>
      </c>
      <c r="J71" s="121">
        <v>11118300.903000001</v>
      </c>
      <c r="K71" s="121">
        <v>13060371.039000001</v>
      </c>
      <c r="L71" s="121">
        <v>12053704.638</v>
      </c>
      <c r="M71" s="121">
        <v>14201227.351</v>
      </c>
      <c r="N71" s="121">
        <v>13174857.460000001</v>
      </c>
      <c r="O71" s="122">
        <f t="shared" si="6"/>
        <v>151802637.08700001</v>
      </c>
    </row>
    <row r="72" spans="1:15" ht="13.8" thickBot="1" x14ac:dyDescent="0.3">
      <c r="A72" s="119">
        <v>2014</v>
      </c>
      <c r="B72" s="120" t="s">
        <v>39</v>
      </c>
      <c r="C72" s="121">
        <v>12399761.948000001</v>
      </c>
      <c r="D72" s="121">
        <v>13053292.493000001</v>
      </c>
      <c r="E72" s="121">
        <v>14680110.779999999</v>
      </c>
      <c r="F72" s="121">
        <v>13371185.664000001</v>
      </c>
      <c r="G72" s="121">
        <v>13681906.159</v>
      </c>
      <c r="H72" s="121">
        <v>12880924.245999999</v>
      </c>
      <c r="I72" s="121">
        <v>13344776.958000001</v>
      </c>
      <c r="J72" s="121">
        <v>11386828.925000001</v>
      </c>
      <c r="K72" s="121">
        <v>13583120.905999999</v>
      </c>
      <c r="L72" s="121">
        <v>12891630.102</v>
      </c>
      <c r="M72" s="121">
        <v>13067348.107000001</v>
      </c>
      <c r="N72" s="121">
        <v>13269271.402000001</v>
      </c>
      <c r="O72" s="122">
        <f t="shared" si="6"/>
        <v>157610157.69</v>
      </c>
    </row>
    <row r="73" spans="1:15" ht="13.8" thickBot="1" x14ac:dyDescent="0.3">
      <c r="A73" s="119">
        <v>2015</v>
      </c>
      <c r="B73" s="120" t="s">
        <v>39</v>
      </c>
      <c r="C73" s="121">
        <v>12301766.75</v>
      </c>
      <c r="D73" s="121">
        <v>12231860.140000001</v>
      </c>
      <c r="E73" s="121">
        <v>12519910.437999999</v>
      </c>
      <c r="F73" s="121">
        <v>13349346.866</v>
      </c>
      <c r="G73" s="121">
        <v>11080385.127</v>
      </c>
      <c r="H73" s="121">
        <v>11949647.085999999</v>
      </c>
      <c r="I73" s="121">
        <v>11129358.973999999</v>
      </c>
      <c r="J73" s="121">
        <v>11022045.344000001</v>
      </c>
      <c r="K73" s="121">
        <v>11581703.842</v>
      </c>
      <c r="L73" s="121">
        <v>13240039.088</v>
      </c>
      <c r="M73" s="121">
        <v>11681989.013</v>
      </c>
      <c r="N73" s="121">
        <v>11750818.76</v>
      </c>
      <c r="O73" s="122">
        <f t="shared" si="6"/>
        <v>143838871.428</v>
      </c>
    </row>
    <row r="74" spans="1:15" ht="13.8" thickBot="1" x14ac:dyDescent="0.3">
      <c r="A74" s="119">
        <v>2016</v>
      </c>
      <c r="B74" s="120" t="s">
        <v>39</v>
      </c>
      <c r="C74" s="121">
        <v>9546115.4000000004</v>
      </c>
      <c r="D74" s="121">
        <v>12366388.057</v>
      </c>
      <c r="E74" s="121">
        <v>12757672.093</v>
      </c>
      <c r="F74" s="121">
        <v>11950497.685000001</v>
      </c>
      <c r="G74" s="121">
        <v>12098611.067</v>
      </c>
      <c r="H74" s="121">
        <v>12864154.060000001</v>
      </c>
      <c r="I74" s="121">
        <v>9850124.8719999995</v>
      </c>
      <c r="J74" s="121">
        <v>11830762.82</v>
      </c>
      <c r="K74" s="121">
        <v>10901638.452</v>
      </c>
      <c r="L74" s="121">
        <v>12796159.91</v>
      </c>
      <c r="M74" s="121">
        <v>12786936.247</v>
      </c>
      <c r="N74" s="121">
        <v>12780523.145</v>
      </c>
      <c r="O74" s="122">
        <f t="shared" si="6"/>
        <v>142529583.80799997</v>
      </c>
    </row>
    <row r="75" spans="1:15" ht="13.8" thickBot="1" x14ac:dyDescent="0.3">
      <c r="A75" s="119">
        <v>2017</v>
      </c>
      <c r="B75" s="120" t="s">
        <v>39</v>
      </c>
      <c r="C75" s="121">
        <v>11247585.677000133</v>
      </c>
      <c r="D75" s="121">
        <v>12089908.933999483</v>
      </c>
      <c r="E75" s="121">
        <v>14470814.05899963</v>
      </c>
      <c r="F75" s="121">
        <v>12859938.790999187</v>
      </c>
      <c r="G75" s="121">
        <v>13582079.73099998</v>
      </c>
      <c r="H75" s="121">
        <v>13125306.943999315</v>
      </c>
      <c r="I75" s="121">
        <v>12612074.05599888</v>
      </c>
      <c r="J75" s="121">
        <v>13248462.990000026</v>
      </c>
      <c r="K75" s="121">
        <v>11810080.804999635</v>
      </c>
      <c r="L75" s="121">
        <v>13912699.49399944</v>
      </c>
      <c r="M75" s="121">
        <v>14188323.115998682</v>
      </c>
      <c r="N75" s="121">
        <v>13845665.816998869</v>
      </c>
      <c r="O75" s="122">
        <f t="shared" si="6"/>
        <v>156992940.41399324</v>
      </c>
    </row>
    <row r="76" spans="1:15" ht="13.8" thickBot="1" x14ac:dyDescent="0.3">
      <c r="A76" s="119">
        <v>2018</v>
      </c>
      <c r="B76" s="120" t="s">
        <v>39</v>
      </c>
      <c r="C76" s="121">
        <v>13080096.762</v>
      </c>
      <c r="D76" s="121">
        <v>13827132.654999999</v>
      </c>
      <c r="E76" s="121">
        <v>16338253.918</v>
      </c>
      <c r="F76" s="121">
        <v>14530822.873</v>
      </c>
      <c r="G76" s="121">
        <v>15166648.044</v>
      </c>
      <c r="H76" s="121">
        <v>13657091.159</v>
      </c>
      <c r="I76" s="121">
        <v>14771360.698000001</v>
      </c>
      <c r="J76" s="121">
        <v>12926754.198999999</v>
      </c>
      <c r="K76" s="121">
        <v>15247368.846000001</v>
      </c>
      <c r="L76" s="121">
        <v>16590652.49</v>
      </c>
      <c r="M76" s="121">
        <v>16386878.392999999</v>
      </c>
      <c r="N76" s="121">
        <v>14645696.251</v>
      </c>
      <c r="O76" s="122">
        <f t="shared" si="6"/>
        <v>177168756.28799999</v>
      </c>
    </row>
    <row r="77" spans="1:15" ht="13.8" thickBot="1" x14ac:dyDescent="0.3">
      <c r="A77" s="119">
        <v>2019</v>
      </c>
      <c r="B77" s="120" t="s">
        <v>39</v>
      </c>
      <c r="C77" s="121">
        <v>13874826.012</v>
      </c>
      <c r="D77" s="121">
        <v>14323043.041999999</v>
      </c>
      <c r="E77" s="121">
        <v>16335862.397</v>
      </c>
      <c r="F77" s="121">
        <v>15340619.824999999</v>
      </c>
      <c r="G77" s="121">
        <v>16855105.096999999</v>
      </c>
      <c r="H77" s="121">
        <v>11634653.880999999</v>
      </c>
      <c r="I77" s="121">
        <v>15932004.723999999</v>
      </c>
      <c r="J77" s="121">
        <v>13222876.222999999</v>
      </c>
      <c r="K77" s="121">
        <v>15273579.960999999</v>
      </c>
      <c r="L77" s="121">
        <v>16410781.68</v>
      </c>
      <c r="M77" s="121">
        <v>16242650.391000001</v>
      </c>
      <c r="N77" s="121">
        <v>15386718.469000001</v>
      </c>
      <c r="O77" s="121">
        <f t="shared" si="6"/>
        <v>180832721.70199999</v>
      </c>
    </row>
    <row r="78" spans="1:15" ht="13.8" thickBot="1" x14ac:dyDescent="0.3">
      <c r="A78" s="119">
        <v>2020</v>
      </c>
      <c r="B78" s="120" t="s">
        <v>39</v>
      </c>
      <c r="C78" s="121">
        <v>14701346.982000001</v>
      </c>
      <c r="D78" s="121">
        <v>14608289.785</v>
      </c>
      <c r="E78" s="121">
        <v>13353075.963</v>
      </c>
      <c r="F78" s="121">
        <v>8978290.7589999996</v>
      </c>
      <c r="G78" s="121">
        <v>9957512.1809999999</v>
      </c>
      <c r="H78" s="121">
        <v>13460251.822000001</v>
      </c>
      <c r="I78" s="121">
        <v>14890653.468</v>
      </c>
      <c r="J78" s="121">
        <v>12456453.472999999</v>
      </c>
      <c r="K78" s="121">
        <v>15990797.705</v>
      </c>
      <c r="L78" s="121">
        <v>17315266.203000002</v>
      </c>
      <c r="M78" s="121">
        <v>16088682.231000001</v>
      </c>
      <c r="N78" s="121">
        <v>17837134.738000002</v>
      </c>
      <c r="O78" s="121">
        <f t="shared" si="6"/>
        <v>169637755.31000003</v>
      </c>
    </row>
    <row r="79" spans="1:15" ht="13.8" thickBot="1" x14ac:dyDescent="0.3">
      <c r="A79" s="119">
        <v>2021</v>
      </c>
      <c r="B79" s="120" t="s">
        <v>39</v>
      </c>
      <c r="C79" s="121">
        <v>15306487.643915899</v>
      </c>
      <c r="D79" s="121">
        <v>15777151.373676499</v>
      </c>
      <c r="E79" s="121">
        <v>18125533.345878098</v>
      </c>
      <c r="F79" s="121">
        <v>18106582.520971801</v>
      </c>
      <c r="G79" s="121">
        <v>18587253.5966384</v>
      </c>
      <c r="H79" s="121">
        <v>19036800.670268498</v>
      </c>
      <c r="I79" s="121">
        <v>19020902.292177301</v>
      </c>
      <c r="J79" s="121">
        <v>18681996.8976386</v>
      </c>
      <c r="K79" s="121">
        <v>19984264.497713201</v>
      </c>
      <c r="L79" s="121">
        <v>21100833.1277362</v>
      </c>
      <c r="M79" s="121">
        <v>20749365.9948617</v>
      </c>
      <c r="N79" s="121">
        <v>21316881.481321499</v>
      </c>
      <c r="O79" s="121">
        <f t="shared" si="6"/>
        <v>225794053.44279772</v>
      </c>
    </row>
    <row r="80" spans="1:15" ht="13.8" thickBot="1" x14ac:dyDescent="0.3">
      <c r="A80" s="119">
        <v>2022</v>
      </c>
      <c r="B80" s="120" t="s">
        <v>39</v>
      </c>
      <c r="C80" s="121">
        <v>17553745.067000002</v>
      </c>
      <c r="D80" s="121">
        <v>19904331.120000001</v>
      </c>
      <c r="E80" s="121">
        <v>22609642.478</v>
      </c>
      <c r="F80" s="121">
        <v>23330991.125</v>
      </c>
      <c r="G80" s="121">
        <v>18931811.633000001</v>
      </c>
      <c r="H80" s="121">
        <v>23359482.375999998</v>
      </c>
      <c r="I80" s="121">
        <v>18536547.530999999</v>
      </c>
      <c r="J80" s="121">
        <v>21275849.662</v>
      </c>
      <c r="K80" s="121">
        <v>22596774.302000001</v>
      </c>
      <c r="L80" s="121">
        <v>21300785.131999999</v>
      </c>
      <c r="M80" s="121">
        <v>21871038.612</v>
      </c>
      <c r="N80" s="121">
        <v>22898748.625</v>
      </c>
      <c r="O80" s="121">
        <f t="shared" ref="O80" si="7">SUM(C80:N80)</f>
        <v>254169747.66300002</v>
      </c>
    </row>
    <row r="81" spans="1:15" ht="13.8" thickBot="1" x14ac:dyDescent="0.3">
      <c r="A81" s="119">
        <v>2023</v>
      </c>
      <c r="B81" s="120" t="s">
        <v>39</v>
      </c>
      <c r="C81" s="121">
        <v>19331708.510000002</v>
      </c>
      <c r="D81" s="121">
        <v>18565677.539999999</v>
      </c>
      <c r="E81" s="121">
        <v>23562969.530000001</v>
      </c>
      <c r="F81" s="121">
        <v>19250045.120000001</v>
      </c>
      <c r="G81" s="121">
        <v>21633011.899999999</v>
      </c>
      <c r="H81" s="121">
        <v>20773219.280000001</v>
      </c>
      <c r="I81" s="121">
        <v>19779817.07</v>
      </c>
      <c r="J81" s="121">
        <v>21556272.84</v>
      </c>
      <c r="K81" s="121">
        <v>22411385.84</v>
      </c>
      <c r="L81" s="121">
        <v>22804540.82</v>
      </c>
      <c r="M81" s="121">
        <v>23000729.800000001</v>
      </c>
      <c r="N81" s="121">
        <v>22958050.77</v>
      </c>
      <c r="O81" s="121">
        <f t="shared" ref="O81" si="8">SUM(C81:N81)</f>
        <v>255627429.02000001</v>
      </c>
    </row>
    <row r="82" spans="1:15" ht="13.8" thickBot="1" x14ac:dyDescent="0.3">
      <c r="A82" s="119">
        <v>2024</v>
      </c>
      <c r="B82" s="120" t="s">
        <v>39</v>
      </c>
      <c r="C82" s="121">
        <v>20000625.079</v>
      </c>
      <c r="D82" s="121">
        <v>21091518.870999999</v>
      </c>
      <c r="E82" s="121">
        <v>22648722.289000001</v>
      </c>
      <c r="F82" s="121">
        <v>19292520.563000001</v>
      </c>
      <c r="G82" s="121">
        <v>24180069.631999999</v>
      </c>
      <c r="H82" s="121">
        <v>19015328.500999998</v>
      </c>
      <c r="I82" s="121">
        <v>22475505.181000002</v>
      </c>
      <c r="J82" s="121">
        <v>22000689.238000002</v>
      </c>
      <c r="K82" s="121">
        <v>21956025.999000002</v>
      </c>
      <c r="L82" s="121">
        <v>23473312.787</v>
      </c>
      <c r="M82" s="121">
        <v>22236791.870000001</v>
      </c>
      <c r="N82" s="121">
        <v>23407021.114</v>
      </c>
      <c r="O82" s="121">
        <f t="shared" ref="O82:O83" si="9">SUM(C82:N82)</f>
        <v>261778131.12400004</v>
      </c>
    </row>
    <row r="83" spans="1:15" ht="13.8" thickBot="1" x14ac:dyDescent="0.3">
      <c r="A83" s="119">
        <v>2025</v>
      </c>
      <c r="B83" s="120" t="s">
        <v>39</v>
      </c>
      <c r="C83" s="121">
        <v>21161148.741999999</v>
      </c>
      <c r="D83" s="121">
        <v>20730655.333000001</v>
      </c>
      <c r="E83" s="121">
        <v>23402390.238000002</v>
      </c>
      <c r="F83" s="121">
        <v>20781970.379000001</v>
      </c>
      <c r="G83" s="121">
        <v>24820539.315000001</v>
      </c>
      <c r="H83" s="121">
        <v>20482596.094000001</v>
      </c>
      <c r="I83" s="121">
        <v>24910039.329</v>
      </c>
      <c r="J83" s="121">
        <v>21729030.256999999</v>
      </c>
      <c r="K83" s="136">
        <v>22606882.964000002</v>
      </c>
      <c r="L83" s="121"/>
      <c r="M83" s="121"/>
      <c r="N83" s="121"/>
      <c r="O83" s="121">
        <f t="shared" si="9"/>
        <v>200625252.65100002</v>
      </c>
    </row>
  </sheetData>
  <autoFilter ref="A1:O83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92"/>
  <sheetViews>
    <sheetView showGridLines="0" workbookViewId="0">
      <selection activeCell="A93" sqref="A93"/>
    </sheetView>
  </sheetViews>
  <sheetFormatPr defaultColWidth="9.109375" defaultRowHeight="13.2" x14ac:dyDescent="0.25"/>
  <cols>
    <col min="1" max="1" width="29.109375" customWidth="1"/>
    <col min="2" max="2" width="20" style="35" customWidth="1"/>
    <col min="3" max="3" width="17.5546875" style="35" customWidth="1"/>
    <col min="4" max="4" width="9.33203125" bestFit="1" customWidth="1"/>
  </cols>
  <sheetData>
    <row r="2" spans="1:4" ht="24.6" customHeight="1" x14ac:dyDescent="0.35">
      <c r="A2" s="151" t="s">
        <v>61</v>
      </c>
      <c r="B2" s="151"/>
      <c r="C2" s="151"/>
      <c r="D2" s="151"/>
    </row>
    <row r="3" spans="1:4" ht="15.6" x14ac:dyDescent="0.3">
      <c r="A3" s="150" t="s">
        <v>62</v>
      </c>
      <c r="B3" s="150"/>
      <c r="C3" s="150"/>
      <c r="D3" s="150"/>
    </row>
    <row r="4" spans="1:4" x14ac:dyDescent="0.25">
      <c r="A4" s="123"/>
      <c r="B4" s="124"/>
      <c r="C4" s="124"/>
      <c r="D4" s="123"/>
    </row>
    <row r="5" spans="1:4" x14ac:dyDescent="0.25">
      <c r="A5" s="125" t="s">
        <v>63</v>
      </c>
      <c r="B5" s="126" t="s">
        <v>155</v>
      </c>
      <c r="C5" s="126" t="s">
        <v>156</v>
      </c>
      <c r="D5" s="127" t="s">
        <v>64</v>
      </c>
    </row>
    <row r="6" spans="1:4" x14ac:dyDescent="0.25">
      <c r="A6" s="128" t="s">
        <v>157</v>
      </c>
      <c r="B6" s="129">
        <v>52.297199999999997</v>
      </c>
      <c r="C6" s="129">
        <v>28713.459480000001</v>
      </c>
      <c r="D6" s="135">
        <f t="shared" ref="D6:D15" si="0">(C6-B6)/B6</f>
        <v>548.04391592666536</v>
      </c>
    </row>
    <row r="7" spans="1:4" x14ac:dyDescent="0.25">
      <c r="A7" s="128" t="s">
        <v>158</v>
      </c>
      <c r="B7" s="129">
        <v>391.98262</v>
      </c>
      <c r="C7" s="129">
        <v>6199.3633399999999</v>
      </c>
      <c r="D7" s="135">
        <f t="shared" si="0"/>
        <v>14.815403601312733</v>
      </c>
    </row>
    <row r="8" spans="1:4" x14ac:dyDescent="0.25">
      <c r="A8" s="128" t="s">
        <v>159</v>
      </c>
      <c r="B8" s="129">
        <v>3882.7357000000002</v>
      </c>
      <c r="C8" s="129">
        <v>19671.822899999999</v>
      </c>
      <c r="D8" s="135">
        <f t="shared" si="0"/>
        <v>4.0664851846598769</v>
      </c>
    </row>
    <row r="9" spans="1:4" x14ac:dyDescent="0.25">
      <c r="A9" s="128" t="s">
        <v>160</v>
      </c>
      <c r="B9" s="129">
        <v>156.38640000000001</v>
      </c>
      <c r="C9" s="129">
        <v>612.36613999999997</v>
      </c>
      <c r="D9" s="135">
        <f t="shared" si="0"/>
        <v>2.9157250246824531</v>
      </c>
    </row>
    <row r="10" spans="1:4" x14ac:dyDescent="0.25">
      <c r="A10" s="128" t="s">
        <v>161</v>
      </c>
      <c r="B10" s="129">
        <v>5025.79223</v>
      </c>
      <c r="C10" s="129">
        <v>18632.04565</v>
      </c>
      <c r="D10" s="135">
        <f t="shared" si="0"/>
        <v>2.7072852989786251</v>
      </c>
    </row>
    <row r="11" spans="1:4" x14ac:dyDescent="0.25">
      <c r="A11" s="128" t="s">
        <v>162</v>
      </c>
      <c r="B11" s="129">
        <v>9951.2342100000005</v>
      </c>
      <c r="C11" s="129">
        <v>35600.410779999998</v>
      </c>
      <c r="D11" s="135">
        <f t="shared" si="0"/>
        <v>2.577486975859248</v>
      </c>
    </row>
    <row r="12" spans="1:4" x14ac:dyDescent="0.25">
      <c r="A12" s="128" t="s">
        <v>163</v>
      </c>
      <c r="B12" s="129">
        <v>103.91839</v>
      </c>
      <c r="C12" s="129">
        <v>370.26400000000001</v>
      </c>
      <c r="D12" s="135">
        <f t="shared" si="0"/>
        <v>2.5630267174077659</v>
      </c>
    </row>
    <row r="13" spans="1:4" x14ac:dyDescent="0.25">
      <c r="A13" s="128" t="s">
        <v>164</v>
      </c>
      <c r="B13" s="129">
        <v>22.262540000000001</v>
      </c>
      <c r="C13" s="129">
        <v>76.325000000000003</v>
      </c>
      <c r="D13" s="135">
        <f t="shared" si="0"/>
        <v>2.4284048450895539</v>
      </c>
    </row>
    <row r="14" spans="1:4" x14ac:dyDescent="0.25">
      <c r="A14" s="128" t="s">
        <v>165</v>
      </c>
      <c r="B14" s="129">
        <v>858.97691999999995</v>
      </c>
      <c r="C14" s="129">
        <v>2866.5811100000001</v>
      </c>
      <c r="D14" s="135">
        <f t="shared" si="0"/>
        <v>2.3372038797037762</v>
      </c>
    </row>
    <row r="15" spans="1:4" x14ac:dyDescent="0.25">
      <c r="A15" s="128" t="s">
        <v>166</v>
      </c>
      <c r="B15" s="129">
        <v>594.45596999999998</v>
      </c>
      <c r="C15" s="129">
        <v>1975.5254</v>
      </c>
      <c r="D15" s="135">
        <f t="shared" si="0"/>
        <v>2.3232493232425608</v>
      </c>
    </row>
    <row r="16" spans="1:4" x14ac:dyDescent="0.25">
      <c r="A16" s="130"/>
      <c r="B16" s="124"/>
      <c r="C16" s="124"/>
      <c r="D16" s="131"/>
    </row>
    <row r="17" spans="1:4" x14ac:dyDescent="0.25">
      <c r="A17" s="132"/>
      <c r="B17" s="124"/>
      <c r="C17" s="124"/>
      <c r="D17" s="123"/>
    </row>
    <row r="18" spans="1:4" ht="19.2" x14ac:dyDescent="0.35">
      <c r="A18" s="151" t="s">
        <v>65</v>
      </c>
      <c r="B18" s="151"/>
      <c r="C18" s="151"/>
      <c r="D18" s="151"/>
    </row>
    <row r="19" spans="1:4" ht="15.6" x14ac:dyDescent="0.3">
      <c r="A19" s="150" t="s">
        <v>66</v>
      </c>
      <c r="B19" s="150"/>
      <c r="C19" s="150"/>
      <c r="D19" s="150"/>
    </row>
    <row r="20" spans="1:4" x14ac:dyDescent="0.25">
      <c r="A20" s="133"/>
      <c r="B20" s="124"/>
      <c r="C20" s="124"/>
      <c r="D20" s="123"/>
    </row>
    <row r="21" spans="1:4" x14ac:dyDescent="0.25">
      <c r="A21" s="125" t="s">
        <v>63</v>
      </c>
      <c r="B21" s="126" t="s">
        <v>155</v>
      </c>
      <c r="C21" s="126" t="s">
        <v>156</v>
      </c>
      <c r="D21" s="127" t="s">
        <v>64</v>
      </c>
    </row>
    <row r="22" spans="1:4" x14ac:dyDescent="0.25">
      <c r="A22" s="128" t="s">
        <v>167</v>
      </c>
      <c r="B22" s="129">
        <v>1515727.33613</v>
      </c>
      <c r="C22" s="129">
        <v>1733811.59131</v>
      </c>
      <c r="D22" s="135">
        <f t="shared" ref="D22:D31" si="1">(C22-B22)/B22</f>
        <v>0.14388092764548227</v>
      </c>
    </row>
    <row r="23" spans="1:4" x14ac:dyDescent="0.25">
      <c r="A23" s="128" t="s">
        <v>168</v>
      </c>
      <c r="B23" s="129">
        <v>1226674.00465</v>
      </c>
      <c r="C23" s="129">
        <v>1253445.45499</v>
      </c>
      <c r="D23" s="135">
        <f t="shared" si="1"/>
        <v>2.1824421352793343E-2</v>
      </c>
    </row>
    <row r="24" spans="1:4" x14ac:dyDescent="0.25">
      <c r="A24" s="128" t="s">
        <v>169</v>
      </c>
      <c r="B24" s="129">
        <v>1014438.94145</v>
      </c>
      <c r="C24" s="129">
        <v>1098661.56201</v>
      </c>
      <c r="D24" s="135">
        <f t="shared" si="1"/>
        <v>8.3023844135572497E-2</v>
      </c>
    </row>
    <row r="25" spans="1:4" x14ac:dyDescent="0.25">
      <c r="A25" s="128" t="s">
        <v>170</v>
      </c>
      <c r="B25" s="129">
        <v>975166.53234000003</v>
      </c>
      <c r="C25" s="129">
        <v>1000772.49667</v>
      </c>
      <c r="D25" s="135">
        <f t="shared" si="1"/>
        <v>2.6258042581256524E-2</v>
      </c>
    </row>
    <row r="26" spans="1:4" x14ac:dyDescent="0.25">
      <c r="A26" s="128" t="s">
        <v>171</v>
      </c>
      <c r="B26" s="129">
        <v>982921.94287999999</v>
      </c>
      <c r="C26" s="129">
        <v>928603.12907999998</v>
      </c>
      <c r="D26" s="135">
        <f t="shared" si="1"/>
        <v>-5.5262591494136086E-2</v>
      </c>
    </row>
    <row r="27" spans="1:4" x14ac:dyDescent="0.25">
      <c r="A27" s="128" t="s">
        <v>172</v>
      </c>
      <c r="B27" s="129">
        <v>739108.34190999996</v>
      </c>
      <c r="C27" s="129">
        <v>909706.05923999997</v>
      </c>
      <c r="D27" s="135">
        <f t="shared" si="1"/>
        <v>0.23081557554761495</v>
      </c>
    </row>
    <row r="28" spans="1:4" x14ac:dyDescent="0.25">
      <c r="A28" s="128" t="s">
        <v>173</v>
      </c>
      <c r="B28" s="129">
        <v>764736.05870000005</v>
      </c>
      <c r="C28" s="129">
        <v>907330.27145</v>
      </c>
      <c r="D28" s="135">
        <f t="shared" si="1"/>
        <v>0.18646199708746641</v>
      </c>
    </row>
    <row r="29" spans="1:4" x14ac:dyDescent="0.25">
      <c r="A29" s="128" t="s">
        <v>174</v>
      </c>
      <c r="B29" s="129">
        <v>582000.97456999996</v>
      </c>
      <c r="C29" s="129">
        <v>651733.27494999999</v>
      </c>
      <c r="D29" s="135">
        <f t="shared" si="1"/>
        <v>0.11981474847446841</v>
      </c>
    </row>
    <row r="30" spans="1:4" x14ac:dyDescent="0.25">
      <c r="A30" s="128" t="s">
        <v>175</v>
      </c>
      <c r="B30" s="129">
        <v>644902.65686999995</v>
      </c>
      <c r="C30" s="129">
        <v>645070.35531000001</v>
      </c>
      <c r="D30" s="135">
        <f t="shared" si="1"/>
        <v>2.6003682604438453E-4</v>
      </c>
    </row>
    <row r="31" spans="1:4" x14ac:dyDescent="0.25">
      <c r="A31" s="128" t="s">
        <v>176</v>
      </c>
      <c r="B31" s="129">
        <v>595029.48679999996</v>
      </c>
      <c r="C31" s="129">
        <v>523079.86481</v>
      </c>
      <c r="D31" s="135">
        <f t="shared" si="1"/>
        <v>-0.12091774203819165</v>
      </c>
    </row>
    <row r="32" spans="1:4" x14ac:dyDescent="0.25">
      <c r="A32" s="123"/>
      <c r="B32" s="124"/>
      <c r="C32" s="124"/>
      <c r="D32" s="123"/>
    </row>
    <row r="33" spans="1:4" ht="19.2" x14ac:dyDescent="0.35">
      <c r="A33" s="151" t="s">
        <v>67</v>
      </c>
      <c r="B33" s="151"/>
      <c r="C33" s="151"/>
      <c r="D33" s="151"/>
    </row>
    <row r="34" spans="1:4" ht="15.6" x14ac:dyDescent="0.3">
      <c r="A34" s="150" t="s">
        <v>71</v>
      </c>
      <c r="B34" s="150"/>
      <c r="C34" s="150"/>
      <c r="D34" s="150"/>
    </row>
    <row r="35" spans="1:4" x14ac:dyDescent="0.25">
      <c r="A35" s="123"/>
      <c r="B35" s="124"/>
      <c r="C35" s="124"/>
      <c r="D35" s="123"/>
    </row>
    <row r="36" spans="1:4" x14ac:dyDescent="0.25">
      <c r="A36" s="125" t="s">
        <v>69</v>
      </c>
      <c r="B36" s="126" t="s">
        <v>155</v>
      </c>
      <c r="C36" s="126" t="s">
        <v>156</v>
      </c>
      <c r="D36" s="127" t="s">
        <v>64</v>
      </c>
    </row>
    <row r="37" spans="1:4" x14ac:dyDescent="0.25">
      <c r="A37" s="128" t="s">
        <v>135</v>
      </c>
      <c r="B37" s="129">
        <v>77068.329750000004</v>
      </c>
      <c r="C37" s="129">
        <v>112509.67118999999</v>
      </c>
      <c r="D37" s="135">
        <f t="shared" ref="D37:D46" si="2">(C37-B37)/B37</f>
        <v>0.45986907404075389</v>
      </c>
    </row>
    <row r="38" spans="1:4" x14ac:dyDescent="0.25">
      <c r="A38" s="128" t="s">
        <v>136</v>
      </c>
      <c r="B38" s="129">
        <v>7601.4904299999998</v>
      </c>
      <c r="C38" s="129">
        <v>10157.4192</v>
      </c>
      <c r="D38" s="135">
        <f t="shared" si="2"/>
        <v>0.33624047725072259</v>
      </c>
    </row>
    <row r="39" spans="1:4" x14ac:dyDescent="0.25">
      <c r="A39" s="128" t="s">
        <v>142</v>
      </c>
      <c r="B39" s="129">
        <v>2181923.07681</v>
      </c>
      <c r="C39" s="129">
        <v>2500660.5613099998</v>
      </c>
      <c r="D39" s="135">
        <f t="shared" si="2"/>
        <v>0.14608099061218882</v>
      </c>
    </row>
    <row r="40" spans="1:4" x14ac:dyDescent="0.25">
      <c r="A40" s="128" t="s">
        <v>154</v>
      </c>
      <c r="B40" s="129">
        <v>490469.18617</v>
      </c>
      <c r="C40" s="129">
        <v>552657.33262</v>
      </c>
      <c r="D40" s="135">
        <f t="shared" si="2"/>
        <v>0.126793177234268</v>
      </c>
    </row>
    <row r="41" spans="1:4" x14ac:dyDescent="0.25">
      <c r="A41" s="128" t="s">
        <v>148</v>
      </c>
      <c r="B41" s="129">
        <v>1042520.0620799999</v>
      </c>
      <c r="C41" s="129">
        <v>1132517.70955</v>
      </c>
      <c r="D41" s="135">
        <f t="shared" si="2"/>
        <v>8.6327017333786255E-2</v>
      </c>
    </row>
    <row r="42" spans="1:4" x14ac:dyDescent="0.25">
      <c r="A42" s="128" t="s">
        <v>144</v>
      </c>
      <c r="B42" s="129">
        <v>3399945.0989700002</v>
      </c>
      <c r="C42" s="129">
        <v>3660741.5057100002</v>
      </c>
      <c r="D42" s="135">
        <f t="shared" si="2"/>
        <v>7.6706064112331468E-2</v>
      </c>
    </row>
    <row r="43" spans="1:4" x14ac:dyDescent="0.25">
      <c r="A43" s="130" t="s">
        <v>129</v>
      </c>
      <c r="B43" s="129">
        <v>943271.60372000001</v>
      </c>
      <c r="C43" s="129">
        <v>999794.05703000003</v>
      </c>
      <c r="D43" s="135">
        <f t="shared" si="2"/>
        <v>5.9921716170709717E-2</v>
      </c>
    </row>
    <row r="44" spans="1:4" x14ac:dyDescent="0.25">
      <c r="A44" s="128" t="s">
        <v>141</v>
      </c>
      <c r="B44" s="129">
        <v>250243.95947999999</v>
      </c>
      <c r="C44" s="129">
        <v>263750.44059000001</v>
      </c>
      <c r="D44" s="135">
        <f t="shared" si="2"/>
        <v>5.3973255290821469E-2</v>
      </c>
    </row>
    <row r="45" spans="1:4" x14ac:dyDescent="0.25">
      <c r="A45" s="128" t="s">
        <v>137</v>
      </c>
      <c r="B45" s="129">
        <v>330368.84255</v>
      </c>
      <c r="C45" s="129">
        <v>347557.13896000001</v>
      </c>
      <c r="D45" s="135">
        <f t="shared" si="2"/>
        <v>5.2027595209432106E-2</v>
      </c>
    </row>
    <row r="46" spans="1:4" x14ac:dyDescent="0.25">
      <c r="A46" s="128" t="s">
        <v>138</v>
      </c>
      <c r="B46" s="129">
        <v>660432.44600999996</v>
      </c>
      <c r="C46" s="129">
        <v>687310.00032999995</v>
      </c>
      <c r="D46" s="135">
        <f t="shared" si="2"/>
        <v>4.069690167765172E-2</v>
      </c>
    </row>
    <row r="47" spans="1:4" x14ac:dyDescent="0.25">
      <c r="A47" s="123"/>
      <c r="B47" s="124"/>
      <c r="C47" s="124"/>
      <c r="D47" s="123"/>
    </row>
    <row r="48" spans="1:4" ht="19.2" x14ac:dyDescent="0.35">
      <c r="A48" s="151" t="s">
        <v>70</v>
      </c>
      <c r="B48" s="151"/>
      <c r="C48" s="151"/>
      <c r="D48" s="151"/>
    </row>
    <row r="49" spans="1:4" ht="15.6" x14ac:dyDescent="0.3">
      <c r="A49" s="150" t="s">
        <v>68</v>
      </c>
      <c r="B49" s="150"/>
      <c r="C49" s="150"/>
      <c r="D49" s="150"/>
    </row>
    <row r="50" spans="1:4" x14ac:dyDescent="0.25">
      <c r="A50" s="123"/>
      <c r="B50" s="124"/>
      <c r="C50" s="124"/>
      <c r="D50" s="123"/>
    </row>
    <row r="51" spans="1:4" x14ac:dyDescent="0.25">
      <c r="A51" s="125" t="s">
        <v>69</v>
      </c>
      <c r="B51" s="126" t="s">
        <v>155</v>
      </c>
      <c r="C51" s="126" t="s">
        <v>156</v>
      </c>
      <c r="D51" s="127" t="s">
        <v>64</v>
      </c>
    </row>
    <row r="52" spans="1:4" x14ac:dyDescent="0.25">
      <c r="A52" s="128" t="s">
        <v>144</v>
      </c>
      <c r="B52" s="129">
        <v>3399945.0989700002</v>
      </c>
      <c r="C52" s="129">
        <v>3660741.5057100002</v>
      </c>
      <c r="D52" s="135">
        <f t="shared" ref="D52:D61" si="3">(C52-B52)/B52</f>
        <v>7.6706064112331468E-2</v>
      </c>
    </row>
    <row r="53" spans="1:4" x14ac:dyDescent="0.25">
      <c r="A53" s="128" t="s">
        <v>142</v>
      </c>
      <c r="B53" s="129">
        <v>2181923.07681</v>
      </c>
      <c r="C53" s="129">
        <v>2500660.5613099998</v>
      </c>
      <c r="D53" s="135">
        <f t="shared" si="3"/>
        <v>0.14608099061218882</v>
      </c>
    </row>
    <row r="54" spans="1:4" x14ac:dyDescent="0.25">
      <c r="A54" s="128" t="s">
        <v>146</v>
      </c>
      <c r="B54" s="129">
        <v>1477184.16346</v>
      </c>
      <c r="C54" s="129">
        <v>1516734.2773800001</v>
      </c>
      <c r="D54" s="135">
        <f t="shared" si="3"/>
        <v>2.6773989931872914E-2</v>
      </c>
    </row>
    <row r="55" spans="1:4" x14ac:dyDescent="0.25">
      <c r="A55" s="128" t="s">
        <v>149</v>
      </c>
      <c r="B55" s="129">
        <v>1466592.42056</v>
      </c>
      <c r="C55" s="129">
        <v>1497336.01562</v>
      </c>
      <c r="D55" s="135">
        <f t="shared" si="3"/>
        <v>2.0962603262507592E-2</v>
      </c>
    </row>
    <row r="56" spans="1:4" x14ac:dyDescent="0.25">
      <c r="A56" s="128" t="s">
        <v>143</v>
      </c>
      <c r="B56" s="129">
        <v>1580747.67802</v>
      </c>
      <c r="C56" s="129">
        <v>1490560.5847499999</v>
      </c>
      <c r="D56" s="135">
        <f t="shared" si="3"/>
        <v>-5.7053440295396086E-2</v>
      </c>
    </row>
    <row r="57" spans="1:4" x14ac:dyDescent="0.25">
      <c r="A57" s="128" t="s">
        <v>148</v>
      </c>
      <c r="B57" s="129">
        <v>1042520.0620799999</v>
      </c>
      <c r="C57" s="129">
        <v>1132517.70955</v>
      </c>
      <c r="D57" s="135">
        <f t="shared" si="3"/>
        <v>8.6327017333786255E-2</v>
      </c>
    </row>
    <row r="58" spans="1:4" x14ac:dyDescent="0.25">
      <c r="A58" s="128" t="s">
        <v>129</v>
      </c>
      <c r="B58" s="129">
        <v>943271.60372000001</v>
      </c>
      <c r="C58" s="129">
        <v>999794.05703000003</v>
      </c>
      <c r="D58" s="135">
        <f t="shared" si="3"/>
        <v>5.9921716170709717E-2</v>
      </c>
    </row>
    <row r="59" spans="1:4" x14ac:dyDescent="0.25">
      <c r="A59" s="128" t="s">
        <v>147</v>
      </c>
      <c r="B59" s="129">
        <v>925516.34163000004</v>
      </c>
      <c r="C59" s="129">
        <v>942511.66717000003</v>
      </c>
      <c r="D59" s="135">
        <f t="shared" si="3"/>
        <v>1.8363074508298986E-2</v>
      </c>
    </row>
    <row r="60" spans="1:4" x14ac:dyDescent="0.25">
      <c r="A60" s="128" t="s">
        <v>139</v>
      </c>
      <c r="B60" s="129">
        <v>805203.39901000005</v>
      </c>
      <c r="C60" s="129">
        <v>787275.96398</v>
      </c>
      <c r="D60" s="135">
        <f t="shared" si="3"/>
        <v>-2.2264480070553459E-2</v>
      </c>
    </row>
    <row r="61" spans="1:4" x14ac:dyDescent="0.25">
      <c r="A61" s="128" t="s">
        <v>138</v>
      </c>
      <c r="B61" s="129">
        <v>660432.44600999996</v>
      </c>
      <c r="C61" s="129">
        <v>687310.00032999995</v>
      </c>
      <c r="D61" s="135">
        <f t="shared" si="3"/>
        <v>4.069690167765172E-2</v>
      </c>
    </row>
    <row r="62" spans="1:4" x14ac:dyDescent="0.25">
      <c r="A62" s="123"/>
      <c r="B62" s="124"/>
      <c r="C62" s="124"/>
      <c r="D62" s="123"/>
    </row>
    <row r="63" spans="1:4" ht="19.2" x14ac:dyDescent="0.35">
      <c r="A63" s="151" t="s">
        <v>72</v>
      </c>
      <c r="B63" s="151"/>
      <c r="C63" s="151"/>
      <c r="D63" s="151"/>
    </row>
    <row r="64" spans="1:4" ht="15.6" x14ac:dyDescent="0.3">
      <c r="A64" s="150" t="s">
        <v>73</v>
      </c>
      <c r="B64" s="150"/>
      <c r="C64" s="150"/>
      <c r="D64" s="150"/>
    </row>
    <row r="65" spans="1:4" x14ac:dyDescent="0.25">
      <c r="A65" s="123"/>
      <c r="B65" s="124"/>
      <c r="C65" s="124"/>
      <c r="D65" s="123"/>
    </row>
    <row r="66" spans="1:4" x14ac:dyDescent="0.25">
      <c r="A66" s="125" t="s">
        <v>74</v>
      </c>
      <c r="B66" s="126" t="s">
        <v>155</v>
      </c>
      <c r="C66" s="126" t="s">
        <v>156</v>
      </c>
      <c r="D66" s="127" t="s">
        <v>64</v>
      </c>
    </row>
    <row r="67" spans="1:4" x14ac:dyDescent="0.25">
      <c r="A67" s="128" t="s">
        <v>177</v>
      </c>
      <c r="B67" s="134">
        <v>7723761.2802900001</v>
      </c>
      <c r="C67" s="134">
        <v>7776123.31996</v>
      </c>
      <c r="D67" s="135">
        <f t="shared" ref="D67:D76" si="4">(C67-B67)/B67</f>
        <v>6.7793446443795121E-3</v>
      </c>
    </row>
    <row r="68" spans="1:4" x14ac:dyDescent="0.25">
      <c r="A68" s="128" t="s">
        <v>178</v>
      </c>
      <c r="B68" s="134">
        <v>1768982.59567</v>
      </c>
      <c r="C68" s="134">
        <v>1874940.18576</v>
      </c>
      <c r="D68" s="135">
        <f t="shared" si="4"/>
        <v>5.9897474598877419E-2</v>
      </c>
    </row>
    <row r="69" spans="1:4" x14ac:dyDescent="0.25">
      <c r="A69" s="128" t="s">
        <v>179</v>
      </c>
      <c r="B69" s="134">
        <v>1425727.1498499999</v>
      </c>
      <c r="C69" s="134">
        <v>1583895.5538399999</v>
      </c>
      <c r="D69" s="135">
        <f t="shared" si="4"/>
        <v>0.11093876132375037</v>
      </c>
    </row>
    <row r="70" spans="1:4" x14ac:dyDescent="0.25">
      <c r="A70" s="128" t="s">
        <v>180</v>
      </c>
      <c r="B70" s="134">
        <v>1212098.09516</v>
      </c>
      <c r="C70" s="134">
        <v>1356663.4897700001</v>
      </c>
      <c r="D70" s="135">
        <f t="shared" si="4"/>
        <v>0.11926872518590756</v>
      </c>
    </row>
    <row r="71" spans="1:4" x14ac:dyDescent="0.25">
      <c r="A71" s="128" t="s">
        <v>181</v>
      </c>
      <c r="B71" s="134">
        <v>1118755.2541100001</v>
      </c>
      <c r="C71" s="134">
        <v>1114504.61127</v>
      </c>
      <c r="D71" s="135">
        <f t="shared" si="4"/>
        <v>-3.799439443421075E-3</v>
      </c>
    </row>
    <row r="72" spans="1:4" x14ac:dyDescent="0.25">
      <c r="A72" s="128" t="s">
        <v>182</v>
      </c>
      <c r="B72" s="134">
        <v>837783.54486000002</v>
      </c>
      <c r="C72" s="134">
        <v>883453.53058000002</v>
      </c>
      <c r="D72" s="135">
        <f t="shared" si="4"/>
        <v>5.4512870299489827E-2</v>
      </c>
    </row>
    <row r="73" spans="1:4" x14ac:dyDescent="0.25">
      <c r="A73" s="128" t="s">
        <v>183</v>
      </c>
      <c r="B73" s="134">
        <v>602058.98606000002</v>
      </c>
      <c r="C73" s="134">
        <v>614108.53102999995</v>
      </c>
      <c r="D73" s="135">
        <f t="shared" si="4"/>
        <v>2.001389440070428E-2</v>
      </c>
    </row>
    <row r="74" spans="1:4" x14ac:dyDescent="0.25">
      <c r="A74" s="128" t="s">
        <v>184</v>
      </c>
      <c r="B74" s="134">
        <v>489336.67323999997</v>
      </c>
      <c r="C74" s="134">
        <v>456088.65058000002</v>
      </c>
      <c r="D74" s="135">
        <f t="shared" si="4"/>
        <v>-6.7945086641182803E-2</v>
      </c>
    </row>
    <row r="75" spans="1:4" x14ac:dyDescent="0.25">
      <c r="A75" s="128" t="s">
        <v>185</v>
      </c>
      <c r="B75" s="134">
        <v>395817.94154999999</v>
      </c>
      <c r="C75" s="134">
        <v>393036.84172999999</v>
      </c>
      <c r="D75" s="135">
        <f t="shared" si="4"/>
        <v>-7.0262095980525244E-3</v>
      </c>
    </row>
    <row r="76" spans="1:4" x14ac:dyDescent="0.25">
      <c r="A76" s="128" t="s">
        <v>186</v>
      </c>
      <c r="B76" s="134">
        <v>298244.45991999999</v>
      </c>
      <c r="C76" s="134">
        <v>299012.12180000002</v>
      </c>
      <c r="D76" s="135">
        <f t="shared" si="4"/>
        <v>2.573935087364049E-3</v>
      </c>
    </row>
    <row r="77" spans="1:4" x14ac:dyDescent="0.25">
      <c r="A77" s="123"/>
      <c r="B77" s="124"/>
      <c r="C77" s="124"/>
      <c r="D77" s="123"/>
    </row>
    <row r="78" spans="1:4" ht="19.2" x14ac:dyDescent="0.35">
      <c r="A78" s="151" t="s">
        <v>75</v>
      </c>
      <c r="B78" s="151"/>
      <c r="C78" s="151"/>
      <c r="D78" s="151"/>
    </row>
    <row r="79" spans="1:4" ht="15.6" x14ac:dyDescent="0.3">
      <c r="A79" s="150" t="s">
        <v>76</v>
      </c>
      <c r="B79" s="150"/>
      <c r="C79" s="150"/>
      <c r="D79" s="150"/>
    </row>
    <row r="80" spans="1:4" x14ac:dyDescent="0.25">
      <c r="A80" s="123"/>
      <c r="B80" s="124"/>
      <c r="C80" s="124"/>
      <c r="D80" s="123"/>
    </row>
    <row r="81" spans="1:4" x14ac:dyDescent="0.25">
      <c r="A81" s="125" t="s">
        <v>74</v>
      </c>
      <c r="B81" s="126" t="s">
        <v>155</v>
      </c>
      <c r="C81" s="126" t="s">
        <v>156</v>
      </c>
      <c r="D81" s="127" t="s">
        <v>64</v>
      </c>
    </row>
    <row r="82" spans="1:4" x14ac:dyDescent="0.25">
      <c r="A82" s="128" t="s">
        <v>187</v>
      </c>
      <c r="B82" s="134">
        <v>6.7624300000000002</v>
      </c>
      <c r="C82" s="134">
        <v>67.096400000000003</v>
      </c>
      <c r="D82" s="135">
        <f t="shared" ref="D82:D91" si="5">(C82-B82)/B82</f>
        <v>8.9219363453669764</v>
      </c>
    </row>
    <row r="83" spans="1:4" x14ac:dyDescent="0.25">
      <c r="A83" s="128" t="s">
        <v>188</v>
      </c>
      <c r="B83" s="134">
        <v>1386.5009500000001</v>
      </c>
      <c r="C83" s="134">
        <v>7534.24935</v>
      </c>
      <c r="D83" s="135">
        <f t="shared" si="5"/>
        <v>4.4340022990968739</v>
      </c>
    </row>
    <row r="84" spans="1:4" x14ac:dyDescent="0.25">
      <c r="A84" s="128" t="s">
        <v>189</v>
      </c>
      <c r="B84" s="134">
        <v>264.69537000000003</v>
      </c>
      <c r="C84" s="134">
        <v>1238.99288</v>
      </c>
      <c r="D84" s="135">
        <f t="shared" si="5"/>
        <v>3.6808256600786025</v>
      </c>
    </row>
    <row r="85" spans="1:4" x14ac:dyDescent="0.25">
      <c r="A85" s="128" t="s">
        <v>190</v>
      </c>
      <c r="B85" s="134">
        <v>12061.62621</v>
      </c>
      <c r="C85" s="134">
        <v>32042.71992</v>
      </c>
      <c r="D85" s="135">
        <f t="shared" si="5"/>
        <v>1.6565837277757922</v>
      </c>
    </row>
    <row r="86" spans="1:4" x14ac:dyDescent="0.25">
      <c r="A86" s="128" t="s">
        <v>191</v>
      </c>
      <c r="B86" s="134">
        <v>1917.44055</v>
      </c>
      <c r="C86" s="134">
        <v>4204.0915100000002</v>
      </c>
      <c r="D86" s="135">
        <f t="shared" si="5"/>
        <v>1.1925537717453611</v>
      </c>
    </row>
    <row r="87" spans="1:4" x14ac:dyDescent="0.25">
      <c r="A87" s="128" t="s">
        <v>192</v>
      </c>
      <c r="B87" s="134">
        <v>23470.35887</v>
      </c>
      <c r="C87" s="134">
        <v>48682.982060000002</v>
      </c>
      <c r="D87" s="135">
        <f t="shared" si="5"/>
        <v>1.0742325385670595</v>
      </c>
    </row>
    <row r="88" spans="1:4" x14ac:dyDescent="0.25">
      <c r="A88" s="128" t="s">
        <v>193</v>
      </c>
      <c r="B88" s="134">
        <v>87523.666719999994</v>
      </c>
      <c r="C88" s="134">
        <v>174744.62461</v>
      </c>
      <c r="D88" s="135">
        <f t="shared" si="5"/>
        <v>0.99654140598372787</v>
      </c>
    </row>
    <row r="89" spans="1:4" x14ac:dyDescent="0.25">
      <c r="A89" s="128" t="s">
        <v>194</v>
      </c>
      <c r="B89" s="134">
        <v>6846.1821799999998</v>
      </c>
      <c r="C89" s="134">
        <v>12696.423650000001</v>
      </c>
      <c r="D89" s="135">
        <f t="shared" si="5"/>
        <v>0.85452611633539688</v>
      </c>
    </row>
    <row r="90" spans="1:4" x14ac:dyDescent="0.25">
      <c r="A90" s="128" t="s">
        <v>195</v>
      </c>
      <c r="B90" s="134">
        <v>1382.9734800000001</v>
      </c>
      <c r="C90" s="134">
        <v>2450.1654100000001</v>
      </c>
      <c r="D90" s="135">
        <f t="shared" si="5"/>
        <v>0.77166478275490857</v>
      </c>
    </row>
    <row r="91" spans="1:4" x14ac:dyDescent="0.25">
      <c r="A91" s="128" t="s">
        <v>196</v>
      </c>
      <c r="B91" s="134">
        <v>5464.4620800000002</v>
      </c>
      <c r="C91" s="134">
        <v>9635.9433900000004</v>
      </c>
      <c r="D91" s="135">
        <f t="shared" si="5"/>
        <v>0.76338370528138055</v>
      </c>
    </row>
    <row r="92" spans="1:4" x14ac:dyDescent="0.25">
      <c r="A92" s="123" t="s">
        <v>120</v>
      </c>
      <c r="B92" s="124"/>
      <c r="C92" s="124"/>
      <c r="D92" s="123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GridLines="0" zoomScale="80" zoomScaleNormal="80" workbookViewId="0">
      <selection activeCell="N1" sqref="N1"/>
    </sheetView>
  </sheetViews>
  <sheetFormatPr defaultColWidth="9.109375" defaultRowHeight="13.2" x14ac:dyDescent="0.25"/>
  <cols>
    <col min="1" max="1" width="44.6640625" style="17" customWidth="1"/>
    <col min="2" max="2" width="17.77734375" style="19" customWidth="1"/>
    <col min="3" max="3" width="17.77734375" style="17" customWidth="1"/>
    <col min="4" max="5" width="11.77734375" style="17" customWidth="1"/>
    <col min="6" max="7" width="17.77734375" style="17" customWidth="1"/>
    <col min="8" max="9" width="11.77734375" style="17" customWidth="1"/>
    <col min="10" max="11" width="17.77734375" style="17" customWidth="1"/>
    <col min="12" max="13" width="11.77734375" style="17" customWidth="1"/>
    <col min="14" max="16384" width="9.109375" style="17"/>
  </cols>
  <sheetData>
    <row r="1" spans="1:13" ht="24.6" x14ac:dyDescent="0.4">
      <c r="B1" s="149" t="s">
        <v>121</v>
      </c>
      <c r="C1" s="149"/>
      <c r="D1" s="149"/>
      <c r="E1" s="149"/>
      <c r="F1" s="149"/>
      <c r="G1" s="149"/>
      <c r="H1" s="149"/>
      <c r="I1" s="149"/>
      <c r="J1" s="149"/>
    </row>
    <row r="2" spans="1:13" x14ac:dyDescent="0.25">
      <c r="D2" s="18"/>
    </row>
    <row r="3" spans="1:13" x14ac:dyDescent="0.25">
      <c r="D3" s="18"/>
    </row>
    <row r="4" spans="1:13" x14ac:dyDescent="0.25">
      <c r="B4" s="20"/>
      <c r="C4" s="18"/>
      <c r="D4" s="18"/>
      <c r="E4" s="18"/>
      <c r="F4" s="18"/>
      <c r="G4" s="18"/>
      <c r="H4" s="18"/>
      <c r="I4" s="18"/>
    </row>
    <row r="5" spans="1:13" ht="24.6" x14ac:dyDescent="0.25">
      <c r="A5" s="153" t="s">
        <v>111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</row>
    <row r="6" spans="1:13" ht="17.399999999999999" x14ac:dyDescent="0.25">
      <c r="A6" s="87"/>
      <c r="B6" s="152" t="str">
        <f>SEKTOR_USD!B6</f>
        <v>1 - 30 EYLÜL</v>
      </c>
      <c r="C6" s="152"/>
      <c r="D6" s="152"/>
      <c r="E6" s="152"/>
      <c r="F6" s="152" t="str">
        <f>SEKTOR_USD!F6</f>
        <v>1 OCAK  -  30 EYLÜL</v>
      </c>
      <c r="G6" s="152"/>
      <c r="H6" s="152"/>
      <c r="I6" s="152"/>
      <c r="J6" s="152" t="s">
        <v>103</v>
      </c>
      <c r="K6" s="152"/>
      <c r="L6" s="152"/>
      <c r="M6" s="152"/>
    </row>
    <row r="7" spans="1:13" ht="28.2" x14ac:dyDescent="0.3">
      <c r="A7" s="88" t="s">
        <v>1</v>
      </c>
      <c r="B7" s="89">
        <f>SEKTOR_USD!B7</f>
        <v>2024</v>
      </c>
      <c r="C7" s="90">
        <f>SEKTOR_USD!C7</f>
        <v>2025</v>
      </c>
      <c r="D7" s="7" t="s">
        <v>115</v>
      </c>
      <c r="E7" s="7" t="s">
        <v>116</v>
      </c>
      <c r="F7" s="5"/>
      <c r="G7" s="6"/>
      <c r="H7" s="7" t="s">
        <v>115</v>
      </c>
      <c r="I7" s="7" t="s">
        <v>116</v>
      </c>
      <c r="J7" s="5"/>
      <c r="K7" s="5"/>
      <c r="L7" s="7" t="s">
        <v>115</v>
      </c>
      <c r="M7" s="7" t="s">
        <v>116</v>
      </c>
    </row>
    <row r="8" spans="1:13" ht="16.8" x14ac:dyDescent="0.3">
      <c r="A8" s="91" t="s">
        <v>2</v>
      </c>
      <c r="B8" s="92">
        <f>SEKTOR_USD!B8*$B$52</f>
        <v>100803747.21412951</v>
      </c>
      <c r="C8" s="92">
        <f>SEKTOR_USD!C8*$C$52</f>
        <v>121239467.90457074</v>
      </c>
      <c r="D8" s="93">
        <f t="shared" ref="D8:D42" si="0">(C8-B8)/B8*100</f>
        <v>20.272778795644605</v>
      </c>
      <c r="E8" s="93">
        <f t="shared" ref="E8:E43" si="1">C8/C$43*100</f>
        <v>14.880543735468502</v>
      </c>
      <c r="F8" s="92">
        <f>SEKTOR_USD!F8*$B$53</f>
        <v>842305574.77139044</v>
      </c>
      <c r="G8" s="92">
        <f>SEKTOR_USD!G8*$C$53</f>
        <v>1005940197.2432816</v>
      </c>
      <c r="H8" s="93">
        <f t="shared" ref="H8:H42" si="2">(G8-F8)/F8*100</f>
        <v>19.42699031955275</v>
      </c>
      <c r="I8" s="93">
        <f t="shared" ref="I8:I43" si="3">G8/G$43*100</f>
        <v>14.990384023800809</v>
      </c>
      <c r="J8" s="92">
        <f>SEKTOR_USD!J8*$B$54</f>
        <v>1127467154.9676592</v>
      </c>
      <c r="K8" s="92">
        <f>SEKTOR_USD!K8*$C$54</f>
        <v>1360027539.6529157</v>
      </c>
      <c r="L8" s="93">
        <f t="shared" ref="L8:L42" si="4">(K8-J8)/J8*100</f>
        <v>20.626799074419807</v>
      </c>
      <c r="M8" s="93">
        <f t="shared" ref="M8:M43" si="5">K8/K$43*100</f>
        <v>15.472424564389572</v>
      </c>
    </row>
    <row r="9" spans="1:13" s="21" customFormat="1" ht="15.6" x14ac:dyDescent="0.3">
      <c r="A9" s="94" t="s">
        <v>3</v>
      </c>
      <c r="B9" s="92">
        <f>SEKTOR_USD!B9*$B$52</f>
        <v>67054794.317235418</v>
      </c>
      <c r="C9" s="92">
        <f>SEKTOR_USD!C9*$C$52</f>
        <v>78450277.130567536</v>
      </c>
      <c r="D9" s="95">
        <f t="shared" si="0"/>
        <v>16.994284941685493</v>
      </c>
      <c r="E9" s="95">
        <f t="shared" si="1"/>
        <v>9.628735593098261</v>
      </c>
      <c r="F9" s="92">
        <f>SEKTOR_USD!F9*$B$53</f>
        <v>563682165.93592846</v>
      </c>
      <c r="G9" s="92">
        <f>SEKTOR_USD!G9*$C$53</f>
        <v>669542411.77299964</v>
      </c>
      <c r="H9" s="95">
        <f t="shared" si="2"/>
        <v>18.780130405811686</v>
      </c>
      <c r="I9" s="95">
        <f t="shared" si="3"/>
        <v>9.9774299706920964</v>
      </c>
      <c r="J9" s="92">
        <f>SEKTOR_USD!J9*$B$54</f>
        <v>764724120.14370632</v>
      </c>
      <c r="K9" s="92">
        <f>SEKTOR_USD!K9*$C$54</f>
        <v>914735800.05265141</v>
      </c>
      <c r="L9" s="95">
        <f t="shared" si="4"/>
        <v>19.616444147303085</v>
      </c>
      <c r="M9" s="95">
        <f t="shared" si="5"/>
        <v>10.406539757476631</v>
      </c>
    </row>
    <row r="10" spans="1:13" ht="13.8" x14ac:dyDescent="0.25">
      <c r="A10" s="96" t="str">
        <f>SEKTOR_USD!A10</f>
        <v xml:space="preserve"> Hububat, Bakliyat, Yağlı Tohumlar ve Mamulleri </v>
      </c>
      <c r="B10" s="97">
        <f>SEKTOR_USD!B10*$B$52</f>
        <v>32129983.368502893</v>
      </c>
      <c r="C10" s="97">
        <f>SEKTOR_USD!C10*$C$52</f>
        <v>41339005.768723123</v>
      </c>
      <c r="D10" s="98">
        <f t="shared" si="0"/>
        <v>28.661771450675133</v>
      </c>
      <c r="E10" s="98">
        <f t="shared" si="1"/>
        <v>5.0738170824575022</v>
      </c>
      <c r="F10" s="97">
        <f>SEKTOR_USD!F10*$B$53</f>
        <v>280346059.59047866</v>
      </c>
      <c r="G10" s="97">
        <f>SEKTOR_USD!G10*$C$53</f>
        <v>349503105.1597541</v>
      </c>
      <c r="H10" s="98">
        <f t="shared" si="2"/>
        <v>24.668456432131787</v>
      </c>
      <c r="I10" s="98">
        <f t="shared" si="3"/>
        <v>5.2082477449586211</v>
      </c>
      <c r="J10" s="97">
        <f>SEKTOR_USD!J10*$B$54</f>
        <v>380833710.56194925</v>
      </c>
      <c r="K10" s="97">
        <f>SEKTOR_USD!K10*$C$54</f>
        <v>461343617.13571882</v>
      </c>
      <c r="L10" s="98">
        <f t="shared" si="4"/>
        <v>21.140435928051392</v>
      </c>
      <c r="M10" s="98">
        <f t="shared" si="5"/>
        <v>5.2484998327436125</v>
      </c>
    </row>
    <row r="11" spans="1:13" ht="13.8" x14ac:dyDescent="0.25">
      <c r="A11" s="96" t="str">
        <f>SEKTOR_USD!A11</f>
        <v xml:space="preserve"> Yaş Meyve ve Sebze  </v>
      </c>
      <c r="B11" s="97">
        <f>SEKTOR_USD!B11*$B$52</f>
        <v>9113156.5522716641</v>
      </c>
      <c r="C11" s="97">
        <f>SEKTOR_USD!C11*$C$52</f>
        <v>9937934.6465361454</v>
      </c>
      <c r="D11" s="98">
        <f t="shared" si="0"/>
        <v>9.050410684088229</v>
      </c>
      <c r="E11" s="98">
        <f t="shared" si="1"/>
        <v>1.2197502488579766</v>
      </c>
      <c r="F11" s="97">
        <f>SEKTOR_USD!F11*$B$53</f>
        <v>77622290.006251141</v>
      </c>
      <c r="G11" s="97">
        <f>SEKTOR_USD!G11*$C$53</f>
        <v>86148133.426826939</v>
      </c>
      <c r="H11" s="98">
        <f t="shared" si="2"/>
        <v>10.983756624404133</v>
      </c>
      <c r="I11" s="98">
        <f t="shared" si="3"/>
        <v>1.2837677692379261</v>
      </c>
      <c r="J11" s="97">
        <f>SEKTOR_USD!J11*$B$54</f>
        <v>112796099.13844256</v>
      </c>
      <c r="K11" s="97">
        <f>SEKTOR_USD!K11*$C$54</f>
        <v>121425889.83911745</v>
      </c>
      <c r="L11" s="98">
        <f t="shared" si="4"/>
        <v>7.6507882511814032</v>
      </c>
      <c r="M11" s="98">
        <f t="shared" si="5"/>
        <v>1.3814079979432534</v>
      </c>
    </row>
    <row r="12" spans="1:13" ht="13.8" x14ac:dyDescent="0.25">
      <c r="A12" s="96" t="str">
        <f>SEKTOR_USD!A12</f>
        <v xml:space="preserve"> Meyve Sebze Mamulleri </v>
      </c>
      <c r="B12" s="97">
        <f>SEKTOR_USD!B12*$B$52</f>
        <v>7733488.9074136028</v>
      </c>
      <c r="C12" s="97">
        <f>SEKTOR_USD!C12*$C$52</f>
        <v>9375750.9991332386</v>
      </c>
      <c r="D12" s="98">
        <f t="shared" si="0"/>
        <v>21.235720531587027</v>
      </c>
      <c r="E12" s="98">
        <f t="shared" si="1"/>
        <v>1.150749629693854</v>
      </c>
      <c r="F12" s="97">
        <f>SEKTOR_USD!F12*$B$53</f>
        <v>63249245.065295026</v>
      </c>
      <c r="G12" s="97">
        <f>SEKTOR_USD!G12*$C$53</f>
        <v>73520651.537761003</v>
      </c>
      <c r="H12" s="98">
        <f t="shared" si="2"/>
        <v>16.239571653167314</v>
      </c>
      <c r="I12" s="98">
        <f t="shared" si="3"/>
        <v>1.0955947513095958</v>
      </c>
      <c r="J12" s="97">
        <f>SEKTOR_USD!J12*$B$54</f>
        <v>83499710.036764666</v>
      </c>
      <c r="K12" s="97">
        <f>SEKTOR_USD!K12*$C$54</f>
        <v>100436630.82827483</v>
      </c>
      <c r="L12" s="98">
        <f t="shared" si="4"/>
        <v>20.283807912689625</v>
      </c>
      <c r="M12" s="98">
        <f t="shared" si="5"/>
        <v>1.1426225930605149</v>
      </c>
    </row>
    <row r="13" spans="1:13" ht="13.8" x14ac:dyDescent="0.25">
      <c r="A13" s="96" t="str">
        <f>SEKTOR_USD!A13</f>
        <v xml:space="preserve"> Kuru Meyve ve Mamulleri  </v>
      </c>
      <c r="B13" s="97">
        <f>SEKTOR_USD!B13*$B$52</f>
        <v>6681286.819681312</v>
      </c>
      <c r="C13" s="97">
        <f>SEKTOR_USD!C13*$C$52</f>
        <v>5169654.7878166148</v>
      </c>
      <c r="D13" s="98">
        <f t="shared" si="0"/>
        <v>-22.62486363273355</v>
      </c>
      <c r="E13" s="98">
        <f t="shared" si="1"/>
        <v>0.63450686065308204</v>
      </c>
      <c r="F13" s="97">
        <f>SEKTOR_USD!F13*$B$53</f>
        <v>40187438.293713704</v>
      </c>
      <c r="G13" s="97">
        <f>SEKTOR_USD!G13*$C$53</f>
        <v>47230761.251025885</v>
      </c>
      <c r="H13" s="98">
        <f t="shared" si="2"/>
        <v>17.526180459265376</v>
      </c>
      <c r="I13" s="98">
        <f t="shared" si="3"/>
        <v>0.70382638135903086</v>
      </c>
      <c r="J13" s="97">
        <f>SEKTOR_USD!J13*$B$54</f>
        <v>55741660.806963578</v>
      </c>
      <c r="K13" s="97">
        <f>SEKTOR_USD!K13*$C$54</f>
        <v>68726594.51458247</v>
      </c>
      <c r="L13" s="98">
        <f t="shared" si="4"/>
        <v>23.294845398644341</v>
      </c>
      <c r="M13" s="98">
        <f t="shared" si="5"/>
        <v>0.78187170346980095</v>
      </c>
    </row>
    <row r="14" spans="1:13" ht="13.8" x14ac:dyDescent="0.25">
      <c r="A14" s="96" t="str">
        <f>SEKTOR_USD!A14</f>
        <v xml:space="preserve"> Fındık ve Mamulleri </v>
      </c>
      <c r="B14" s="97">
        <f>SEKTOR_USD!B14*$B$52</f>
        <v>6602309.3964494308</v>
      </c>
      <c r="C14" s="97">
        <f>SEKTOR_USD!C14*$C$52</f>
        <v>6060548.1505004829</v>
      </c>
      <c r="D14" s="98">
        <f t="shared" si="0"/>
        <v>-8.2056325055032193</v>
      </c>
      <c r="E14" s="98">
        <f t="shared" si="1"/>
        <v>0.7438522568032091</v>
      </c>
      <c r="F14" s="97">
        <f>SEKTOR_USD!F14*$B$53</f>
        <v>56089272.715300843</v>
      </c>
      <c r="G14" s="97">
        <f>SEKTOR_USD!G14*$C$53</f>
        <v>62262783.434264861</v>
      </c>
      <c r="H14" s="98">
        <f t="shared" si="2"/>
        <v>11.006580082255049</v>
      </c>
      <c r="I14" s="98">
        <f t="shared" si="3"/>
        <v>0.92783153176316435</v>
      </c>
      <c r="J14" s="97">
        <f>SEKTOR_USD!J14*$B$54</f>
        <v>74994677.511605427</v>
      </c>
      <c r="K14" s="97">
        <f>SEKTOR_USD!K14*$C$54</f>
        <v>94357433.378843173</v>
      </c>
      <c r="L14" s="98">
        <f t="shared" si="4"/>
        <v>25.818840096007296</v>
      </c>
      <c r="M14" s="98">
        <f t="shared" si="5"/>
        <v>1.0734622847535482</v>
      </c>
    </row>
    <row r="15" spans="1:13" ht="13.8" x14ac:dyDescent="0.25">
      <c r="A15" s="96" t="str">
        <f>SEKTOR_USD!A15</f>
        <v xml:space="preserve"> Zeytin ve Zeytinyağı </v>
      </c>
      <c r="B15" s="97">
        <f>SEKTOR_USD!B15*$B$52</f>
        <v>1910521.981056066</v>
      </c>
      <c r="C15" s="97">
        <f>SEKTOR_USD!C15*$C$52</f>
        <v>1495402.6819485168</v>
      </c>
      <c r="D15" s="98">
        <f t="shared" si="0"/>
        <v>-21.728056689412526</v>
      </c>
      <c r="E15" s="98">
        <f t="shared" si="1"/>
        <v>0.18354093263084076</v>
      </c>
      <c r="F15" s="97">
        <f>SEKTOR_USD!F15*$B$53</f>
        <v>19600393.079223901</v>
      </c>
      <c r="G15" s="97">
        <f>SEKTOR_USD!G15*$C$53</f>
        <v>14751244.015509536</v>
      </c>
      <c r="H15" s="98">
        <f t="shared" si="2"/>
        <v>-24.740060284068406</v>
      </c>
      <c r="I15" s="98">
        <f t="shared" si="3"/>
        <v>0.21982103233101341</v>
      </c>
      <c r="J15" s="97">
        <f>SEKTOR_USD!J15*$B$54</f>
        <v>23528989.891315453</v>
      </c>
      <c r="K15" s="97">
        <f>SEKTOR_USD!K15*$C$54</f>
        <v>22125772.464035537</v>
      </c>
      <c r="L15" s="98">
        <f t="shared" si="4"/>
        <v>-5.9637809942612243</v>
      </c>
      <c r="M15" s="98">
        <f t="shared" si="5"/>
        <v>0.25171500973135014</v>
      </c>
    </row>
    <row r="16" spans="1:13" ht="13.8" x14ac:dyDescent="0.25">
      <c r="A16" s="96" t="str">
        <f>SEKTOR_USD!A16</f>
        <v xml:space="preserve"> Tütün </v>
      </c>
      <c r="B16" s="97">
        <f>SEKTOR_USD!B16*$B$52</f>
        <v>2625123.1812134897</v>
      </c>
      <c r="C16" s="97">
        <f>SEKTOR_USD!C16*$C$52</f>
        <v>4651995.9922316195</v>
      </c>
      <c r="D16" s="98">
        <f t="shared" si="0"/>
        <v>77.210579127231185</v>
      </c>
      <c r="E16" s="98">
        <f t="shared" si="1"/>
        <v>0.57097107910531375</v>
      </c>
      <c r="F16" s="97">
        <f>SEKTOR_USD!F16*$B$53</f>
        <v>23177314.542772483</v>
      </c>
      <c r="G16" s="97">
        <f>SEKTOR_USD!G16*$C$53</f>
        <v>31415526.40769992</v>
      </c>
      <c r="H16" s="98">
        <f t="shared" si="2"/>
        <v>35.544289868976243</v>
      </c>
      <c r="I16" s="98">
        <f t="shared" si="3"/>
        <v>0.46814990240158888</v>
      </c>
      <c r="J16" s="97">
        <f>SEKTOR_USD!J16*$B$54</f>
        <v>29117769.547872793</v>
      </c>
      <c r="K16" s="97">
        <f>SEKTOR_USD!K16*$C$54</f>
        <v>40412796.748323478</v>
      </c>
      <c r="L16" s="98">
        <f t="shared" si="4"/>
        <v>38.790839325383168</v>
      </c>
      <c r="M16" s="98">
        <f t="shared" si="5"/>
        <v>0.45975829966209225</v>
      </c>
    </row>
    <row r="17" spans="1:13" ht="13.8" x14ac:dyDescent="0.25">
      <c r="A17" s="96" t="str">
        <f>SEKTOR_USD!A17</f>
        <v xml:space="preserve"> Süs Bitkileri ve Mamulleri</v>
      </c>
      <c r="B17" s="97">
        <f>SEKTOR_USD!B17*$B$52</f>
        <v>258924.11064696129</v>
      </c>
      <c r="C17" s="97">
        <f>SEKTOR_USD!C17*$C$52</f>
        <v>419984.10367780324</v>
      </c>
      <c r="D17" s="98">
        <f t="shared" si="0"/>
        <v>62.203551700306726</v>
      </c>
      <c r="E17" s="98">
        <f t="shared" si="1"/>
        <v>5.1547502896484416E-2</v>
      </c>
      <c r="F17" s="97">
        <f>SEKTOR_USD!F17*$B$53</f>
        <v>3410152.6428926699</v>
      </c>
      <c r="G17" s="97">
        <f>SEKTOR_USD!G17*$C$53</f>
        <v>4710206.5401573079</v>
      </c>
      <c r="H17" s="98">
        <f t="shared" si="2"/>
        <v>38.123041206796664</v>
      </c>
      <c r="I17" s="98">
        <f t="shared" si="3"/>
        <v>7.01908573311541E-2</v>
      </c>
      <c r="J17" s="97">
        <f>SEKTOR_USD!J17*$B$54</f>
        <v>4211502.6487926263</v>
      </c>
      <c r="K17" s="97">
        <f>SEKTOR_USD!K17*$C$54</f>
        <v>5907065.1437558103</v>
      </c>
      <c r="L17" s="98">
        <f t="shared" si="4"/>
        <v>40.260273739808191</v>
      </c>
      <c r="M17" s="98">
        <f t="shared" si="5"/>
        <v>6.7202036112461075E-2</v>
      </c>
    </row>
    <row r="18" spans="1:13" s="21" customFormat="1" ht="15.6" x14ac:dyDescent="0.3">
      <c r="A18" s="94" t="s">
        <v>12</v>
      </c>
      <c r="B18" s="92">
        <f>SEKTOR_USD!B18*$B$52</f>
        <v>11253116.678951701</v>
      </c>
      <c r="C18" s="92">
        <f>SEKTOR_USD!C18*$C$52</f>
        <v>14370626.101848518</v>
      </c>
      <c r="D18" s="95">
        <f t="shared" si="0"/>
        <v>27.703519938862243</v>
      </c>
      <c r="E18" s="95">
        <f t="shared" si="1"/>
        <v>1.7638045919414682</v>
      </c>
      <c r="F18" s="92">
        <f>SEKTOR_USD!F18*$B$53</f>
        <v>90464870.95959942</v>
      </c>
      <c r="G18" s="92">
        <f>SEKTOR_USD!G18*$C$53</f>
        <v>110403381.3498444</v>
      </c>
      <c r="H18" s="95">
        <f t="shared" si="2"/>
        <v>22.040058399187114</v>
      </c>
      <c r="I18" s="95">
        <f t="shared" si="3"/>
        <v>1.6452161753707557</v>
      </c>
      <c r="J18" s="92">
        <f>SEKTOR_USD!J18*$B$54</f>
        <v>116185564.40101817</v>
      </c>
      <c r="K18" s="92">
        <f>SEKTOR_USD!K18*$C$54</f>
        <v>147473463.94966263</v>
      </c>
      <c r="L18" s="95">
        <f t="shared" si="4"/>
        <v>26.929248663502868</v>
      </c>
      <c r="M18" s="95">
        <f t="shared" si="5"/>
        <v>1.6777395895914704</v>
      </c>
    </row>
    <row r="19" spans="1:13" ht="13.8" x14ac:dyDescent="0.25">
      <c r="A19" s="96" t="str">
        <f>SEKTOR_USD!A19</f>
        <v xml:space="preserve"> Su Ürünleri ve Hayvansal Mamuller</v>
      </c>
      <c r="B19" s="97">
        <f>SEKTOR_USD!B19*$B$52</f>
        <v>11253116.678951701</v>
      </c>
      <c r="C19" s="97">
        <f>SEKTOR_USD!C19*$C$52</f>
        <v>14370626.101848518</v>
      </c>
      <c r="D19" s="98">
        <f t="shared" si="0"/>
        <v>27.703519938862243</v>
      </c>
      <c r="E19" s="98">
        <f t="shared" si="1"/>
        <v>1.7638045919414682</v>
      </c>
      <c r="F19" s="97">
        <f>SEKTOR_USD!F19*$B$53</f>
        <v>90464870.95959942</v>
      </c>
      <c r="G19" s="97">
        <f>SEKTOR_USD!G19*$C$53</f>
        <v>110403381.3498444</v>
      </c>
      <c r="H19" s="98">
        <f t="shared" si="2"/>
        <v>22.040058399187114</v>
      </c>
      <c r="I19" s="98">
        <f t="shared" si="3"/>
        <v>1.6452161753707557</v>
      </c>
      <c r="J19" s="97">
        <f>SEKTOR_USD!J19*$B$54</f>
        <v>116185564.40101817</v>
      </c>
      <c r="K19" s="97">
        <f>SEKTOR_USD!K19*$C$54</f>
        <v>147473463.94966263</v>
      </c>
      <c r="L19" s="98">
        <f t="shared" si="4"/>
        <v>26.929248663502868</v>
      </c>
      <c r="M19" s="98">
        <f t="shared" si="5"/>
        <v>1.6777395895914704</v>
      </c>
    </row>
    <row r="20" spans="1:13" s="21" customFormat="1" ht="15.6" x14ac:dyDescent="0.3">
      <c r="A20" s="94" t="s">
        <v>109</v>
      </c>
      <c r="B20" s="92">
        <f>SEKTOR_USD!B20*$B$52</f>
        <v>22495836.217942394</v>
      </c>
      <c r="C20" s="92">
        <f>SEKTOR_USD!C20*$C$52</f>
        <v>28418564.67215468</v>
      </c>
      <c r="D20" s="95">
        <f t="shared" si="0"/>
        <v>26.328109774769754</v>
      </c>
      <c r="E20" s="95">
        <f t="shared" si="1"/>
        <v>3.4880035504287714</v>
      </c>
      <c r="F20" s="92">
        <f>SEKTOR_USD!F20*$B$53</f>
        <v>188158537.87586254</v>
      </c>
      <c r="G20" s="92">
        <f>SEKTOR_USD!G20*$C$53</f>
        <v>225994404.12043762</v>
      </c>
      <c r="H20" s="95">
        <f t="shared" si="2"/>
        <v>20.108503537340024</v>
      </c>
      <c r="I20" s="95">
        <f t="shared" si="3"/>
        <v>3.3677378777379579</v>
      </c>
      <c r="J20" s="92">
        <f>SEKTOR_USD!J20*$B$54</f>
        <v>246557470.42293483</v>
      </c>
      <c r="K20" s="92">
        <f>SEKTOR_USD!K20*$C$54</f>
        <v>297818275.6506018</v>
      </c>
      <c r="L20" s="95">
        <f t="shared" si="4"/>
        <v>20.790611267927204</v>
      </c>
      <c r="M20" s="95">
        <f t="shared" si="5"/>
        <v>3.3881452173214734</v>
      </c>
    </row>
    <row r="21" spans="1:13" ht="13.8" x14ac:dyDescent="0.25">
      <c r="A21" s="96" t="str">
        <f>SEKTOR_USD!A21</f>
        <v xml:space="preserve"> Mobilya, Kağıt ve Orman Ürünleri</v>
      </c>
      <c r="B21" s="97">
        <f>SEKTOR_USD!B21*$B$52</f>
        <v>22495836.217942394</v>
      </c>
      <c r="C21" s="97">
        <f>SEKTOR_USD!C21*$C$52</f>
        <v>28418564.67215468</v>
      </c>
      <c r="D21" s="98">
        <f t="shared" si="0"/>
        <v>26.328109774769754</v>
      </c>
      <c r="E21" s="98">
        <f t="shared" si="1"/>
        <v>3.4880035504287714</v>
      </c>
      <c r="F21" s="97">
        <f>SEKTOR_USD!F21*$B$53</f>
        <v>188158537.87586254</v>
      </c>
      <c r="G21" s="97">
        <f>SEKTOR_USD!G21*$C$53</f>
        <v>225994404.12043762</v>
      </c>
      <c r="H21" s="98">
        <f t="shared" si="2"/>
        <v>20.108503537340024</v>
      </c>
      <c r="I21" s="98">
        <f t="shared" si="3"/>
        <v>3.3677378777379579</v>
      </c>
      <c r="J21" s="97">
        <f>SEKTOR_USD!J21*$B$54</f>
        <v>246557470.42293483</v>
      </c>
      <c r="K21" s="97">
        <f>SEKTOR_USD!K21*$C$54</f>
        <v>297818275.6506018</v>
      </c>
      <c r="L21" s="98">
        <f t="shared" si="4"/>
        <v>20.790611267927204</v>
      </c>
      <c r="M21" s="98">
        <f t="shared" si="5"/>
        <v>3.3881452173214734</v>
      </c>
    </row>
    <row r="22" spans="1:13" ht="16.8" x14ac:dyDescent="0.3">
      <c r="A22" s="91" t="s">
        <v>14</v>
      </c>
      <c r="B22" s="92">
        <f>SEKTOR_USD!B22*$B$52</f>
        <v>535558596.77042222</v>
      </c>
      <c r="C22" s="92">
        <f>SEKTOR_USD!C22*$C$52</f>
        <v>670661119.6223402</v>
      </c>
      <c r="D22" s="95">
        <f t="shared" si="0"/>
        <v>25.226468899318661</v>
      </c>
      <c r="E22" s="95">
        <f t="shared" si="1"/>
        <v>82.314796449566629</v>
      </c>
      <c r="F22" s="92">
        <f>SEKTOR_USD!F22*$B$53</f>
        <v>4375644217.0002661</v>
      </c>
      <c r="G22" s="92">
        <f>SEKTOR_USD!G22*$C$53</f>
        <v>5530382509.054225</v>
      </c>
      <c r="H22" s="95">
        <f t="shared" si="2"/>
        <v>26.390132167683245</v>
      </c>
      <c r="I22" s="95">
        <f t="shared" si="3"/>
        <v>82.413008085792114</v>
      </c>
      <c r="J22" s="92">
        <f>SEKTOR_USD!J22*$B$54</f>
        <v>5741944067.5519505</v>
      </c>
      <c r="K22" s="92">
        <f>SEKTOR_USD!K22*$C$54</f>
        <v>7200636124.9389591</v>
      </c>
      <c r="L22" s="95">
        <f t="shared" si="4"/>
        <v>25.40414953935479</v>
      </c>
      <c r="M22" s="95">
        <f t="shared" si="5"/>
        <v>81.918414157384717</v>
      </c>
    </row>
    <row r="23" spans="1:13" s="21" customFormat="1" ht="15.6" x14ac:dyDescent="0.3">
      <c r="A23" s="94" t="s">
        <v>15</v>
      </c>
      <c r="B23" s="92">
        <f>SEKTOR_USD!B23*$B$52</f>
        <v>40444908.964294747</v>
      </c>
      <c r="C23" s="92">
        <f>SEKTOR_USD!C23*$C$52</f>
        <v>48790674.04202611</v>
      </c>
      <c r="D23" s="95">
        <f t="shared" si="0"/>
        <v>20.634896434305503</v>
      </c>
      <c r="E23" s="95">
        <f t="shared" si="1"/>
        <v>5.9884109647926449</v>
      </c>
      <c r="F23" s="92">
        <f>SEKTOR_USD!F23*$B$53</f>
        <v>331724502.9315443</v>
      </c>
      <c r="G23" s="92">
        <f>SEKTOR_USD!G23*$C$53</f>
        <v>393260782.02733535</v>
      </c>
      <c r="H23" s="95">
        <f t="shared" si="2"/>
        <v>18.55041715398692</v>
      </c>
      <c r="I23" s="95">
        <f t="shared" si="3"/>
        <v>5.8603186951324027</v>
      </c>
      <c r="J23" s="92">
        <f>SEKTOR_USD!J23*$B$54</f>
        <v>434121362.37823099</v>
      </c>
      <c r="K23" s="92">
        <f>SEKTOR_USD!K23*$C$54</f>
        <v>518878407.87128872</v>
      </c>
      <c r="L23" s="95">
        <f t="shared" si="4"/>
        <v>19.523813578013378</v>
      </c>
      <c r="M23" s="95">
        <f t="shared" si="5"/>
        <v>5.9030473941196329</v>
      </c>
    </row>
    <row r="24" spans="1:13" ht="13.8" x14ac:dyDescent="0.25">
      <c r="A24" s="96" t="str">
        <f>SEKTOR_USD!A24</f>
        <v xml:space="preserve"> Tekstil ve Hammaddeleri</v>
      </c>
      <c r="B24" s="97">
        <f>SEKTOR_USD!B24*$B$52</f>
        <v>27427065.244437147</v>
      </c>
      <c r="C24" s="97">
        <f>SEKTOR_USD!C24*$C$52</f>
        <v>32551909.453458294</v>
      </c>
      <c r="D24" s="98">
        <f t="shared" si="0"/>
        <v>18.685353913541974</v>
      </c>
      <c r="E24" s="98">
        <f t="shared" si="1"/>
        <v>3.9953170421076649</v>
      </c>
      <c r="F24" s="97">
        <f>SEKTOR_USD!F24*$B$53</f>
        <v>226645882.02606282</v>
      </c>
      <c r="G24" s="97">
        <f>SEKTOR_USD!G24*$C$53</f>
        <v>272279209.29507267</v>
      </c>
      <c r="H24" s="98">
        <f t="shared" si="2"/>
        <v>20.134196510026296</v>
      </c>
      <c r="I24" s="98">
        <f t="shared" si="3"/>
        <v>4.0574677502850269</v>
      </c>
      <c r="J24" s="97">
        <f>SEKTOR_USD!J24*$B$54</f>
        <v>295399563.73100251</v>
      </c>
      <c r="K24" s="97">
        <f>SEKTOR_USD!K24*$C$54</f>
        <v>358181747.80386502</v>
      </c>
      <c r="L24" s="98">
        <f t="shared" si="4"/>
        <v>21.253309679913198</v>
      </c>
      <c r="M24" s="98">
        <f t="shared" si="5"/>
        <v>4.0748734210564859</v>
      </c>
    </row>
    <row r="25" spans="1:13" ht="13.8" x14ac:dyDescent="0.25">
      <c r="A25" s="96" t="str">
        <f>SEKTOR_USD!A25</f>
        <v xml:space="preserve"> Deri ve Deri Mamulleri </v>
      </c>
      <c r="B25" s="97">
        <f>SEKTOR_USD!B25*$B$52</f>
        <v>4493963.4032532703</v>
      </c>
      <c r="C25" s="97">
        <f>SEKTOR_USD!C25*$C$52</f>
        <v>5333337.7075135382</v>
      </c>
      <c r="D25" s="98">
        <f t="shared" si="0"/>
        <v>18.677817973609397</v>
      </c>
      <c r="E25" s="98">
        <f t="shared" si="1"/>
        <v>0.65459677763635693</v>
      </c>
      <c r="F25" s="97">
        <f>SEKTOR_USD!F25*$B$53</f>
        <v>37697554.267369114</v>
      </c>
      <c r="G25" s="97">
        <f>SEKTOR_USD!G25*$C$53</f>
        <v>43079171.531598501</v>
      </c>
      <c r="H25" s="98">
        <f t="shared" si="2"/>
        <v>14.275772974714432</v>
      </c>
      <c r="I25" s="98">
        <f t="shared" si="3"/>
        <v>0.64195995592536381</v>
      </c>
      <c r="J25" s="97">
        <f>SEKTOR_USD!J25*$B$54</f>
        <v>48323425.949603036</v>
      </c>
      <c r="K25" s="97">
        <f>SEKTOR_USD!K25*$C$54</f>
        <v>55454988.924786232</v>
      </c>
      <c r="L25" s="98">
        <f t="shared" si="4"/>
        <v>14.757982976250011</v>
      </c>
      <c r="M25" s="98">
        <f t="shared" si="5"/>
        <v>0.63088658710307077</v>
      </c>
    </row>
    <row r="26" spans="1:13" ht="13.8" x14ac:dyDescent="0.25">
      <c r="A26" s="96" t="str">
        <f>SEKTOR_USD!A26</f>
        <v xml:space="preserve"> Halı </v>
      </c>
      <c r="B26" s="97">
        <f>SEKTOR_USD!B26*$B$52</f>
        <v>8523880.316604333</v>
      </c>
      <c r="C26" s="97">
        <f>SEKTOR_USD!C26*$C$52</f>
        <v>10905426.881054278</v>
      </c>
      <c r="D26" s="98">
        <f t="shared" si="0"/>
        <v>27.939699714116639</v>
      </c>
      <c r="E26" s="98">
        <f t="shared" si="1"/>
        <v>1.3384971450486227</v>
      </c>
      <c r="F26" s="97">
        <f>SEKTOR_USD!F26*$B$53</f>
        <v>67381066.638112321</v>
      </c>
      <c r="G26" s="97">
        <f>SEKTOR_USD!G26*$C$53</f>
        <v>77902401.200664133</v>
      </c>
      <c r="H26" s="98">
        <f t="shared" si="2"/>
        <v>15.61467499328765</v>
      </c>
      <c r="I26" s="98">
        <f t="shared" si="3"/>
        <v>1.1608909889220116</v>
      </c>
      <c r="J26" s="97">
        <f>SEKTOR_USD!J26*$B$54</f>
        <v>90398372.697625473</v>
      </c>
      <c r="K26" s="97">
        <f>SEKTOR_USD!K26*$C$54</f>
        <v>105241671.14263751</v>
      </c>
      <c r="L26" s="98">
        <f t="shared" si="4"/>
        <v>16.419873502216181</v>
      </c>
      <c r="M26" s="98">
        <f t="shared" si="5"/>
        <v>1.1972873859600766</v>
      </c>
    </row>
    <row r="27" spans="1:13" s="21" customFormat="1" ht="15.6" x14ac:dyDescent="0.3">
      <c r="A27" s="94" t="s">
        <v>19</v>
      </c>
      <c r="B27" s="92">
        <f>SEKTOR_USD!B27*$B$52</f>
        <v>74321279.144609883</v>
      </c>
      <c r="C27" s="92">
        <f>SEKTOR_USD!C27*$C$52</f>
        <v>103396115.07263701</v>
      </c>
      <c r="D27" s="95">
        <f t="shared" si="0"/>
        <v>39.120472982515622</v>
      </c>
      <c r="E27" s="95">
        <f t="shared" si="1"/>
        <v>12.690507794268404</v>
      </c>
      <c r="F27" s="92">
        <f>SEKTOR_USD!F27*$B$53</f>
        <v>746708976.86375356</v>
      </c>
      <c r="G27" s="92">
        <f>SEKTOR_USD!G27*$C$53</f>
        <v>939905149.75993288</v>
      </c>
      <c r="H27" s="95">
        <f t="shared" si="2"/>
        <v>25.873021335249113</v>
      </c>
      <c r="I27" s="95">
        <f t="shared" si="3"/>
        <v>14.0063387261598</v>
      </c>
      <c r="J27" s="92">
        <f>SEKTOR_USD!J27*$B$54</f>
        <v>983045814.08982575</v>
      </c>
      <c r="K27" s="92">
        <f>SEKTOR_USD!K27*$C$54</f>
        <v>1202056643.5796413</v>
      </c>
      <c r="L27" s="95">
        <f t="shared" si="4"/>
        <v>22.278801898219921</v>
      </c>
      <c r="M27" s="95">
        <f t="shared" si="5"/>
        <v>13.675260388224045</v>
      </c>
    </row>
    <row r="28" spans="1:13" ht="13.8" x14ac:dyDescent="0.25">
      <c r="A28" s="96" t="str">
        <f>SEKTOR_USD!A28</f>
        <v xml:space="preserve"> Kimyevi Maddeler ve Mamulleri  </v>
      </c>
      <c r="B28" s="97">
        <f>SEKTOR_USD!B28*$B$52</f>
        <v>74321279.144609883</v>
      </c>
      <c r="C28" s="97">
        <f>SEKTOR_USD!C28*$C$52</f>
        <v>103396115.07263701</v>
      </c>
      <c r="D28" s="98">
        <f t="shared" si="0"/>
        <v>39.120472982515622</v>
      </c>
      <c r="E28" s="98">
        <f t="shared" si="1"/>
        <v>12.690507794268404</v>
      </c>
      <c r="F28" s="97">
        <f>SEKTOR_USD!F28*$B$53</f>
        <v>746708976.86375356</v>
      </c>
      <c r="G28" s="97">
        <f>SEKTOR_USD!G28*$C$53</f>
        <v>939905149.75993288</v>
      </c>
      <c r="H28" s="98">
        <f t="shared" si="2"/>
        <v>25.873021335249113</v>
      </c>
      <c r="I28" s="98">
        <f t="shared" si="3"/>
        <v>14.0063387261598</v>
      </c>
      <c r="J28" s="97">
        <f>SEKTOR_USD!J28*$B$54</f>
        <v>983045814.08982575</v>
      </c>
      <c r="K28" s="97">
        <f>SEKTOR_USD!K28*$C$54</f>
        <v>1202056643.5796413</v>
      </c>
      <c r="L28" s="98">
        <f t="shared" si="4"/>
        <v>22.278801898219921</v>
      </c>
      <c r="M28" s="98">
        <f t="shared" si="5"/>
        <v>13.675260388224045</v>
      </c>
    </row>
    <row r="29" spans="1:13" s="21" customFormat="1" ht="15.6" x14ac:dyDescent="0.3">
      <c r="A29" s="94" t="s">
        <v>21</v>
      </c>
      <c r="B29" s="92">
        <f>SEKTOR_USD!B29*$B$52</f>
        <v>420792408.66151762</v>
      </c>
      <c r="C29" s="92">
        <f>SEKTOR_USD!C29*$C$52</f>
        <v>518474330.50767714</v>
      </c>
      <c r="D29" s="95">
        <f t="shared" si="0"/>
        <v>23.213803252029233</v>
      </c>
      <c r="E29" s="95">
        <f t="shared" si="1"/>
        <v>63.635877690505581</v>
      </c>
      <c r="F29" s="92">
        <f>SEKTOR_USD!F29*$B$53</f>
        <v>3297210737.2049675</v>
      </c>
      <c r="G29" s="92">
        <f>SEKTOR_USD!G29*$C$53</f>
        <v>4197216577.2669573</v>
      </c>
      <c r="H29" s="95">
        <f t="shared" si="2"/>
        <v>27.295975653194709</v>
      </c>
      <c r="I29" s="95">
        <f t="shared" si="3"/>
        <v>62.546350664499926</v>
      </c>
      <c r="J29" s="92">
        <f>SEKTOR_USD!J29*$B$54</f>
        <v>4324776891.0838938</v>
      </c>
      <c r="K29" s="92">
        <f>SEKTOR_USD!K29*$C$54</f>
        <v>5479701073.4880285</v>
      </c>
      <c r="L29" s="95">
        <f t="shared" si="4"/>
        <v>26.704826896045564</v>
      </c>
      <c r="M29" s="95">
        <f t="shared" si="5"/>
        <v>62.340106375041024</v>
      </c>
    </row>
    <row r="30" spans="1:13" ht="13.8" x14ac:dyDescent="0.25">
      <c r="A30" s="96" t="str">
        <f>SEKTOR_USD!A30</f>
        <v xml:space="preserve"> Hazırgiyim ve Konfeksiyon </v>
      </c>
      <c r="B30" s="97">
        <f>SEKTOR_USD!B30*$B$52</f>
        <v>53843873.179562449</v>
      </c>
      <c r="C30" s="97">
        <f>SEKTOR_USD!C30*$C$52</f>
        <v>61630985.079722904</v>
      </c>
      <c r="D30" s="98">
        <f t="shared" si="0"/>
        <v>14.462391801183077</v>
      </c>
      <c r="E30" s="98">
        <f t="shared" si="1"/>
        <v>7.5643895902008378</v>
      </c>
      <c r="F30" s="97">
        <f>SEKTOR_USD!F30*$B$53</f>
        <v>439163062.34899002</v>
      </c>
      <c r="G30" s="97">
        <f>SEKTOR_USD!G30*$C$53</f>
        <v>491077298.93235588</v>
      </c>
      <c r="H30" s="98">
        <f t="shared" si="2"/>
        <v>11.821175557363048</v>
      </c>
      <c r="I30" s="98">
        <f t="shared" si="3"/>
        <v>7.317967128205451</v>
      </c>
      <c r="J30" s="97">
        <f>SEKTOR_USD!J30*$B$54</f>
        <v>563431061.31025863</v>
      </c>
      <c r="K30" s="97">
        <f>SEKTOR_USD!K30*$C$54</f>
        <v>640565268.31431651</v>
      </c>
      <c r="L30" s="98">
        <f t="shared" si="4"/>
        <v>13.690087803232275</v>
      </c>
      <c r="M30" s="98">
        <f t="shared" si="5"/>
        <v>7.2874243378119967</v>
      </c>
    </row>
    <row r="31" spans="1:13" ht="13.8" x14ac:dyDescent="0.25">
      <c r="A31" s="96" t="str">
        <f>SEKTOR_USD!A31</f>
        <v xml:space="preserve"> Otomotiv Endüstrisi</v>
      </c>
      <c r="B31" s="97">
        <f>SEKTOR_USD!B31*$B$52</f>
        <v>115809888.74563406</v>
      </c>
      <c r="C31" s="97">
        <f>SEKTOR_USD!C31*$C$52</f>
        <v>151362586.28291586</v>
      </c>
      <c r="D31" s="98">
        <f t="shared" si="0"/>
        <v>30.699189786262622</v>
      </c>
      <c r="E31" s="98">
        <f t="shared" si="1"/>
        <v>18.577758744944475</v>
      </c>
      <c r="F31" s="97">
        <f>SEKTOR_USD!F31*$B$53</f>
        <v>869224861.43159294</v>
      </c>
      <c r="G31" s="97">
        <f>SEKTOR_USD!G31*$C$53</f>
        <v>1166828849.4684217</v>
      </c>
      <c r="H31" s="98">
        <f t="shared" si="2"/>
        <v>34.237859642749058</v>
      </c>
      <c r="I31" s="98">
        <f t="shared" si="3"/>
        <v>17.387924840378105</v>
      </c>
      <c r="J31" s="97">
        <f>SEKTOR_USD!J31*$B$54</f>
        <v>1139124405.3471813</v>
      </c>
      <c r="K31" s="97">
        <f>SEKTOR_USD!K31*$C$54</f>
        <v>1523288043.4909456</v>
      </c>
      <c r="L31" s="98">
        <f t="shared" si="4"/>
        <v>33.724467348821243</v>
      </c>
      <c r="M31" s="98">
        <f t="shared" si="5"/>
        <v>17.329766240443284</v>
      </c>
    </row>
    <row r="32" spans="1:13" ht="13.8" x14ac:dyDescent="0.25">
      <c r="A32" s="96" t="str">
        <f>SEKTOR_USD!A32</f>
        <v xml:space="preserve"> Gemi, Yat ve Hizmetleri</v>
      </c>
      <c r="B32" s="97">
        <f>SEKTOR_USD!B32*$B$52</f>
        <v>7985422.0105845481</v>
      </c>
      <c r="C32" s="97">
        <f>SEKTOR_USD!C32*$C$52</f>
        <v>9527310.5784147866</v>
      </c>
      <c r="D32" s="98">
        <f t="shared" si="0"/>
        <v>19.308792519499786</v>
      </c>
      <c r="E32" s="98">
        <f t="shared" si="1"/>
        <v>1.169351566728116</v>
      </c>
      <c r="F32" s="97">
        <f>SEKTOR_USD!F32*$B$53</f>
        <v>44096040.351090707</v>
      </c>
      <c r="G32" s="97">
        <f>SEKTOR_USD!G32*$C$53</f>
        <v>57298717.367048316</v>
      </c>
      <c r="H32" s="98">
        <f t="shared" si="2"/>
        <v>29.940731437195911</v>
      </c>
      <c r="I32" s="98">
        <f t="shared" si="3"/>
        <v>0.853857694281553</v>
      </c>
      <c r="J32" s="97">
        <f>SEKTOR_USD!J32*$B$54</f>
        <v>60948804.175739206</v>
      </c>
      <c r="K32" s="97">
        <f>SEKTOR_USD!K32*$C$54</f>
        <v>76360957.845430404</v>
      </c>
      <c r="L32" s="98">
        <f t="shared" si="4"/>
        <v>25.287048496065552</v>
      </c>
      <c r="M32" s="98">
        <f t="shared" si="5"/>
        <v>0.86872443791062848</v>
      </c>
    </row>
    <row r="33" spans="1:13" ht="13.8" x14ac:dyDescent="0.25">
      <c r="A33" s="96" t="str">
        <f>SEKTOR_USD!A33</f>
        <v xml:space="preserve"> Elektrik ve Elektronik</v>
      </c>
      <c r="B33" s="97">
        <f>SEKTOR_USD!B33*$B$52</f>
        <v>50316263.541708618</v>
      </c>
      <c r="C33" s="97">
        <f>SEKTOR_USD!C33*$C$52</f>
        <v>62713202.38538938</v>
      </c>
      <c r="D33" s="98">
        <f t="shared" si="0"/>
        <v>24.638035440379188</v>
      </c>
      <c r="E33" s="98">
        <f t="shared" si="1"/>
        <v>7.697217473946802</v>
      </c>
      <c r="F33" s="97">
        <f>SEKTOR_USD!F33*$B$53</f>
        <v>393901714.19835967</v>
      </c>
      <c r="G33" s="97">
        <f>SEKTOR_USD!G33*$C$53</f>
        <v>498055505.63327265</v>
      </c>
      <c r="H33" s="98">
        <f t="shared" si="2"/>
        <v>26.441568462548904</v>
      </c>
      <c r="I33" s="98">
        <f t="shared" si="3"/>
        <v>7.4219554155120608</v>
      </c>
      <c r="J33" s="97">
        <f>SEKTOR_USD!J33*$B$54</f>
        <v>514895834.76303762</v>
      </c>
      <c r="K33" s="97">
        <f>SEKTOR_USD!K33*$C$54</f>
        <v>653280915.59433377</v>
      </c>
      <c r="L33" s="98">
        <f t="shared" si="4"/>
        <v>26.876325557184384</v>
      </c>
      <c r="M33" s="98">
        <f t="shared" si="5"/>
        <v>7.4320845653377292</v>
      </c>
    </row>
    <row r="34" spans="1:13" ht="13.8" x14ac:dyDescent="0.25">
      <c r="A34" s="96" t="str">
        <f>SEKTOR_USD!A34</f>
        <v xml:space="preserve"> Makine ve Aksamları</v>
      </c>
      <c r="B34" s="97">
        <f>SEKTOR_USD!B34*$B$52</f>
        <v>31525198.624209404</v>
      </c>
      <c r="C34" s="97">
        <f>SEKTOR_USD!C34*$C$52</f>
        <v>38970520.951056585</v>
      </c>
      <c r="D34" s="98">
        <f t="shared" si="0"/>
        <v>23.617051285220558</v>
      </c>
      <c r="E34" s="98">
        <f t="shared" si="1"/>
        <v>4.7831168465918905</v>
      </c>
      <c r="F34" s="97">
        <f>SEKTOR_USD!F34*$B$53</f>
        <v>267457405.60607255</v>
      </c>
      <c r="G34" s="97">
        <f>SEKTOR_USD!G34*$C$53</f>
        <v>311526916.43599242</v>
      </c>
      <c r="H34" s="98">
        <f t="shared" si="2"/>
        <v>16.477207176244026</v>
      </c>
      <c r="I34" s="98">
        <f t="shared" si="3"/>
        <v>4.6423317448926209</v>
      </c>
      <c r="J34" s="97">
        <f>SEKTOR_USD!J34*$B$54</f>
        <v>353744589.25265217</v>
      </c>
      <c r="K34" s="97">
        <f>SEKTOR_USD!K34*$C$54</f>
        <v>412537768.24844861</v>
      </c>
      <c r="L34" s="98">
        <f t="shared" si="4"/>
        <v>16.620234141250727</v>
      </c>
      <c r="M34" s="98">
        <f t="shared" si="5"/>
        <v>4.6932575356633626</v>
      </c>
    </row>
    <row r="35" spans="1:13" ht="13.8" x14ac:dyDescent="0.25">
      <c r="A35" s="96" t="str">
        <f>SEKTOR_USD!A35</f>
        <v xml:space="preserve"> Demir ve Demir Dışı Metaller </v>
      </c>
      <c r="B35" s="97">
        <f>SEKTOR_USD!B35*$B$52</f>
        <v>35510612.345226467</v>
      </c>
      <c r="C35" s="97">
        <f>SEKTOR_USD!C35*$C$52</f>
        <v>46826799.778490528</v>
      </c>
      <c r="D35" s="98">
        <f t="shared" si="0"/>
        <v>31.867058002972588</v>
      </c>
      <c r="E35" s="98">
        <f t="shared" si="1"/>
        <v>5.747371331622162</v>
      </c>
      <c r="F35" s="97">
        <f>SEKTOR_USD!F35*$B$53</f>
        <v>299762562.95954299</v>
      </c>
      <c r="G35" s="97">
        <f>SEKTOR_USD!G35*$C$53</f>
        <v>381165505.16355586</v>
      </c>
      <c r="H35" s="98">
        <f t="shared" si="2"/>
        <v>27.155806715930471</v>
      </c>
      <c r="I35" s="98">
        <f t="shared" si="3"/>
        <v>5.680076524117541</v>
      </c>
      <c r="J35" s="97">
        <f>SEKTOR_USD!J35*$B$54</f>
        <v>381761080.41514623</v>
      </c>
      <c r="K35" s="97">
        <f>SEKTOR_USD!K35*$C$54</f>
        <v>489617602.50062388</v>
      </c>
      <c r="L35" s="98">
        <f t="shared" si="4"/>
        <v>28.252361913946029</v>
      </c>
      <c r="M35" s="98">
        <f t="shared" si="5"/>
        <v>5.5701603086813209</v>
      </c>
    </row>
    <row r="36" spans="1:13" ht="13.8" x14ac:dyDescent="0.25">
      <c r="A36" s="96" t="str">
        <f>SEKTOR_USD!A36</f>
        <v xml:space="preserve"> Çelik</v>
      </c>
      <c r="B36" s="97">
        <f>SEKTOR_USD!B36*$B$52</f>
        <v>49955484.608177319</v>
      </c>
      <c r="C36" s="97">
        <f>SEKTOR_USD!C36*$C$52</f>
        <v>61911132.349904276</v>
      </c>
      <c r="D36" s="98">
        <f t="shared" si="0"/>
        <v>23.932602867333433</v>
      </c>
      <c r="E36" s="98">
        <f t="shared" si="1"/>
        <v>7.5987739683110025</v>
      </c>
      <c r="F36" s="97">
        <f>SEKTOR_USD!F36*$B$53</f>
        <v>394138872.51039636</v>
      </c>
      <c r="G36" s="97">
        <f>SEKTOR_USD!G36*$C$53</f>
        <v>481170620.83947653</v>
      </c>
      <c r="H36" s="98">
        <f t="shared" si="2"/>
        <v>22.081493199274448</v>
      </c>
      <c r="I36" s="98">
        <f t="shared" si="3"/>
        <v>7.1703391584519744</v>
      </c>
      <c r="J36" s="97">
        <f>SEKTOR_USD!J36*$B$54</f>
        <v>502590912.88380033</v>
      </c>
      <c r="K36" s="97">
        <f>SEKTOR_USD!K36*$C$54</f>
        <v>616473269.95174897</v>
      </c>
      <c r="L36" s="98">
        <f t="shared" si="4"/>
        <v>22.65905613265204</v>
      </c>
      <c r="M36" s="98">
        <f t="shared" si="5"/>
        <v>7.013340456124312</v>
      </c>
    </row>
    <row r="37" spans="1:13" ht="13.8" x14ac:dyDescent="0.25">
      <c r="A37" s="96" t="str">
        <f>SEKTOR_USD!A37</f>
        <v xml:space="preserve"> Çimento Cam Seramik ve Toprak Ürünleri</v>
      </c>
      <c r="B37" s="97">
        <f>SEKTOR_USD!B37*$B$52</f>
        <v>12799291.734114891</v>
      </c>
      <c r="C37" s="97">
        <f>SEKTOR_USD!C37*$C$52</f>
        <v>15847681.172807215</v>
      </c>
      <c r="D37" s="98">
        <f t="shared" si="0"/>
        <v>23.816860354602497</v>
      </c>
      <c r="E37" s="98">
        <f t="shared" si="1"/>
        <v>1.945093597600885</v>
      </c>
      <c r="F37" s="97">
        <f>SEKTOR_USD!F37*$B$53</f>
        <v>105368619.02808134</v>
      </c>
      <c r="G37" s="97">
        <f>SEKTOR_USD!G37*$C$53</f>
        <v>129533166.06321023</v>
      </c>
      <c r="H37" s="98">
        <f t="shared" si="2"/>
        <v>22.933343207894659</v>
      </c>
      <c r="I37" s="98">
        <f t="shared" si="3"/>
        <v>1.9302856257534373</v>
      </c>
      <c r="J37" s="97">
        <f>SEKTOR_USD!J37*$B$54</f>
        <v>135565196.45962006</v>
      </c>
      <c r="K37" s="97">
        <f>SEKTOR_USD!K37*$C$54</f>
        <v>165596329.60815874</v>
      </c>
      <c r="L37" s="98">
        <f t="shared" si="4"/>
        <v>22.152539097661293</v>
      </c>
      <c r="M37" s="98">
        <f t="shared" si="5"/>
        <v>1.8839153203146937</v>
      </c>
    </row>
    <row r="38" spans="1:13" ht="13.8" x14ac:dyDescent="0.25">
      <c r="A38" s="96" t="str">
        <f>SEKTOR_USD!A38</f>
        <v xml:space="preserve"> Mücevher</v>
      </c>
      <c r="B38" s="97">
        <f>SEKTOR_USD!B38*$B$52</f>
        <v>22788683.430401992</v>
      </c>
      <c r="C38" s="97">
        <f>SEKTOR_USD!C38*$C$52</f>
        <v>20811272.280522507</v>
      </c>
      <c r="D38" s="98">
        <f t="shared" si="0"/>
        <v>-8.6771627501808855</v>
      </c>
      <c r="E38" s="98">
        <f t="shared" si="1"/>
        <v>2.5543088625629262</v>
      </c>
      <c r="F38" s="97">
        <f>SEKTOR_USD!F38*$B$53</f>
        <v>174584968.58580667</v>
      </c>
      <c r="G38" s="97">
        <f>SEKTOR_USD!G38*$C$53</f>
        <v>238561505.38173085</v>
      </c>
      <c r="H38" s="98">
        <f t="shared" si="2"/>
        <v>36.644928434649515</v>
      </c>
      <c r="I38" s="98">
        <f t="shared" si="3"/>
        <v>3.5550111117622434</v>
      </c>
      <c r="J38" s="97">
        <f>SEKTOR_USD!J38*$B$54</f>
        <v>261770548.74002942</v>
      </c>
      <c r="K38" s="97">
        <f>SEKTOR_USD!K38*$C$54</f>
        <v>310177536.58763182</v>
      </c>
      <c r="L38" s="98">
        <f t="shared" si="4"/>
        <v>18.492144391566576</v>
      </c>
      <c r="M38" s="98">
        <f t="shared" si="5"/>
        <v>3.528750996943117</v>
      </c>
    </row>
    <row r="39" spans="1:13" ht="13.8" x14ac:dyDescent="0.25">
      <c r="A39" s="96" t="str">
        <f>SEKTOR_USD!A39</f>
        <v xml:space="preserve"> Savunma ve Havacılık Sanayii</v>
      </c>
      <c r="B39" s="97">
        <f>SEKTOR_USD!B39*$B$52</f>
        <v>19297854.166989762</v>
      </c>
      <c r="C39" s="97">
        <f>SEKTOR_USD!C39*$C$52</f>
        <v>23742531.521039378</v>
      </c>
      <c r="D39" s="98">
        <f t="shared" si="0"/>
        <v>23.031977107861692</v>
      </c>
      <c r="E39" s="98">
        <f t="shared" si="1"/>
        <v>2.9140822274777278</v>
      </c>
      <c r="F39" s="97">
        <f>SEKTOR_USD!F39*$B$53</f>
        <v>138993385.25823382</v>
      </c>
      <c r="G39" s="97">
        <f>SEKTOR_USD!G39*$C$53</f>
        <v>231497333.03381574</v>
      </c>
      <c r="H39" s="98">
        <f t="shared" si="2"/>
        <v>66.552769834132874</v>
      </c>
      <c r="I39" s="98">
        <f t="shared" si="3"/>
        <v>3.4497417760743367</v>
      </c>
      <c r="J39" s="97">
        <f>SEKTOR_USD!J39*$B$54</f>
        <v>188547115.14738759</v>
      </c>
      <c r="K39" s="97">
        <f>SEKTOR_USD!K39*$C$54</f>
        <v>316871050.39326602</v>
      </c>
      <c r="L39" s="98">
        <f t="shared" si="4"/>
        <v>68.059346941249871</v>
      </c>
      <c r="M39" s="98">
        <f t="shared" si="5"/>
        <v>3.6049001074639264</v>
      </c>
    </row>
    <row r="40" spans="1:13" ht="13.8" x14ac:dyDescent="0.25">
      <c r="A40" s="96" t="str">
        <f>SEKTOR_USD!A40</f>
        <v xml:space="preserve"> İklimlendirme Sanayii</v>
      </c>
      <c r="B40" s="97">
        <f>SEKTOR_USD!B40*$B$52</f>
        <v>20959836.27490807</v>
      </c>
      <c r="C40" s="97">
        <f>SEKTOR_USD!C40*$C$52</f>
        <v>25130308.127413664</v>
      </c>
      <c r="D40" s="98">
        <f t="shared" si="0"/>
        <v>19.897444797783308</v>
      </c>
      <c r="E40" s="98">
        <f t="shared" si="1"/>
        <v>3.0844134805187524</v>
      </c>
      <c r="F40" s="97">
        <f>SEKTOR_USD!F40*$B$53</f>
        <v>170519244.92679963</v>
      </c>
      <c r="G40" s="97">
        <f>SEKTOR_USD!G40*$C$53</f>
        <v>210501158.94807678</v>
      </c>
      <c r="H40" s="98">
        <f t="shared" si="2"/>
        <v>23.447156383105359</v>
      </c>
      <c r="I40" s="98">
        <f t="shared" si="3"/>
        <v>3.136859645070595</v>
      </c>
      <c r="J40" s="97">
        <f>SEKTOR_USD!J40*$B$54</f>
        <v>222397342.58904061</v>
      </c>
      <c r="K40" s="97">
        <f>SEKTOR_USD!K40*$C$54</f>
        <v>274932330.95312458</v>
      </c>
      <c r="L40" s="98">
        <f t="shared" si="4"/>
        <v>23.622129541880966</v>
      </c>
      <c r="M40" s="98">
        <f t="shared" si="5"/>
        <v>3.1277820683466544</v>
      </c>
    </row>
    <row r="41" spans="1:13" ht="16.8" x14ac:dyDescent="0.3">
      <c r="A41" s="91" t="s">
        <v>30</v>
      </c>
      <c r="B41" s="92">
        <f>SEKTOR_USD!B41*$B$52</f>
        <v>16706499.731633041</v>
      </c>
      <c r="C41" s="92">
        <f>SEKTOR_USD!C41*$C$52</f>
        <v>22851010.666309435</v>
      </c>
      <c r="D41" s="95">
        <f t="shared" si="0"/>
        <v>36.779163998321117</v>
      </c>
      <c r="E41" s="95">
        <f t="shared" si="1"/>
        <v>2.8046598149648876</v>
      </c>
      <c r="F41" s="92">
        <f>SEKTOR_USD!F41*$B$53</f>
        <v>142841070.31619447</v>
      </c>
      <c r="G41" s="92">
        <f>SEKTOR_USD!G41*$C$53</f>
        <v>174247187.34972444</v>
      </c>
      <c r="H41" s="95">
        <f t="shared" si="2"/>
        <v>21.986755604679427</v>
      </c>
      <c r="I41" s="95">
        <f t="shared" si="3"/>
        <v>2.5966078904070566</v>
      </c>
      <c r="J41" s="92">
        <f>SEKTOR_USD!J41*$B$54</f>
        <v>185279811.70560372</v>
      </c>
      <c r="K41" s="92">
        <f>SEKTOR_USD!K41*$C$54</f>
        <v>229345515.88960958</v>
      </c>
      <c r="L41" s="95">
        <f t="shared" si="4"/>
        <v>23.783327378388684</v>
      </c>
      <c r="M41" s="95">
        <f t="shared" si="5"/>
        <v>2.6091612782257285</v>
      </c>
    </row>
    <row r="42" spans="1:13" ht="13.8" x14ac:dyDescent="0.25">
      <c r="A42" s="96" t="str">
        <f>SEKTOR_USD!A42</f>
        <v xml:space="preserve"> Madencilik Ürünleri</v>
      </c>
      <c r="B42" s="97">
        <f>SEKTOR_USD!B42*$B$52</f>
        <v>16706499.731633041</v>
      </c>
      <c r="C42" s="97">
        <f>SEKTOR_USD!C42*$C$52</f>
        <v>22851010.666309435</v>
      </c>
      <c r="D42" s="98">
        <f t="shared" si="0"/>
        <v>36.779163998321117</v>
      </c>
      <c r="E42" s="98">
        <f t="shared" si="1"/>
        <v>2.8046598149648876</v>
      </c>
      <c r="F42" s="97">
        <f>SEKTOR_USD!F42*$B$53</f>
        <v>142841070.31619447</v>
      </c>
      <c r="G42" s="97">
        <f>SEKTOR_USD!G42*$C$53</f>
        <v>174247187.34972444</v>
      </c>
      <c r="H42" s="98">
        <f t="shared" si="2"/>
        <v>21.986755604679427</v>
      </c>
      <c r="I42" s="98">
        <f t="shared" si="3"/>
        <v>2.5966078904070566</v>
      </c>
      <c r="J42" s="97">
        <f>SEKTOR_USD!J42*$B$54</f>
        <v>185279811.70560372</v>
      </c>
      <c r="K42" s="97">
        <f>SEKTOR_USD!K42*$C$54</f>
        <v>229345515.88960958</v>
      </c>
      <c r="L42" s="98">
        <f t="shared" si="4"/>
        <v>23.783327378388684</v>
      </c>
      <c r="M42" s="98">
        <f t="shared" si="5"/>
        <v>2.6091612782257285</v>
      </c>
    </row>
    <row r="43" spans="1:13" ht="17.399999999999999" x14ac:dyDescent="0.3">
      <c r="A43" s="99" t="s">
        <v>32</v>
      </c>
      <c r="B43" s="100">
        <f>SEKTOR_USD!B43*$B$52</f>
        <v>653068843.71618474</v>
      </c>
      <c r="C43" s="100">
        <f>SEKTOR_USD!C43*$C$52</f>
        <v>814751598.19322026</v>
      </c>
      <c r="D43" s="101">
        <f>(C43-B43)/B43*100</f>
        <v>24.75738293638469</v>
      </c>
      <c r="E43" s="102">
        <f t="shared" si="1"/>
        <v>100</v>
      </c>
      <c r="F43" s="100">
        <f>SEKTOR_USD!F43*$B$53</f>
        <v>5360790862.0878506</v>
      </c>
      <c r="G43" s="100">
        <f>SEKTOR_USD!G43*$C$53</f>
        <v>6710569893.6472321</v>
      </c>
      <c r="H43" s="101">
        <f>(G43-F43)/F43*100</f>
        <v>25.178729524876246</v>
      </c>
      <c r="I43" s="101">
        <f t="shared" si="3"/>
        <v>100</v>
      </c>
      <c r="J43" s="100">
        <f>SEKTOR_USD!J43*$B$54</f>
        <v>7054691034.225214</v>
      </c>
      <c r="K43" s="100">
        <f>SEKTOR_USD!K43*$C$54</f>
        <v>8790009180.4814835</v>
      </c>
      <c r="L43" s="101">
        <f>(K43-J43)/J43*100</f>
        <v>24.59807435701331</v>
      </c>
      <c r="M43" s="101">
        <f t="shared" si="5"/>
        <v>100</v>
      </c>
    </row>
    <row r="44" spans="1:13" ht="13.8" hidden="1" x14ac:dyDescent="0.25">
      <c r="A44" s="41" t="s">
        <v>33</v>
      </c>
      <c r="B44" s="39">
        <f>SEKTOR_USD!B45*2.1157</f>
        <v>46452364.206084304</v>
      </c>
      <c r="C44" s="39">
        <f>SEKTOR_USD!C45*2.7012</f>
        <v>61065712.262356803</v>
      </c>
      <c r="D44" s="40"/>
      <c r="E44" s="40"/>
      <c r="F44" s="39">
        <f>SEKTOR_USD!F45*2.1642</f>
        <v>416956947.78496259</v>
      </c>
      <c r="G44" s="39">
        <f>SEKTOR_USD!G45*2.5613</f>
        <v>513861459.61500633</v>
      </c>
      <c r="H44" s="40">
        <f>(G44-F44)/F44*100</f>
        <v>23.240891498472006</v>
      </c>
      <c r="I44" s="40" t="e">
        <f t="shared" ref="I44:I45" si="6">G44/G$45*100</f>
        <v>#REF!</v>
      </c>
      <c r="J44" s="39">
        <f>SEKTOR_USD!J45*2.0809</f>
        <v>543997881.53823686</v>
      </c>
      <c r="K44" s="39">
        <f>SEKTOR_USD!K45*2.3856</f>
        <v>643497417.96352327</v>
      </c>
      <c r="L44" s="40">
        <f>(K44-J44)/J44*100</f>
        <v>18.290427187682482</v>
      </c>
      <c r="M44" s="40" t="e">
        <f t="shared" ref="M44:M45" si="7">K44/K$45*100</f>
        <v>#REF!</v>
      </c>
    </row>
    <row r="45" spans="1:13" s="22" customFormat="1" ht="17.399999999999999" hidden="1" x14ac:dyDescent="0.3">
      <c r="A45" s="42" t="s">
        <v>34</v>
      </c>
      <c r="B45" s="43" t="e">
        <f>SEKTOR_USD!#REF!*2.1157</f>
        <v>#REF!</v>
      </c>
      <c r="C45" s="43" t="e">
        <f>SEKTOR_USD!#REF!*2.7012</f>
        <v>#REF!</v>
      </c>
      <c r="D45" s="44" t="e">
        <f>(C45-B45)/B45*100</f>
        <v>#REF!</v>
      </c>
      <c r="E45" s="45" t="e">
        <f>C45/C$45*100</f>
        <v>#REF!</v>
      </c>
      <c r="F45" s="43" t="e">
        <f>SEKTOR_USD!#REF!*2.1642</f>
        <v>#REF!</v>
      </c>
      <c r="G45" s="43" t="e">
        <f>SEKTOR_USD!#REF!*2.5613</f>
        <v>#REF!</v>
      </c>
      <c r="H45" s="44" t="e">
        <f>(G45-F45)/F45*100</f>
        <v>#REF!</v>
      </c>
      <c r="I45" s="45" t="e">
        <f t="shared" si="6"/>
        <v>#REF!</v>
      </c>
      <c r="J45" s="43" t="e">
        <f>SEKTOR_USD!#REF!*2.0809</f>
        <v>#REF!</v>
      </c>
      <c r="K45" s="43" t="e">
        <f>SEKTOR_USD!#REF!*2.3856</f>
        <v>#REF!</v>
      </c>
      <c r="L45" s="44" t="e">
        <f>(K45-J45)/J45*100</f>
        <v>#REF!</v>
      </c>
      <c r="M45" s="45" t="e">
        <f t="shared" si="7"/>
        <v>#REF!</v>
      </c>
    </row>
    <row r="46" spans="1:13" s="22" customFormat="1" ht="17.399999999999999" hidden="1" x14ac:dyDescent="0.3">
      <c r="A46" s="23"/>
      <c r="B46" s="24"/>
      <c r="C46" s="24"/>
      <c r="D46" s="25"/>
      <c r="E46" s="26"/>
      <c r="F46" s="26"/>
      <c r="G46" s="26"/>
      <c r="H46" s="26"/>
      <c r="I46" s="26"/>
    </row>
    <row r="47" spans="1:13" hidden="1" x14ac:dyDescent="0.25">
      <c r="A47" s="1" t="s">
        <v>113</v>
      </c>
    </row>
    <row r="48" spans="1:13" hidden="1" x14ac:dyDescent="0.25">
      <c r="A48" s="1" t="s">
        <v>110</v>
      </c>
    </row>
    <row r="50" spans="1:3" x14ac:dyDescent="0.25">
      <c r="A50" s="27" t="s">
        <v>114</v>
      </c>
    </row>
    <row r="51" spans="1:3" x14ac:dyDescent="0.25">
      <c r="A51" s="80"/>
      <c r="B51" s="81">
        <v>2024</v>
      </c>
      <c r="C51" s="81">
        <v>2025</v>
      </c>
    </row>
    <row r="52" spans="1:3" x14ac:dyDescent="0.25">
      <c r="A52" s="83" t="s">
        <v>223</v>
      </c>
      <c r="B52" s="82">
        <v>34.062282000000003</v>
      </c>
      <c r="C52" s="82">
        <v>41.347521</v>
      </c>
    </row>
    <row r="53" spans="1:3" x14ac:dyDescent="0.25">
      <c r="A53" s="81" t="s">
        <v>224</v>
      </c>
      <c r="B53" s="82">
        <v>32.305652777777773</v>
      </c>
      <c r="C53" s="82">
        <v>38.629817666666654</v>
      </c>
    </row>
    <row r="54" spans="1:3" x14ac:dyDescent="0.25">
      <c r="A54" s="81" t="s">
        <v>225</v>
      </c>
      <c r="B54" s="82">
        <v>31.362134416666667</v>
      </c>
      <c r="C54" s="82">
        <v>37.615161000000001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zoomScale="80" zoomScaleNormal="80" workbookViewId="0">
      <selection activeCell="H1" sqref="H1"/>
    </sheetView>
  </sheetViews>
  <sheetFormatPr defaultColWidth="9.109375" defaultRowHeight="13.2" x14ac:dyDescent="0.25"/>
  <cols>
    <col min="1" max="1" width="51" style="17" customWidth="1"/>
    <col min="2" max="2" width="14.44140625" style="17" customWidth="1"/>
    <col min="3" max="3" width="17.88671875" style="17" bestFit="1" customWidth="1"/>
    <col min="4" max="4" width="14.44140625" style="17" customWidth="1"/>
    <col min="5" max="5" width="17.88671875" style="17" bestFit="1" customWidth="1"/>
    <col min="6" max="6" width="19.88671875" style="17" bestFit="1" customWidth="1"/>
    <col min="7" max="7" width="19.88671875" style="17" customWidth="1"/>
    <col min="8" max="16384" width="9.109375" style="17"/>
  </cols>
  <sheetData>
    <row r="1" spans="1:7" x14ac:dyDescent="0.25">
      <c r="B1" s="18"/>
    </row>
    <row r="2" spans="1:7" x14ac:dyDescent="0.25">
      <c r="B2" s="18"/>
    </row>
    <row r="3" spans="1:7" x14ac:dyDescent="0.25">
      <c r="B3" s="18"/>
    </row>
    <row r="4" spans="1:7" x14ac:dyDescent="0.25">
      <c r="B4" s="18"/>
      <c r="C4" s="18"/>
    </row>
    <row r="5" spans="1:7" ht="24.6" x14ac:dyDescent="0.25">
      <c r="A5" s="153" t="s">
        <v>36</v>
      </c>
      <c r="B5" s="154"/>
      <c r="C5" s="154"/>
      <c r="D5" s="154"/>
      <c r="E5" s="154"/>
      <c r="F5" s="154"/>
      <c r="G5" s="155"/>
    </row>
    <row r="6" spans="1:7" ht="50.25" customHeight="1" x14ac:dyDescent="0.25">
      <c r="A6" s="87"/>
      <c r="B6" s="156" t="s">
        <v>117</v>
      </c>
      <c r="C6" s="156"/>
      <c r="D6" s="156" t="s">
        <v>122</v>
      </c>
      <c r="E6" s="156"/>
      <c r="F6" s="156" t="s">
        <v>118</v>
      </c>
      <c r="G6" s="156"/>
    </row>
    <row r="7" spans="1:7" ht="28.2" x14ac:dyDescent="0.3">
      <c r="A7" s="88" t="s">
        <v>1</v>
      </c>
      <c r="B7" s="103" t="s">
        <v>37</v>
      </c>
      <c r="C7" s="103" t="s">
        <v>38</v>
      </c>
      <c r="D7" s="103" t="s">
        <v>37</v>
      </c>
      <c r="E7" s="103" t="s">
        <v>38</v>
      </c>
      <c r="F7" s="103" t="s">
        <v>37</v>
      </c>
      <c r="G7" s="103" t="s">
        <v>38</v>
      </c>
    </row>
    <row r="8" spans="1:7" ht="16.8" x14ac:dyDescent="0.3">
      <c r="A8" s="91" t="s">
        <v>2</v>
      </c>
      <c r="B8" s="104">
        <f>SEKTOR_USD!D8</f>
        <v>-0.91871993339415103</v>
      </c>
      <c r="C8" s="104">
        <f>SEKTOR_TL!D8</f>
        <v>20.272778795644605</v>
      </c>
      <c r="D8" s="104">
        <f>SEKTOR_USD!H8</f>
        <v>-0.1246416731684826</v>
      </c>
      <c r="E8" s="104">
        <f>SEKTOR_TL!H8</f>
        <v>19.42699031955275</v>
      </c>
      <c r="F8" s="104">
        <f>SEKTOR_USD!L8</f>
        <v>0.57417770521296752</v>
      </c>
      <c r="G8" s="104">
        <f>SEKTOR_TL!L8</f>
        <v>20.626799074419807</v>
      </c>
    </row>
    <row r="9" spans="1:7" s="21" customFormat="1" ht="15.6" x14ac:dyDescent="0.3">
      <c r="A9" s="94" t="s">
        <v>3</v>
      </c>
      <c r="B9" s="104">
        <f>SEKTOR_USD!D9</f>
        <v>-3.6195585686492531</v>
      </c>
      <c r="C9" s="104">
        <f>SEKTOR_TL!D9</f>
        <v>16.994284941685493</v>
      </c>
      <c r="D9" s="104">
        <f>SEKTOR_USD!H9</f>
        <v>-0.6656028537130777</v>
      </c>
      <c r="E9" s="104">
        <f>SEKTOR_TL!H9</f>
        <v>18.780130405811686</v>
      </c>
      <c r="F9" s="104">
        <f>SEKTOR_USD!L9</f>
        <v>-0.26821898246240955</v>
      </c>
      <c r="G9" s="104">
        <f>SEKTOR_TL!L9</f>
        <v>19.616444147303085</v>
      </c>
    </row>
    <row r="10" spans="1:7" ht="13.8" x14ac:dyDescent="0.25">
      <c r="A10" s="96" t="s">
        <v>4</v>
      </c>
      <c r="B10" s="105">
        <f>SEKTOR_USD!D10</f>
        <v>5.992171617070972</v>
      </c>
      <c r="C10" s="105">
        <f>SEKTOR_TL!D10</f>
        <v>28.661771450675133</v>
      </c>
      <c r="D10" s="105">
        <f>SEKTOR_USD!H10</f>
        <v>4.258733514894594</v>
      </c>
      <c r="E10" s="105">
        <f>SEKTOR_TL!H10</f>
        <v>24.668456432131787</v>
      </c>
      <c r="F10" s="105">
        <f>SEKTOR_USD!L10</f>
        <v>1.0024291766063083</v>
      </c>
      <c r="G10" s="105">
        <f>SEKTOR_TL!L10</f>
        <v>21.140435928051392</v>
      </c>
    </row>
    <row r="11" spans="1:7" ht="13.8" x14ac:dyDescent="0.25">
      <c r="A11" s="96" t="s">
        <v>5</v>
      </c>
      <c r="B11" s="105">
        <f>SEKTOR_USD!D11</f>
        <v>-10.163759492685751</v>
      </c>
      <c r="C11" s="105">
        <f>SEKTOR_TL!D11</f>
        <v>9.050410684088229</v>
      </c>
      <c r="D11" s="105">
        <f>SEKTOR_USD!H11</f>
        <v>-7.1856166544837938</v>
      </c>
      <c r="E11" s="105">
        <f>SEKTOR_TL!H11</f>
        <v>10.983756624404133</v>
      </c>
      <c r="F11" s="105">
        <f>SEKTOR_USD!L11</f>
        <v>-10.244741709501874</v>
      </c>
      <c r="G11" s="105">
        <f>SEKTOR_TL!L11</f>
        <v>7.6507882511814032</v>
      </c>
    </row>
    <row r="12" spans="1:7" ht="13.8" x14ac:dyDescent="0.25">
      <c r="A12" s="96" t="s">
        <v>6</v>
      </c>
      <c r="B12" s="105">
        <f>SEKTOR_USD!D12</f>
        <v>-0.12544400859950111</v>
      </c>
      <c r="C12" s="105">
        <f>SEKTOR_TL!D12</f>
        <v>21.235720531587027</v>
      </c>
      <c r="D12" s="105">
        <f>SEKTOR_USD!H12</f>
        <v>-2.7902416400694037</v>
      </c>
      <c r="E12" s="105">
        <f>SEKTOR_TL!H12</f>
        <v>16.239571653167314</v>
      </c>
      <c r="F12" s="105">
        <f>SEKTOR_USD!L12</f>
        <v>0.28820432022836967</v>
      </c>
      <c r="G12" s="105">
        <f>SEKTOR_TL!L12</f>
        <v>20.283807912689625</v>
      </c>
    </row>
    <row r="13" spans="1:7" ht="13.8" x14ac:dyDescent="0.25">
      <c r="A13" s="96" t="s">
        <v>7</v>
      </c>
      <c r="B13" s="105">
        <f>SEKTOR_USD!D13</f>
        <v>-36.257999246671027</v>
      </c>
      <c r="C13" s="105">
        <f>SEKTOR_TL!D13</f>
        <v>-22.62486363273355</v>
      </c>
      <c r="D13" s="105">
        <f>SEKTOR_USD!H13</f>
        <v>-1.7142661407985154</v>
      </c>
      <c r="E13" s="105">
        <f>SEKTOR_TL!H13</f>
        <v>17.526180459265376</v>
      </c>
      <c r="F13" s="105">
        <f>SEKTOR_USD!L13</f>
        <v>2.79869636273575</v>
      </c>
      <c r="G13" s="105">
        <f>SEKTOR_TL!L13</f>
        <v>23.294845398644341</v>
      </c>
    </row>
    <row r="14" spans="1:7" ht="13.8" x14ac:dyDescent="0.25">
      <c r="A14" s="96" t="s">
        <v>8</v>
      </c>
      <c r="B14" s="105">
        <f>SEKTOR_USD!D14</f>
        <v>-24.379368920105676</v>
      </c>
      <c r="C14" s="105">
        <f>SEKTOR_TL!D14</f>
        <v>-8.2056325055032193</v>
      </c>
      <c r="D14" s="105">
        <f>SEKTOR_USD!H14</f>
        <v>-7.1665296706703465</v>
      </c>
      <c r="E14" s="105">
        <f>SEKTOR_TL!H14</f>
        <v>11.006580082255049</v>
      </c>
      <c r="F14" s="105">
        <f>SEKTOR_USD!L14</f>
        <v>4.9031100847892279</v>
      </c>
      <c r="G14" s="105">
        <f>SEKTOR_TL!L14</f>
        <v>25.818840096007296</v>
      </c>
    </row>
    <row r="15" spans="1:7" ht="13.8" x14ac:dyDescent="0.25">
      <c r="A15" s="96" t="s">
        <v>9</v>
      </c>
      <c r="B15" s="105">
        <f>SEKTOR_USD!D15</f>
        <v>-35.519205474658463</v>
      </c>
      <c r="C15" s="105">
        <f>SEKTOR_TL!D15</f>
        <v>-21.728056689412526</v>
      </c>
      <c r="D15" s="105">
        <f>SEKTOR_USD!H15</f>
        <v>-37.061015883661788</v>
      </c>
      <c r="E15" s="105">
        <f>SEKTOR_TL!H15</f>
        <v>-24.740060284068406</v>
      </c>
      <c r="F15" s="105">
        <f>SEKTOR_USD!L15</f>
        <v>-21.596067593779956</v>
      </c>
      <c r="G15" s="105">
        <f>SEKTOR_TL!L15</f>
        <v>-5.9637809942612243</v>
      </c>
    </row>
    <row r="16" spans="1:7" ht="13.8" x14ac:dyDescent="0.25">
      <c r="A16" s="96" t="s">
        <v>10</v>
      </c>
      <c r="B16" s="105">
        <f>SEKTOR_USD!D16</f>
        <v>45.986907404075389</v>
      </c>
      <c r="C16" s="105">
        <f>SEKTOR_TL!D16</f>
        <v>77.210579127231185</v>
      </c>
      <c r="D16" s="105">
        <f>SEKTOR_USD!H16</f>
        <v>13.354062457718463</v>
      </c>
      <c r="E16" s="105">
        <f>SEKTOR_TL!H16</f>
        <v>35.544289868976243</v>
      </c>
      <c r="F16" s="105">
        <f>SEKTOR_USD!L16</f>
        <v>15.718684780444061</v>
      </c>
      <c r="G16" s="105">
        <f>SEKTOR_TL!L16</f>
        <v>38.790839325383168</v>
      </c>
    </row>
    <row r="17" spans="1:7" ht="13.8" x14ac:dyDescent="0.25">
      <c r="A17" s="106" t="s">
        <v>11</v>
      </c>
      <c r="B17" s="105">
        <f>SEKTOR_USD!D17</f>
        <v>33.624047725072259</v>
      </c>
      <c r="C17" s="105">
        <f>SEKTOR_TL!D17</f>
        <v>62.203551700306726</v>
      </c>
      <c r="D17" s="105">
        <f>SEKTOR_USD!H17</f>
        <v>15.510641244569481</v>
      </c>
      <c r="E17" s="105">
        <f>SEKTOR_TL!H17</f>
        <v>38.123041206796664</v>
      </c>
      <c r="F17" s="105">
        <f>SEKTOR_USD!L17</f>
        <v>16.943845018936003</v>
      </c>
      <c r="G17" s="105">
        <f>SEKTOR_TL!L17</f>
        <v>40.260273739808191</v>
      </c>
    </row>
    <row r="18" spans="1:7" s="21" customFormat="1" ht="15.6" x14ac:dyDescent="0.3">
      <c r="A18" s="94" t="s">
        <v>12</v>
      </c>
      <c r="B18" s="104">
        <f>SEKTOR_USD!D18</f>
        <v>5.2027595209432107</v>
      </c>
      <c r="C18" s="104">
        <f>SEKTOR_TL!D18</f>
        <v>27.703519938862243</v>
      </c>
      <c r="D18" s="104">
        <f>SEKTOR_USD!H18</f>
        <v>2.0606357929015857</v>
      </c>
      <c r="E18" s="104">
        <f>SEKTOR_TL!H18</f>
        <v>22.040058399187114</v>
      </c>
      <c r="F18" s="104">
        <f>SEKTOR_USD!L18</f>
        <v>5.8289278089567347</v>
      </c>
      <c r="G18" s="104">
        <f>SEKTOR_TL!L18</f>
        <v>26.929248663502868</v>
      </c>
    </row>
    <row r="19" spans="1:7" ht="13.8" x14ac:dyDescent="0.25">
      <c r="A19" s="96" t="s">
        <v>13</v>
      </c>
      <c r="B19" s="105">
        <f>SEKTOR_USD!D19</f>
        <v>5.2027595209432107</v>
      </c>
      <c r="C19" s="105">
        <f>SEKTOR_TL!D19</f>
        <v>27.703519938862243</v>
      </c>
      <c r="D19" s="105">
        <f>SEKTOR_USD!H19</f>
        <v>2.0606357929015857</v>
      </c>
      <c r="E19" s="105">
        <f>SEKTOR_TL!H19</f>
        <v>22.040058399187114</v>
      </c>
      <c r="F19" s="105">
        <f>SEKTOR_USD!L19</f>
        <v>5.8289278089567347</v>
      </c>
      <c r="G19" s="105">
        <f>SEKTOR_TL!L19</f>
        <v>26.929248663502868</v>
      </c>
    </row>
    <row r="20" spans="1:7" s="21" customFormat="1" ht="15.6" x14ac:dyDescent="0.3">
      <c r="A20" s="94" t="s">
        <v>109</v>
      </c>
      <c r="B20" s="104">
        <f>SEKTOR_USD!D20</f>
        <v>4.069690167765172</v>
      </c>
      <c r="C20" s="104">
        <f>SEKTOR_TL!D20</f>
        <v>26.328109774769754</v>
      </c>
      <c r="D20" s="104">
        <f>SEKTOR_USD!H20</f>
        <v>0.44529964954969053</v>
      </c>
      <c r="E20" s="104">
        <f>SEKTOR_TL!H20</f>
        <v>20.108503537340024</v>
      </c>
      <c r="F20" s="104">
        <f>SEKTOR_USD!L20</f>
        <v>0.71075827260354407</v>
      </c>
      <c r="G20" s="104">
        <f>SEKTOR_TL!L20</f>
        <v>20.790611267927204</v>
      </c>
    </row>
    <row r="21" spans="1:7" ht="13.8" x14ac:dyDescent="0.25">
      <c r="A21" s="96" t="s">
        <v>108</v>
      </c>
      <c r="B21" s="105">
        <f>SEKTOR_USD!D21</f>
        <v>4.069690167765172</v>
      </c>
      <c r="C21" s="105">
        <f>SEKTOR_TL!D21</f>
        <v>26.328109774769754</v>
      </c>
      <c r="D21" s="105">
        <f>SEKTOR_USD!H21</f>
        <v>0.44529964954969053</v>
      </c>
      <c r="E21" s="105">
        <f>SEKTOR_TL!H21</f>
        <v>20.108503537340024</v>
      </c>
      <c r="F21" s="105">
        <f>SEKTOR_USD!L21</f>
        <v>0.71075827260354407</v>
      </c>
      <c r="G21" s="105">
        <f>SEKTOR_TL!L21</f>
        <v>20.790611267927204</v>
      </c>
    </row>
    <row r="22" spans="1:7" ht="16.8" x14ac:dyDescent="0.3">
      <c r="A22" s="91" t="s">
        <v>14</v>
      </c>
      <c r="B22" s="104">
        <f>SEKTOR_USD!D22</f>
        <v>3.1621532404039878</v>
      </c>
      <c r="C22" s="104">
        <f>SEKTOR_TL!D22</f>
        <v>25.226468899318661</v>
      </c>
      <c r="D22" s="104">
        <f>SEKTOR_USD!H22</f>
        <v>5.6985502644477481</v>
      </c>
      <c r="E22" s="104">
        <f>SEKTOR_TL!H22</f>
        <v>26.390132167683245</v>
      </c>
      <c r="F22" s="104">
        <f>SEKTOR_USD!L22</f>
        <v>4.5573563877876717</v>
      </c>
      <c r="G22" s="104">
        <f>SEKTOR_TL!L22</f>
        <v>25.40414953935479</v>
      </c>
    </row>
    <row r="23" spans="1:7" s="21" customFormat="1" ht="15.6" x14ac:dyDescent="0.3">
      <c r="A23" s="94" t="s">
        <v>15</v>
      </c>
      <c r="B23" s="104">
        <f>SEKTOR_USD!D23</f>
        <v>-0.62040572187850207</v>
      </c>
      <c r="C23" s="104">
        <f>SEKTOR_TL!D23</f>
        <v>20.634896434305503</v>
      </c>
      <c r="D23" s="104">
        <f>SEKTOR_USD!H23</f>
        <v>-0.85770928859041107</v>
      </c>
      <c r="E23" s="104">
        <f>SEKTOR_TL!H23</f>
        <v>18.55041715398692</v>
      </c>
      <c r="F23" s="104">
        <f>SEKTOR_USD!L23</f>
        <v>-0.3454509359599981</v>
      </c>
      <c r="G23" s="104">
        <f>SEKTOR_TL!L23</f>
        <v>19.523813578013378</v>
      </c>
    </row>
    <row r="24" spans="1:7" ht="13.8" x14ac:dyDescent="0.25">
      <c r="A24" s="96" t="s">
        <v>16</v>
      </c>
      <c r="B24" s="105">
        <f>SEKTOR_USD!D24</f>
        <v>-2.2264480070553461</v>
      </c>
      <c r="C24" s="105">
        <f>SEKTOR_TL!D24</f>
        <v>18.685353913541974</v>
      </c>
      <c r="D24" s="105">
        <f>SEKTOR_USD!H24</f>
        <v>0.46678637417245344</v>
      </c>
      <c r="E24" s="105">
        <f>SEKTOR_TL!H24</f>
        <v>20.134196510026296</v>
      </c>
      <c r="F24" s="105">
        <f>SEKTOR_USD!L24</f>
        <v>1.0965391493910392</v>
      </c>
      <c r="G24" s="105">
        <f>SEKTOR_TL!L24</f>
        <v>21.253309679913198</v>
      </c>
    </row>
    <row r="25" spans="1:7" ht="13.8" x14ac:dyDescent="0.25">
      <c r="A25" s="96" t="s">
        <v>17</v>
      </c>
      <c r="B25" s="105">
        <f>SEKTOR_USD!D25</f>
        <v>-2.2326561497664521</v>
      </c>
      <c r="C25" s="105">
        <f>SEKTOR_TL!D25</f>
        <v>18.677817973609397</v>
      </c>
      <c r="D25" s="105">
        <f>SEKTOR_USD!H25</f>
        <v>-4.432542900173492</v>
      </c>
      <c r="E25" s="105">
        <f>SEKTOR_TL!H25</f>
        <v>14.275772974714432</v>
      </c>
      <c r="F25" s="105">
        <f>SEKTOR_USD!L25</f>
        <v>-4.3190247813455356</v>
      </c>
      <c r="G25" s="105">
        <f>SEKTOR_TL!L25</f>
        <v>14.757982976250011</v>
      </c>
    </row>
    <row r="26" spans="1:7" ht="13.8" x14ac:dyDescent="0.25">
      <c r="A26" s="96" t="s">
        <v>18</v>
      </c>
      <c r="B26" s="105">
        <f>SEKTOR_USD!D26</f>
        <v>5.3973255290821465</v>
      </c>
      <c r="C26" s="105">
        <f>SEKTOR_TL!D26</f>
        <v>27.939699714116639</v>
      </c>
      <c r="D26" s="105">
        <f>SEKTOR_USD!H26</f>
        <v>-3.3128352150705545</v>
      </c>
      <c r="E26" s="105">
        <f>SEKTOR_TL!H26</f>
        <v>15.61467499328765</v>
      </c>
      <c r="F26" s="105">
        <f>SEKTOR_USD!L26</f>
        <v>-2.9334017326728015</v>
      </c>
      <c r="G26" s="105">
        <f>SEKTOR_TL!L26</f>
        <v>16.419873502216181</v>
      </c>
    </row>
    <row r="27" spans="1:7" s="21" customFormat="1" ht="15.6" x14ac:dyDescent="0.3">
      <c r="A27" s="94" t="s">
        <v>19</v>
      </c>
      <c r="B27" s="104">
        <f>SEKTOR_USD!D27</f>
        <v>14.608099061218882</v>
      </c>
      <c r="C27" s="104">
        <f>SEKTOR_TL!D27</f>
        <v>39.120472982515622</v>
      </c>
      <c r="D27" s="104">
        <f>SEKTOR_USD!H27</f>
        <v>5.2660966830097786</v>
      </c>
      <c r="E27" s="104">
        <f>SEKTOR_TL!H27</f>
        <v>25.873021335249113</v>
      </c>
      <c r="F27" s="104">
        <f>SEKTOR_USD!L27</f>
        <v>1.9515567523671662</v>
      </c>
      <c r="G27" s="104">
        <f>SEKTOR_TL!L27</f>
        <v>22.278801898219921</v>
      </c>
    </row>
    <row r="28" spans="1:7" ht="13.8" x14ac:dyDescent="0.25">
      <c r="A28" s="96" t="s">
        <v>20</v>
      </c>
      <c r="B28" s="105">
        <f>SEKTOR_USD!D28</f>
        <v>14.608099061218882</v>
      </c>
      <c r="C28" s="105">
        <f>SEKTOR_TL!D28</f>
        <v>39.120472982515622</v>
      </c>
      <c r="D28" s="105">
        <f>SEKTOR_USD!H28</f>
        <v>5.2660966830097786</v>
      </c>
      <c r="E28" s="105">
        <f>SEKTOR_TL!H28</f>
        <v>25.873021335249113</v>
      </c>
      <c r="F28" s="105">
        <f>SEKTOR_USD!L28</f>
        <v>1.9515567523671662</v>
      </c>
      <c r="G28" s="105">
        <f>SEKTOR_TL!L28</f>
        <v>22.278801898219921</v>
      </c>
    </row>
    <row r="29" spans="1:7" s="21" customFormat="1" ht="15.6" x14ac:dyDescent="0.3">
      <c r="A29" s="94" t="s">
        <v>21</v>
      </c>
      <c r="B29" s="104">
        <f>SEKTOR_USD!D29</f>
        <v>1.5041098271196736</v>
      </c>
      <c r="C29" s="104">
        <f>SEKTOR_TL!D29</f>
        <v>23.213803252029233</v>
      </c>
      <c r="D29" s="104">
        <f>SEKTOR_USD!H29</f>
        <v>6.4560962970606912</v>
      </c>
      <c r="E29" s="104">
        <f>SEKTOR_TL!H29</f>
        <v>27.295975653194709</v>
      </c>
      <c r="F29" s="104">
        <f>SEKTOR_USD!L29</f>
        <v>5.6418132134078354</v>
      </c>
      <c r="G29" s="104">
        <f>SEKTOR_TL!L29</f>
        <v>26.704826896045564</v>
      </c>
    </row>
    <row r="30" spans="1:7" ht="13.8" x14ac:dyDescent="0.25">
      <c r="A30" s="96" t="s">
        <v>22</v>
      </c>
      <c r="B30" s="105">
        <f>SEKTOR_USD!D30</f>
        <v>-5.7053440295396083</v>
      </c>
      <c r="C30" s="105">
        <f>SEKTOR_TL!D30</f>
        <v>14.462391801183077</v>
      </c>
      <c r="D30" s="105">
        <f>SEKTOR_USD!H30</f>
        <v>-6.4852932537587504</v>
      </c>
      <c r="E30" s="105">
        <f>SEKTOR_TL!H30</f>
        <v>11.821175557363048</v>
      </c>
      <c r="F30" s="105">
        <f>SEKTOR_USD!L30</f>
        <v>-5.2093964046144459</v>
      </c>
      <c r="G30" s="105">
        <f>SEKTOR_TL!L30</f>
        <v>13.690087803232275</v>
      </c>
    </row>
    <row r="31" spans="1:7" ht="13.8" x14ac:dyDescent="0.25">
      <c r="A31" s="96" t="s">
        <v>23</v>
      </c>
      <c r="B31" s="105">
        <f>SEKTOR_USD!D31</f>
        <v>7.6706064112331465</v>
      </c>
      <c r="C31" s="105">
        <f>SEKTOR_TL!D31</f>
        <v>30.699189786262622</v>
      </c>
      <c r="D31" s="105">
        <f>SEKTOR_USD!H31</f>
        <v>12.261510542742496</v>
      </c>
      <c r="E31" s="105">
        <f>SEKTOR_TL!H31</f>
        <v>34.237859642749058</v>
      </c>
      <c r="F31" s="105">
        <f>SEKTOR_USD!L31</f>
        <v>11.494530617345603</v>
      </c>
      <c r="G31" s="105">
        <f>SEKTOR_TL!L31</f>
        <v>33.724467348821243</v>
      </c>
    </row>
    <row r="32" spans="1:7" ht="13.8" x14ac:dyDescent="0.25">
      <c r="A32" s="96" t="s">
        <v>24</v>
      </c>
      <c r="B32" s="105">
        <f>SEKTOR_USD!D32</f>
        <v>-1.7128563553134797</v>
      </c>
      <c r="C32" s="105">
        <f>SEKTOR_TL!D32</f>
        <v>19.308792519499786</v>
      </c>
      <c r="D32" s="105">
        <f>SEKTOR_USD!H32</f>
        <v>8.6678738098934378</v>
      </c>
      <c r="E32" s="105">
        <f>SEKTOR_TL!H32</f>
        <v>29.940731437195911</v>
      </c>
      <c r="F32" s="105">
        <f>SEKTOR_USD!L32</f>
        <v>4.4597218552658333</v>
      </c>
      <c r="G32" s="105">
        <f>SEKTOR_TL!L32</f>
        <v>25.287048496065552</v>
      </c>
    </row>
    <row r="33" spans="1:7" ht="13.8" x14ac:dyDescent="0.25">
      <c r="A33" s="96" t="s">
        <v>104</v>
      </c>
      <c r="B33" s="105">
        <f>SEKTOR_USD!D33</f>
        <v>2.6773989931872912</v>
      </c>
      <c r="C33" s="105">
        <f>SEKTOR_TL!D33</f>
        <v>24.638035440379188</v>
      </c>
      <c r="D33" s="105">
        <f>SEKTOR_USD!H33</f>
        <v>5.7415658203699396</v>
      </c>
      <c r="E33" s="105">
        <f>SEKTOR_TL!H33</f>
        <v>26.441568462548904</v>
      </c>
      <c r="F33" s="105">
        <f>SEKTOR_USD!L33</f>
        <v>5.7848024741187833</v>
      </c>
      <c r="G33" s="105">
        <f>SEKTOR_TL!L33</f>
        <v>26.876325557184384</v>
      </c>
    </row>
    <row r="34" spans="1:7" ht="13.8" x14ac:dyDescent="0.25">
      <c r="A34" s="96" t="s">
        <v>25</v>
      </c>
      <c r="B34" s="105">
        <f>SEKTOR_USD!D34</f>
        <v>1.8363074508298987</v>
      </c>
      <c r="C34" s="105">
        <f>SEKTOR_TL!D34</f>
        <v>23.617051285220558</v>
      </c>
      <c r="D34" s="105">
        <f>SEKTOR_USD!H34</f>
        <v>-2.5915099048480505</v>
      </c>
      <c r="E34" s="105">
        <f>SEKTOR_TL!H34</f>
        <v>16.477207176244026</v>
      </c>
      <c r="F34" s="105">
        <f>SEKTOR_USD!L34</f>
        <v>-2.7663484188983163</v>
      </c>
      <c r="G34" s="105">
        <f>SEKTOR_TL!L34</f>
        <v>16.620234141250727</v>
      </c>
    </row>
    <row r="35" spans="1:7" ht="13.8" x14ac:dyDescent="0.25">
      <c r="A35" s="96" t="s">
        <v>26</v>
      </c>
      <c r="B35" s="105">
        <f>SEKTOR_USD!D35</f>
        <v>8.6327017333786262</v>
      </c>
      <c r="C35" s="105">
        <f>SEKTOR_TL!D35</f>
        <v>31.867058002972588</v>
      </c>
      <c r="D35" s="105">
        <f>SEKTOR_USD!H35</f>
        <v>6.3388746975035133</v>
      </c>
      <c r="E35" s="105">
        <f>SEKTOR_TL!H35</f>
        <v>27.155806715930471</v>
      </c>
      <c r="F35" s="105">
        <f>SEKTOR_USD!L35</f>
        <v>6.9320908556035645</v>
      </c>
      <c r="G35" s="105">
        <f>SEKTOR_TL!L35</f>
        <v>28.252361913946029</v>
      </c>
    </row>
    <row r="36" spans="1:7" ht="13.8" x14ac:dyDescent="0.25">
      <c r="A36" s="96" t="s">
        <v>27</v>
      </c>
      <c r="B36" s="105">
        <f>SEKTOR_USD!D36</f>
        <v>2.0962603262507593</v>
      </c>
      <c r="C36" s="105">
        <f>SEKTOR_TL!D36</f>
        <v>23.932602867333433</v>
      </c>
      <c r="D36" s="105">
        <f>SEKTOR_USD!H36</f>
        <v>2.0952872188049807</v>
      </c>
      <c r="E36" s="105">
        <f>SEKTOR_TL!H36</f>
        <v>22.081493199274448</v>
      </c>
      <c r="F36" s="105">
        <f>SEKTOR_USD!L36</f>
        <v>2.2685987135265728</v>
      </c>
      <c r="G36" s="105">
        <f>SEKTOR_TL!L36</f>
        <v>22.65905613265204</v>
      </c>
    </row>
    <row r="37" spans="1:7" ht="13.8" x14ac:dyDescent="0.25">
      <c r="A37" s="96" t="s">
        <v>105</v>
      </c>
      <c r="B37" s="105">
        <f>SEKTOR_USD!D37</f>
        <v>2.0009111006459217</v>
      </c>
      <c r="C37" s="105">
        <f>SEKTOR_TL!D37</f>
        <v>23.816860354602497</v>
      </c>
      <c r="D37" s="105">
        <f>SEKTOR_USD!H37</f>
        <v>2.8076791548657605</v>
      </c>
      <c r="E37" s="105">
        <f>SEKTOR_TL!H37</f>
        <v>22.933343207894659</v>
      </c>
      <c r="F37" s="105">
        <f>SEKTOR_USD!L37</f>
        <v>1.8462834844169427</v>
      </c>
      <c r="G37" s="105">
        <f>SEKTOR_TL!L37</f>
        <v>22.152539097661293</v>
      </c>
    </row>
    <row r="38" spans="1:7" ht="13.8" x14ac:dyDescent="0.25">
      <c r="A38" s="106" t="s">
        <v>28</v>
      </c>
      <c r="B38" s="105">
        <f>SEKTOR_USD!D38</f>
        <v>-24.767817750344857</v>
      </c>
      <c r="C38" s="105">
        <f>SEKTOR_TL!D38</f>
        <v>-8.6771627501808855</v>
      </c>
      <c r="D38" s="105">
        <f>SEKTOR_USD!H38</f>
        <v>14.274513277426927</v>
      </c>
      <c r="E38" s="105">
        <f>SEKTOR_TL!H38</f>
        <v>36.644928434649515</v>
      </c>
      <c r="F38" s="105">
        <f>SEKTOR_USD!L38</f>
        <v>-1.2056186672340385</v>
      </c>
      <c r="G38" s="105">
        <f>SEKTOR_TL!L38</f>
        <v>18.492144391566576</v>
      </c>
    </row>
    <row r="39" spans="1:7" ht="13.8" x14ac:dyDescent="0.25">
      <c r="A39" s="106" t="s">
        <v>106</v>
      </c>
      <c r="B39" s="105">
        <f>SEKTOR_USD!D39</f>
        <v>1.3543205955570903</v>
      </c>
      <c r="C39" s="105">
        <f>SEKTOR_TL!D39</f>
        <v>23.031977107861692</v>
      </c>
      <c r="D39" s="105">
        <f>SEKTOR_USD!H39</f>
        <v>39.286082007099623</v>
      </c>
      <c r="E39" s="105">
        <f>SEKTOR_TL!H39</f>
        <v>66.552769834132874</v>
      </c>
      <c r="F39" s="105">
        <f>SEKTOR_USD!L39</f>
        <v>40.121687336356125</v>
      </c>
      <c r="G39" s="105">
        <f>SEKTOR_TL!L39</f>
        <v>68.059346941249871</v>
      </c>
    </row>
    <row r="40" spans="1:7" ht="13.8" x14ac:dyDescent="0.25">
      <c r="A40" s="106" t="s">
        <v>29</v>
      </c>
      <c r="B40" s="105">
        <f>SEKTOR_USD!D40</f>
        <v>-1.2279218436934121</v>
      </c>
      <c r="C40" s="105">
        <f>SEKTOR_TL!D40</f>
        <v>19.897444797783308</v>
      </c>
      <c r="D40" s="105">
        <f>SEKTOR_USD!H40</f>
        <v>3.237374945154905</v>
      </c>
      <c r="E40" s="105">
        <f>SEKTOR_TL!H40</f>
        <v>23.447156383105359</v>
      </c>
      <c r="F40" s="105">
        <f>SEKTOR_USD!L40</f>
        <v>3.0715738147990281</v>
      </c>
      <c r="G40" s="105">
        <f>SEKTOR_TL!L40</f>
        <v>23.622129541880966</v>
      </c>
    </row>
    <row r="41" spans="1:7" ht="16.8" x14ac:dyDescent="0.3">
      <c r="A41" s="91" t="s">
        <v>30</v>
      </c>
      <c r="B41" s="104">
        <f>SEKTOR_USD!D41</f>
        <v>12.6793177234268</v>
      </c>
      <c r="C41" s="104">
        <f>SEKTOR_TL!D41</f>
        <v>36.779163998321117</v>
      </c>
      <c r="D41" s="104">
        <f>SEKTOR_USD!H41</f>
        <v>2.0160593057354013</v>
      </c>
      <c r="E41" s="104">
        <f>SEKTOR_TL!H41</f>
        <v>21.986755604679427</v>
      </c>
      <c r="F41" s="104">
        <f>SEKTOR_USD!L41</f>
        <v>3.2059746277114312</v>
      </c>
      <c r="G41" s="104">
        <f>SEKTOR_TL!L41</f>
        <v>23.783327378388684</v>
      </c>
    </row>
    <row r="42" spans="1:7" ht="13.8" x14ac:dyDescent="0.25">
      <c r="A42" s="96" t="s">
        <v>31</v>
      </c>
      <c r="B42" s="105">
        <f>SEKTOR_USD!D42</f>
        <v>12.6793177234268</v>
      </c>
      <c r="C42" s="105">
        <f>SEKTOR_TL!D42</f>
        <v>36.779163998321117</v>
      </c>
      <c r="D42" s="105">
        <f>SEKTOR_USD!H42</f>
        <v>2.0160593057354013</v>
      </c>
      <c r="E42" s="105">
        <f>SEKTOR_TL!H42</f>
        <v>21.986755604679427</v>
      </c>
      <c r="F42" s="105">
        <f>SEKTOR_USD!L42</f>
        <v>3.2059746277114312</v>
      </c>
      <c r="G42" s="105">
        <f>SEKTOR_TL!L42</f>
        <v>23.783327378388684</v>
      </c>
    </row>
    <row r="43" spans="1:7" ht="17.399999999999999" x14ac:dyDescent="0.3">
      <c r="A43" s="107" t="s">
        <v>39</v>
      </c>
      <c r="B43" s="108">
        <f>SEKTOR_USD!D43</f>
        <v>2.7757180209455221</v>
      </c>
      <c r="C43" s="108">
        <f>SEKTOR_TL!D43</f>
        <v>24.75738293638469</v>
      </c>
      <c r="D43" s="108">
        <f>SEKTOR_USD!H43</f>
        <v>4.685468776714627</v>
      </c>
      <c r="E43" s="108">
        <f>SEKTOR_TL!H43</f>
        <v>25.178729524876246</v>
      </c>
      <c r="F43" s="108">
        <f>SEKTOR_USD!L43</f>
        <v>3.8852806197607359</v>
      </c>
      <c r="G43" s="108">
        <f>SEKTOR_TL!L43</f>
        <v>24.59807435701331</v>
      </c>
    </row>
    <row r="44" spans="1:7" ht="13.8" hidden="1" x14ac:dyDescent="0.25">
      <c r="A44" s="41" t="s">
        <v>33</v>
      </c>
      <c r="B44" s="46"/>
      <c r="C44" s="46"/>
      <c r="D44" s="40">
        <f>SEKTOR_USD!H45</f>
        <v>4.1338138371112745</v>
      </c>
      <c r="E44" s="40">
        <f>SEKTOR_TL!H44</f>
        <v>23.240891498472006</v>
      </c>
      <c r="F44" s="40">
        <f>SEKTOR_USD!L45</f>
        <v>3.1818200598794699</v>
      </c>
      <c r="G44" s="40">
        <f>SEKTOR_TL!L44</f>
        <v>18.290427187682482</v>
      </c>
    </row>
    <row r="45" spans="1:7" s="22" customFormat="1" ht="17.399999999999999" hidden="1" x14ac:dyDescent="0.3">
      <c r="A45" s="42" t="s">
        <v>39</v>
      </c>
      <c r="B45" s="47" t="e">
        <f>SEKTOR_USD!#REF!</f>
        <v>#REF!</v>
      </c>
      <c r="C45" s="47" t="e">
        <f>SEKTOR_TL!D45</f>
        <v>#REF!</v>
      </c>
      <c r="D45" s="47" t="e">
        <f>SEKTOR_USD!#REF!</f>
        <v>#REF!</v>
      </c>
      <c r="E45" s="47" t="e">
        <f>SEKTOR_TL!H45</f>
        <v>#REF!</v>
      </c>
      <c r="F45" s="47" t="e">
        <f>SEKTOR_USD!#REF!</f>
        <v>#REF!</v>
      </c>
      <c r="G45" s="47" t="e">
        <f>SEKTOR_TL!L45</f>
        <v>#REF!</v>
      </c>
    </row>
    <row r="46" spans="1:7" s="22" customFormat="1" ht="17.399999999999999" x14ac:dyDescent="0.3">
      <c r="A46" s="23"/>
      <c r="B46" s="25"/>
      <c r="C46" s="25"/>
      <c r="D46" s="25"/>
      <c r="E46" s="25"/>
    </row>
    <row r="47" spans="1:7" x14ac:dyDescent="0.25">
      <c r="A47" s="21" t="s">
        <v>35</v>
      </c>
    </row>
    <row r="48" spans="1:7" x14ac:dyDescent="0.25">
      <c r="A48" s="28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showGridLines="0" zoomScale="80" zoomScaleNormal="80" workbookViewId="0">
      <selection activeCell="N1" sqref="N1"/>
    </sheetView>
  </sheetViews>
  <sheetFormatPr defaultColWidth="9.109375" defaultRowHeight="13.2" x14ac:dyDescent="0.25"/>
  <cols>
    <col min="1" max="1" width="32.33203125" customWidth="1"/>
    <col min="2" max="2" width="12.6640625" bestFit="1" customWidth="1"/>
    <col min="3" max="3" width="12.88671875" customWidth="1"/>
    <col min="4" max="4" width="12.109375" bestFit="1" customWidth="1"/>
    <col min="5" max="5" width="13.5546875" bestFit="1" customWidth="1"/>
    <col min="6" max="7" width="14.109375" bestFit="1" customWidth="1"/>
    <col min="8" max="8" width="12.109375" bestFit="1" customWidth="1"/>
    <col min="9" max="9" width="15" bestFit="1" customWidth="1"/>
    <col min="10" max="11" width="14.109375" bestFit="1" customWidth="1"/>
    <col min="12" max="12" width="10.33203125" customWidth="1"/>
    <col min="13" max="13" width="15" bestFit="1" customWidth="1"/>
  </cols>
  <sheetData>
    <row r="2" spans="1:13" ht="24.6" x14ac:dyDescent="0.4">
      <c r="C2" s="149" t="s">
        <v>123</v>
      </c>
      <c r="D2" s="149"/>
      <c r="E2" s="149"/>
      <c r="F2" s="149"/>
      <c r="G2" s="149"/>
      <c r="H2" s="149"/>
      <c r="I2" s="149"/>
      <c r="J2" s="149"/>
      <c r="K2" s="149"/>
    </row>
    <row r="6" spans="1:13" ht="22.5" customHeight="1" x14ac:dyDescent="0.25">
      <c r="A6" s="157" t="s">
        <v>112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9"/>
    </row>
    <row r="7" spans="1:13" ht="24" customHeight="1" x14ac:dyDescent="0.25">
      <c r="A7" s="49"/>
      <c r="B7" s="145" t="s">
        <v>125</v>
      </c>
      <c r="C7" s="145"/>
      <c r="D7" s="145"/>
      <c r="E7" s="145"/>
      <c r="F7" s="145" t="s">
        <v>126</v>
      </c>
      <c r="G7" s="145"/>
      <c r="H7" s="145"/>
      <c r="I7" s="145"/>
      <c r="J7" s="145" t="s">
        <v>103</v>
      </c>
      <c r="K7" s="145"/>
      <c r="L7" s="145"/>
      <c r="M7" s="145"/>
    </row>
    <row r="8" spans="1:13" ht="64.8" x14ac:dyDescent="0.3">
      <c r="A8" s="50" t="s">
        <v>40</v>
      </c>
      <c r="B8" s="70">
        <v>2024</v>
      </c>
      <c r="C8" s="71">
        <v>2025</v>
      </c>
      <c r="D8" s="7" t="s">
        <v>115</v>
      </c>
      <c r="E8" s="7" t="s">
        <v>116</v>
      </c>
      <c r="F8" s="5">
        <v>2024</v>
      </c>
      <c r="G8" s="6">
        <v>2025</v>
      </c>
      <c r="H8" s="7" t="s">
        <v>115</v>
      </c>
      <c r="I8" s="7" t="s">
        <v>116</v>
      </c>
      <c r="J8" s="5" t="s">
        <v>127</v>
      </c>
      <c r="K8" s="5" t="s">
        <v>128</v>
      </c>
      <c r="L8" s="7" t="s">
        <v>115</v>
      </c>
      <c r="M8" s="7" t="s">
        <v>116</v>
      </c>
    </row>
    <row r="9" spans="1:13" ht="22.5" customHeight="1" x14ac:dyDescent="0.3">
      <c r="A9" s="51" t="s">
        <v>197</v>
      </c>
      <c r="B9" s="74">
        <v>5596409.8097400004</v>
      </c>
      <c r="C9" s="74">
        <v>5950068.0599699998</v>
      </c>
      <c r="D9" s="63">
        <f>(C9-B9)/B9*100</f>
        <v>6.3193772838881817</v>
      </c>
      <c r="E9" s="76">
        <f t="shared" ref="E9:E23" si="0">C9/C$23*100</f>
        <v>30.195775572163335</v>
      </c>
      <c r="F9" s="74">
        <v>50664478.709080003</v>
      </c>
      <c r="G9" s="74">
        <v>52560774.416050002</v>
      </c>
      <c r="H9" s="63">
        <f t="shared" ref="H9:H22" si="1">(G9-F9)/F9*100</f>
        <v>3.7428505242473715</v>
      </c>
      <c r="I9" s="65">
        <f t="shared" ref="I9:I23" si="2">G9/G$23*100</f>
        <v>30.256940383453308</v>
      </c>
      <c r="J9" s="74">
        <v>68922655.129620001</v>
      </c>
      <c r="K9" s="74">
        <v>69923951.382650003</v>
      </c>
      <c r="L9" s="63">
        <f t="shared" ref="L9:L23" si="3">(K9-J9)/J9*100</f>
        <v>1.45278247210138</v>
      </c>
      <c r="M9" s="76">
        <f t="shared" ref="M9:M23" si="4">K9/K$23*100</f>
        <v>29.922615949651142</v>
      </c>
    </row>
    <row r="10" spans="1:13" ht="22.5" customHeight="1" x14ac:dyDescent="0.3">
      <c r="A10" s="51" t="s">
        <v>198</v>
      </c>
      <c r="B10" s="74">
        <v>3542620.4207299999</v>
      </c>
      <c r="C10" s="74">
        <v>3898754.9805299998</v>
      </c>
      <c r="D10" s="63">
        <f t="shared" ref="D10:D23" si="5">(C10-B10)/B10*100</f>
        <v>10.052856854661671</v>
      </c>
      <c r="E10" s="76">
        <f t="shared" si="0"/>
        <v>19.785644334887067</v>
      </c>
      <c r="F10" s="74">
        <v>28011540.728300001</v>
      </c>
      <c r="G10" s="74">
        <v>31513847.05156</v>
      </c>
      <c r="H10" s="63">
        <f t="shared" si="1"/>
        <v>12.503083487020138</v>
      </c>
      <c r="I10" s="65">
        <f t="shared" si="2"/>
        <v>18.141144267485362</v>
      </c>
      <c r="J10" s="74">
        <v>37763544.60131</v>
      </c>
      <c r="K10" s="74">
        <v>42127980.41127</v>
      </c>
      <c r="L10" s="63">
        <f t="shared" si="3"/>
        <v>11.557272644921685</v>
      </c>
      <c r="M10" s="76">
        <f t="shared" si="4"/>
        <v>18.027862465644954</v>
      </c>
    </row>
    <row r="11" spans="1:13" ht="22.5" customHeight="1" x14ac:dyDescent="0.3">
      <c r="A11" s="51" t="s">
        <v>199</v>
      </c>
      <c r="B11" s="74">
        <v>2301044.27923</v>
      </c>
      <c r="C11" s="74">
        <v>2315838.36613</v>
      </c>
      <c r="D11" s="63">
        <f t="shared" si="5"/>
        <v>0.64292925753478114</v>
      </c>
      <c r="E11" s="76">
        <f t="shared" si="0"/>
        <v>11.752560619519953</v>
      </c>
      <c r="F11" s="74">
        <v>19408278.945489999</v>
      </c>
      <c r="G11" s="74">
        <v>21619927.07595</v>
      </c>
      <c r="H11" s="63">
        <f t="shared" si="1"/>
        <v>11.395385117205013</v>
      </c>
      <c r="I11" s="65">
        <f t="shared" si="2"/>
        <v>12.44564700385911</v>
      </c>
      <c r="J11" s="74">
        <v>26389974.73031</v>
      </c>
      <c r="K11" s="74">
        <v>29394364.586860001</v>
      </c>
      <c r="L11" s="63">
        <f t="shared" si="3"/>
        <v>11.384587849185516</v>
      </c>
      <c r="M11" s="76">
        <f t="shared" si="4"/>
        <v>12.578755422492888</v>
      </c>
    </row>
    <row r="12" spans="1:13" ht="22.5" customHeight="1" x14ac:dyDescent="0.3">
      <c r="A12" s="51" t="s">
        <v>200</v>
      </c>
      <c r="B12" s="74">
        <v>1806343.2780599999</v>
      </c>
      <c r="C12" s="74">
        <v>1630960.6699000001</v>
      </c>
      <c r="D12" s="63">
        <f t="shared" si="5"/>
        <v>-9.7092623694627704</v>
      </c>
      <c r="E12" s="76">
        <f t="shared" si="0"/>
        <v>8.2769006772628213</v>
      </c>
      <c r="F12" s="74">
        <v>15451513.577430001</v>
      </c>
      <c r="G12" s="74">
        <v>15091555.13039</v>
      </c>
      <c r="H12" s="63">
        <f t="shared" si="1"/>
        <v>-2.3295999141844046</v>
      </c>
      <c r="I12" s="65">
        <f t="shared" si="2"/>
        <v>8.6875486319770427</v>
      </c>
      <c r="J12" s="74">
        <v>20527671.75962</v>
      </c>
      <c r="K12" s="74">
        <v>20139219.317589998</v>
      </c>
      <c r="L12" s="63">
        <f t="shared" si="3"/>
        <v>-1.892335607168693</v>
      </c>
      <c r="M12" s="76">
        <f t="shared" si="4"/>
        <v>8.6181932406578294</v>
      </c>
    </row>
    <row r="13" spans="1:13" ht="22.5" customHeight="1" x14ac:dyDescent="0.3">
      <c r="A13" s="52" t="s">
        <v>201</v>
      </c>
      <c r="B13" s="74">
        <v>1532048.05375</v>
      </c>
      <c r="C13" s="74">
        <v>1545501.7851799999</v>
      </c>
      <c r="D13" s="63">
        <f t="shared" si="5"/>
        <v>0.87815335798829397</v>
      </c>
      <c r="E13" s="76">
        <f t="shared" si="0"/>
        <v>7.8432086122907929</v>
      </c>
      <c r="F13" s="74">
        <v>13597827.99704</v>
      </c>
      <c r="G13" s="74">
        <v>13706792.73584</v>
      </c>
      <c r="H13" s="63">
        <f t="shared" si="1"/>
        <v>0.80133929347922361</v>
      </c>
      <c r="I13" s="65">
        <f t="shared" si="2"/>
        <v>7.8904014498313941</v>
      </c>
      <c r="J13" s="74">
        <v>18174048.769239999</v>
      </c>
      <c r="K13" s="74">
        <v>18501377.247310001</v>
      </c>
      <c r="L13" s="63">
        <f t="shared" si="3"/>
        <v>1.8010762611356756</v>
      </c>
      <c r="M13" s="76">
        <f t="shared" si="4"/>
        <v>7.9173100913778782</v>
      </c>
    </row>
    <row r="14" spans="1:13" ht="22.5" customHeight="1" x14ac:dyDescent="0.3">
      <c r="A14" s="51" t="s">
        <v>202</v>
      </c>
      <c r="B14" s="74">
        <v>1366742.2106699999</v>
      </c>
      <c r="C14" s="74">
        <v>1250858.1133000001</v>
      </c>
      <c r="D14" s="63">
        <f t="shared" si="5"/>
        <v>-8.4788555197392732</v>
      </c>
      <c r="E14" s="76">
        <f t="shared" si="0"/>
        <v>6.3479325750799731</v>
      </c>
      <c r="F14" s="74">
        <v>12626997.49045</v>
      </c>
      <c r="G14" s="74">
        <v>12090933.314370001</v>
      </c>
      <c r="H14" s="63">
        <f t="shared" si="1"/>
        <v>-4.2453811880887242</v>
      </c>
      <c r="I14" s="65">
        <f t="shared" si="2"/>
        <v>6.9602218106111282</v>
      </c>
      <c r="J14" s="74">
        <v>17411397.272380002</v>
      </c>
      <c r="K14" s="74">
        <v>16661111.430290001</v>
      </c>
      <c r="L14" s="63">
        <f t="shared" si="3"/>
        <v>-4.3091650276695059</v>
      </c>
      <c r="M14" s="76">
        <f t="shared" si="4"/>
        <v>7.1298035760978538</v>
      </c>
    </row>
    <row r="15" spans="1:13" ht="22.5" customHeight="1" x14ac:dyDescent="0.3">
      <c r="A15" s="51" t="s">
        <v>203</v>
      </c>
      <c r="B15" s="74">
        <v>1059828.4003000001</v>
      </c>
      <c r="C15" s="74">
        <v>1010901.25607</v>
      </c>
      <c r="D15" s="63">
        <f t="shared" si="5"/>
        <v>-4.6165156751933178</v>
      </c>
      <c r="E15" s="76">
        <f t="shared" si="0"/>
        <v>5.1301845871762426</v>
      </c>
      <c r="F15" s="74">
        <v>8691098.8118600007</v>
      </c>
      <c r="G15" s="74">
        <v>9191950.9273700006</v>
      </c>
      <c r="H15" s="63">
        <f t="shared" si="1"/>
        <v>5.762816950447391</v>
      </c>
      <c r="I15" s="65">
        <f t="shared" si="2"/>
        <v>5.2914043658408394</v>
      </c>
      <c r="J15" s="74">
        <v>11838423.75183</v>
      </c>
      <c r="K15" s="74">
        <v>12544349.725910001</v>
      </c>
      <c r="L15" s="63">
        <f t="shared" si="3"/>
        <v>5.9630064684149948</v>
      </c>
      <c r="M15" s="76">
        <f t="shared" si="4"/>
        <v>5.3681142407471736</v>
      </c>
    </row>
    <row r="16" spans="1:13" ht="22.5" customHeight="1" x14ac:dyDescent="0.3">
      <c r="A16" s="51" t="s">
        <v>204</v>
      </c>
      <c r="B16" s="74">
        <v>991551.03844999999</v>
      </c>
      <c r="C16" s="74">
        <v>1057216.32287</v>
      </c>
      <c r="D16" s="63">
        <f t="shared" si="5"/>
        <v>6.6224815338450451</v>
      </c>
      <c r="E16" s="76">
        <f t="shared" si="0"/>
        <v>5.3652271696487546</v>
      </c>
      <c r="F16" s="74">
        <v>8518893.9852699991</v>
      </c>
      <c r="G16" s="74">
        <v>8776736.6395200007</v>
      </c>
      <c r="H16" s="63">
        <f t="shared" si="1"/>
        <v>3.026715142785398</v>
      </c>
      <c r="I16" s="65">
        <f t="shared" si="2"/>
        <v>5.0523836494718051</v>
      </c>
      <c r="J16" s="74">
        <v>11828283.931150001</v>
      </c>
      <c r="K16" s="74">
        <v>11949985.21582</v>
      </c>
      <c r="L16" s="63">
        <f t="shared" si="3"/>
        <v>1.028900602812691</v>
      </c>
      <c r="M16" s="76">
        <f t="shared" si="4"/>
        <v>5.1137673307420481</v>
      </c>
    </row>
    <row r="17" spans="1:13" ht="22.5" customHeight="1" x14ac:dyDescent="0.3">
      <c r="A17" s="51" t="s">
        <v>205</v>
      </c>
      <c r="B17" s="74">
        <v>306402.34591999999</v>
      </c>
      <c r="C17" s="74">
        <v>303602.40448000003</v>
      </c>
      <c r="D17" s="63">
        <f t="shared" si="5"/>
        <v>-0.91381201132546674</v>
      </c>
      <c r="E17" s="76">
        <f t="shared" si="0"/>
        <v>1.5407403707737521</v>
      </c>
      <c r="F17" s="74">
        <v>2566982.0342999999</v>
      </c>
      <c r="G17" s="74">
        <v>2652459.7750300001</v>
      </c>
      <c r="H17" s="63">
        <f t="shared" si="1"/>
        <v>3.3298924413122917</v>
      </c>
      <c r="I17" s="65">
        <f t="shared" si="2"/>
        <v>1.5269051526395292</v>
      </c>
      <c r="J17" s="74">
        <v>3333349.2993000001</v>
      </c>
      <c r="K17" s="74">
        <v>3572881.1753400001</v>
      </c>
      <c r="L17" s="63">
        <f t="shared" si="3"/>
        <v>7.1859218621433243</v>
      </c>
      <c r="M17" s="76">
        <f t="shared" si="4"/>
        <v>1.5289460782670274</v>
      </c>
    </row>
    <row r="18" spans="1:13" ht="22.5" customHeight="1" x14ac:dyDescent="0.3">
      <c r="A18" s="51" t="s">
        <v>206</v>
      </c>
      <c r="B18" s="74">
        <v>246876.12914</v>
      </c>
      <c r="C18" s="74">
        <v>323518.83276000002</v>
      </c>
      <c r="D18" s="63">
        <f t="shared" si="5"/>
        <v>31.045003778610369</v>
      </c>
      <c r="E18" s="76">
        <f t="shared" si="0"/>
        <v>1.6418135001027969</v>
      </c>
      <c r="F18" s="74">
        <v>1952019.10971</v>
      </c>
      <c r="G18" s="74">
        <v>2121655.5915299999</v>
      </c>
      <c r="H18" s="63">
        <f t="shared" si="1"/>
        <v>8.6903084593880724</v>
      </c>
      <c r="I18" s="65">
        <f t="shared" si="2"/>
        <v>1.2213443858152324</v>
      </c>
      <c r="J18" s="74">
        <v>2794058.2667399999</v>
      </c>
      <c r="K18" s="74">
        <v>2771840.21423</v>
      </c>
      <c r="L18" s="63">
        <f t="shared" si="3"/>
        <v>-0.79518930490748174</v>
      </c>
      <c r="M18" s="76">
        <f t="shared" si="4"/>
        <v>1.186155938904546</v>
      </c>
    </row>
    <row r="19" spans="1:13" ht="22.5" customHeight="1" x14ac:dyDescent="0.3">
      <c r="A19" s="51" t="s">
        <v>207</v>
      </c>
      <c r="B19" s="74">
        <v>199911.60323000001</v>
      </c>
      <c r="C19" s="74">
        <v>204114.24163999999</v>
      </c>
      <c r="D19" s="63">
        <f t="shared" si="5"/>
        <v>2.1022483648259342</v>
      </c>
      <c r="E19" s="76">
        <f t="shared" si="0"/>
        <v>1.035851652371659</v>
      </c>
      <c r="F19" s="74">
        <v>1964175.9019500001</v>
      </c>
      <c r="G19" s="74">
        <v>2016917.67756</v>
      </c>
      <c r="H19" s="63">
        <f t="shared" si="1"/>
        <v>2.6851859631125077</v>
      </c>
      <c r="I19" s="65">
        <f t="shared" si="2"/>
        <v>1.1610513468696371</v>
      </c>
      <c r="J19" s="74">
        <v>2679199.6365</v>
      </c>
      <c r="K19" s="74">
        <v>2690750.1755900001</v>
      </c>
      <c r="L19" s="63">
        <f t="shared" si="3"/>
        <v>0.43111901527014457</v>
      </c>
      <c r="M19" s="76">
        <f t="shared" si="4"/>
        <v>1.1514550097438241</v>
      </c>
    </row>
    <row r="20" spans="1:13" ht="22.5" customHeight="1" x14ac:dyDescent="0.3">
      <c r="A20" s="51" t="s">
        <v>208</v>
      </c>
      <c r="B20" s="74">
        <v>136836.3303</v>
      </c>
      <c r="C20" s="74">
        <v>117580.23573</v>
      </c>
      <c r="D20" s="63">
        <f t="shared" si="5"/>
        <v>-14.072355293205346</v>
      </c>
      <c r="E20" s="76">
        <f t="shared" si="0"/>
        <v>0.59670349549632584</v>
      </c>
      <c r="F20" s="74">
        <v>1400982.8537000001</v>
      </c>
      <c r="G20" s="74">
        <v>1293894.52608</v>
      </c>
      <c r="H20" s="63">
        <f t="shared" si="1"/>
        <v>-7.6438000177646366</v>
      </c>
      <c r="I20" s="65">
        <f t="shared" si="2"/>
        <v>0.74483852213038304</v>
      </c>
      <c r="J20" s="74">
        <v>1878720.88481</v>
      </c>
      <c r="K20" s="74">
        <v>1905523.4021000001</v>
      </c>
      <c r="L20" s="63">
        <f t="shared" si="3"/>
        <v>1.4266364688180231</v>
      </c>
      <c r="M20" s="76">
        <f t="shared" si="4"/>
        <v>0.81543224913142864</v>
      </c>
    </row>
    <row r="21" spans="1:13" ht="22.5" customHeight="1" x14ac:dyDescent="0.3">
      <c r="A21" s="51" t="s">
        <v>209</v>
      </c>
      <c r="B21" s="74">
        <v>83103.348150000005</v>
      </c>
      <c r="C21" s="74">
        <v>95500.246950000001</v>
      </c>
      <c r="D21" s="63">
        <f t="shared" si="5"/>
        <v>14.917448064335293</v>
      </c>
      <c r="E21" s="76">
        <f t="shared" si="0"/>
        <v>0.48465059473671235</v>
      </c>
      <c r="F21" s="74">
        <v>1018222.92368</v>
      </c>
      <c r="G21" s="74">
        <v>1069628.54914</v>
      </c>
      <c r="H21" s="63">
        <f t="shared" si="1"/>
        <v>5.0485629683343696</v>
      </c>
      <c r="I21" s="65">
        <f t="shared" si="2"/>
        <v>0.61573840194192486</v>
      </c>
      <c r="J21" s="74">
        <v>1323827.66521</v>
      </c>
      <c r="K21" s="74">
        <v>1484210.2187300001</v>
      </c>
      <c r="L21" s="63">
        <f t="shared" si="3"/>
        <v>12.115062838980514</v>
      </c>
      <c r="M21" s="76">
        <f t="shared" si="4"/>
        <v>0.63513934046103082</v>
      </c>
    </row>
    <row r="22" spans="1:13" ht="22.5" customHeight="1" x14ac:dyDescent="0.3">
      <c r="A22" s="51" t="s">
        <v>210</v>
      </c>
      <c r="B22" s="74">
        <v>3068.75992</v>
      </c>
      <c r="C22" s="74">
        <v>552.96840999999995</v>
      </c>
      <c r="D22" s="63">
        <f t="shared" si="5"/>
        <v>-81.980721059469516</v>
      </c>
      <c r="E22" s="76">
        <f t="shared" si="0"/>
        <v>2.8062384898064827E-3</v>
      </c>
      <c r="F22" s="74">
        <v>66703.394469999999</v>
      </c>
      <c r="G22" s="74">
        <v>7696.6553700000004</v>
      </c>
      <c r="H22" s="63">
        <f t="shared" si="1"/>
        <v>-88.461373770923174</v>
      </c>
      <c r="I22" s="65">
        <f t="shared" si="2"/>
        <v>4.430628073298787E-3</v>
      </c>
      <c r="J22" s="74">
        <v>77794.30975</v>
      </c>
      <c r="K22" s="74">
        <v>15070.346250000001</v>
      </c>
      <c r="L22" s="63">
        <f t="shared" si="3"/>
        <v>-80.62795813931622</v>
      </c>
      <c r="M22" s="76">
        <f t="shared" si="4"/>
        <v>6.4490660803660843E-3</v>
      </c>
    </row>
    <row r="23" spans="1:13" ht="24" customHeight="1" x14ac:dyDescent="0.25">
      <c r="A23" s="67" t="s">
        <v>41</v>
      </c>
      <c r="B23" s="75">
        <f>SUM(B9:B22)</f>
        <v>19172786.007590003</v>
      </c>
      <c r="C23" s="75">
        <f>SUM(C9:C22)</f>
        <v>19704968.48392</v>
      </c>
      <c r="D23" s="73">
        <f t="shared" si="5"/>
        <v>2.7757180209455221</v>
      </c>
      <c r="E23" s="77">
        <f t="shared" si="0"/>
        <v>100</v>
      </c>
      <c r="F23" s="66">
        <f>SUM(F9:F22)</f>
        <v>165939716.46273002</v>
      </c>
      <c r="G23" s="66">
        <f>SUM(G9:G22)</f>
        <v>173714770.06576002</v>
      </c>
      <c r="H23" s="73">
        <f>(G23-F23)/F23*100</f>
        <v>4.685468776714627</v>
      </c>
      <c r="I23" s="69">
        <f t="shared" si="2"/>
        <v>100</v>
      </c>
      <c r="J23" s="75">
        <f>SUM(J9:J22)</f>
        <v>224942950.00776997</v>
      </c>
      <c r="K23" s="75">
        <f>SUM(K9:K22)</f>
        <v>233682614.84994003</v>
      </c>
      <c r="L23" s="73">
        <f t="shared" si="3"/>
        <v>3.8852806197607768</v>
      </c>
      <c r="M23" s="77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N60"/>
  <sheetViews>
    <sheetView showGridLines="0" topLeftCell="C1" workbookViewId="0">
      <selection activeCell="J1" sqref="J1"/>
    </sheetView>
  </sheetViews>
  <sheetFormatPr defaultColWidth="9.109375" defaultRowHeight="13.2" x14ac:dyDescent="0.25"/>
  <cols>
    <col min="1" max="2" width="0" hidden="1" customWidth="1"/>
    <col min="10" max="10" width="11.5546875" bestFit="1" customWidth="1"/>
    <col min="11" max="11" width="12.109375" customWidth="1"/>
  </cols>
  <sheetData>
    <row r="7" spans="9:9" x14ac:dyDescent="0.25">
      <c r="I7" s="29"/>
    </row>
    <row r="8" spans="9:9" x14ac:dyDescent="0.25">
      <c r="I8" s="29"/>
    </row>
    <row r="9" spans="9:9" x14ac:dyDescent="0.25">
      <c r="I9" s="29"/>
    </row>
    <row r="10" spans="9:9" x14ac:dyDescent="0.25">
      <c r="I10" s="29"/>
    </row>
    <row r="17" spans="3:14" ht="12.75" customHeight="1" x14ac:dyDescent="0.25"/>
    <row r="21" spans="3:14" x14ac:dyDescent="0.25">
      <c r="C21" s="1"/>
    </row>
    <row r="22" spans="3:14" x14ac:dyDescent="0.25">
      <c r="C22" s="64"/>
    </row>
    <row r="24" spans="3:14" x14ac:dyDescent="0.25">
      <c r="H24" s="29"/>
      <c r="I24" s="29"/>
    </row>
    <row r="25" spans="3:14" x14ac:dyDescent="0.25">
      <c r="H25" s="29"/>
      <c r="I25" s="29"/>
    </row>
    <row r="26" spans="3:14" x14ac:dyDescent="0.25">
      <c r="H26" s="160"/>
      <c r="I26" s="160"/>
      <c r="N26" t="s">
        <v>42</v>
      </c>
    </row>
    <row r="27" spans="3:14" x14ac:dyDescent="0.25">
      <c r="H27" s="160"/>
      <c r="I27" s="160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x14ac:dyDescent="0.25">
      <c r="H37" s="29"/>
      <c r="I37" s="29"/>
    </row>
    <row r="38" spans="8:9" x14ac:dyDescent="0.25">
      <c r="H38" s="29"/>
      <c r="I38" s="29"/>
    </row>
    <row r="39" spans="8:9" x14ac:dyDescent="0.25">
      <c r="H39" s="160"/>
      <c r="I39" s="160"/>
    </row>
    <row r="40" spans="8:9" x14ac:dyDescent="0.25">
      <c r="H40" s="160"/>
      <c r="I40" s="160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x14ac:dyDescent="0.25">
      <c r="H49" s="29"/>
      <c r="I49" s="29"/>
    </row>
    <row r="50" spans="3:9" x14ac:dyDescent="0.25">
      <c r="H50" s="29"/>
      <c r="I50" s="29"/>
    </row>
    <row r="51" spans="3:9" x14ac:dyDescent="0.25">
      <c r="H51" s="160"/>
      <c r="I51" s="160"/>
    </row>
    <row r="52" spans="3:9" x14ac:dyDescent="0.25">
      <c r="H52" s="160"/>
      <c r="I52" s="160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3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zoomScale="90" zoomScaleNormal="90" workbookViewId="0">
      <selection activeCell="F31" sqref="F31"/>
    </sheetView>
  </sheetViews>
  <sheetFormatPr defaultColWidth="9.109375" defaultRowHeight="13.2" x14ac:dyDescent="0.25"/>
  <cols>
    <col min="1" max="1" width="3.109375" bestFit="1" customWidth="1"/>
    <col min="2" max="2" width="28" customWidth="1"/>
    <col min="3" max="15" width="13.77734375" customWidth="1"/>
    <col min="16" max="16" width="6.6640625" bestFit="1" customWidth="1"/>
  </cols>
  <sheetData>
    <row r="1" spans="1:16" x14ac:dyDescent="0.25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6" ht="15.6" x14ac:dyDescent="0.3">
      <c r="A3" s="36"/>
      <c r="B3" s="72" t="s">
        <v>119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38" customFormat="1" x14ac:dyDescent="0.25">
      <c r="A4" s="48"/>
      <c r="B4" s="61" t="s">
        <v>102</v>
      </c>
      <c r="C4" s="61" t="s">
        <v>43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0</v>
      </c>
      <c r="J4" s="61" t="s">
        <v>101</v>
      </c>
      <c r="K4" s="61" t="s">
        <v>49</v>
      </c>
      <c r="L4" s="61" t="s">
        <v>50</v>
      </c>
      <c r="M4" s="61" t="s">
        <v>51</v>
      </c>
      <c r="N4" s="61" t="s">
        <v>52</v>
      </c>
      <c r="O4" s="62" t="s">
        <v>100</v>
      </c>
      <c r="P4" s="62" t="s">
        <v>99</v>
      </c>
    </row>
    <row r="5" spans="1:16" x14ac:dyDescent="0.25">
      <c r="A5" s="53" t="s">
        <v>98</v>
      </c>
      <c r="B5" s="54" t="s">
        <v>167</v>
      </c>
      <c r="C5" s="78">
        <v>1576516.0846800001</v>
      </c>
      <c r="D5" s="78">
        <v>1485491.04749</v>
      </c>
      <c r="E5" s="78">
        <v>1666230.59562</v>
      </c>
      <c r="F5" s="78">
        <v>1589097.8089099999</v>
      </c>
      <c r="G5" s="78">
        <v>1822082.73536</v>
      </c>
      <c r="H5" s="78">
        <v>1568400.3399400001</v>
      </c>
      <c r="I5" s="55">
        <v>1787685.05164</v>
      </c>
      <c r="J5" s="55">
        <v>1591450.84259</v>
      </c>
      <c r="K5" s="55">
        <v>1733811.59131</v>
      </c>
      <c r="L5" s="55"/>
      <c r="M5" s="55"/>
      <c r="N5" s="55"/>
      <c r="O5" s="78">
        <v>14820766.09754</v>
      </c>
      <c r="P5" s="56">
        <f t="shared" ref="P5:P24" si="0">O5/O$26*100</f>
        <v>8.5316672220385019</v>
      </c>
    </row>
    <row r="6" spans="1:16" x14ac:dyDescent="0.25">
      <c r="A6" s="53" t="s">
        <v>97</v>
      </c>
      <c r="B6" s="54" t="s">
        <v>168</v>
      </c>
      <c r="C6" s="78">
        <v>1085561.2111200001</v>
      </c>
      <c r="D6" s="78">
        <v>985970.78682000004</v>
      </c>
      <c r="E6" s="78">
        <v>1037158.04623</v>
      </c>
      <c r="F6" s="78">
        <v>1040286.49201</v>
      </c>
      <c r="G6" s="78">
        <v>1343099.2792400001</v>
      </c>
      <c r="H6" s="78">
        <v>1060932.8888699999</v>
      </c>
      <c r="I6" s="55">
        <v>1430442.5652099999</v>
      </c>
      <c r="J6" s="55">
        <v>1007499.08368</v>
      </c>
      <c r="K6" s="55">
        <v>1253445.45499</v>
      </c>
      <c r="L6" s="55"/>
      <c r="M6" s="55"/>
      <c r="N6" s="55"/>
      <c r="O6" s="78">
        <v>10244395.80817</v>
      </c>
      <c r="P6" s="56">
        <f t="shared" si="0"/>
        <v>5.897250881022936</v>
      </c>
    </row>
    <row r="7" spans="1:16" x14ac:dyDescent="0.25">
      <c r="A7" s="53" t="s">
        <v>96</v>
      </c>
      <c r="B7" s="54" t="s">
        <v>169</v>
      </c>
      <c r="C7" s="78">
        <v>1077667.01661</v>
      </c>
      <c r="D7" s="78">
        <v>928286.11829999997</v>
      </c>
      <c r="E7" s="78">
        <v>1116237.2476900001</v>
      </c>
      <c r="F7" s="78">
        <v>975850.10904000001</v>
      </c>
      <c r="G7" s="78">
        <v>1264122.12011</v>
      </c>
      <c r="H7" s="78">
        <v>948543.10750000004</v>
      </c>
      <c r="I7" s="55">
        <v>1231420.7431099999</v>
      </c>
      <c r="J7" s="55">
        <v>997770.98198000004</v>
      </c>
      <c r="K7" s="55">
        <v>1098661.56201</v>
      </c>
      <c r="L7" s="55"/>
      <c r="M7" s="55"/>
      <c r="N7" s="55"/>
      <c r="O7" s="78">
        <v>9638559.0063499995</v>
      </c>
      <c r="P7" s="56">
        <f t="shared" si="0"/>
        <v>5.5484971155309974</v>
      </c>
    </row>
    <row r="8" spans="1:16" x14ac:dyDescent="0.25">
      <c r="A8" s="53" t="s">
        <v>95</v>
      </c>
      <c r="B8" s="54" t="s">
        <v>170</v>
      </c>
      <c r="C8" s="78">
        <v>932437.46635999996</v>
      </c>
      <c r="D8" s="78">
        <v>1058392.5046600001</v>
      </c>
      <c r="E8" s="78">
        <v>1173228.0475699999</v>
      </c>
      <c r="F8" s="78">
        <v>1022711.78449</v>
      </c>
      <c r="G8" s="78">
        <v>1142362.11619</v>
      </c>
      <c r="H8" s="78">
        <v>1018536.24047</v>
      </c>
      <c r="I8" s="55">
        <v>993790.08313000004</v>
      </c>
      <c r="J8" s="55">
        <v>876032.26725999999</v>
      </c>
      <c r="K8" s="55">
        <v>1000772.49667</v>
      </c>
      <c r="L8" s="55"/>
      <c r="M8" s="55"/>
      <c r="N8" s="55"/>
      <c r="O8" s="78">
        <v>9218263.0067999996</v>
      </c>
      <c r="P8" s="56">
        <f t="shared" si="0"/>
        <v>5.3065510798594788</v>
      </c>
    </row>
    <row r="9" spans="1:16" x14ac:dyDescent="0.25">
      <c r="A9" s="53" t="s">
        <v>94</v>
      </c>
      <c r="B9" s="54" t="s">
        <v>172</v>
      </c>
      <c r="C9" s="78">
        <v>773255.71126000001</v>
      </c>
      <c r="D9" s="78">
        <v>767532.30264999997</v>
      </c>
      <c r="E9" s="78">
        <v>852508.79549000005</v>
      </c>
      <c r="F9" s="78">
        <v>844526.94918</v>
      </c>
      <c r="G9" s="78">
        <v>1025405.23479</v>
      </c>
      <c r="H9" s="78">
        <v>802305.69663000002</v>
      </c>
      <c r="I9" s="55">
        <v>898079.21811000002</v>
      </c>
      <c r="J9" s="55">
        <v>784367.81923999998</v>
      </c>
      <c r="K9" s="55">
        <v>909706.05923999997</v>
      </c>
      <c r="L9" s="55"/>
      <c r="M9" s="55"/>
      <c r="N9" s="55"/>
      <c r="O9" s="78">
        <v>7657687.7865899997</v>
      </c>
      <c r="P9" s="56">
        <f t="shared" si="0"/>
        <v>4.4081961388148914</v>
      </c>
    </row>
    <row r="10" spans="1:16" x14ac:dyDescent="0.25">
      <c r="A10" s="53" t="s">
        <v>93</v>
      </c>
      <c r="B10" s="54" t="s">
        <v>173</v>
      </c>
      <c r="C10" s="78">
        <v>797764.20527000003</v>
      </c>
      <c r="D10" s="78">
        <v>703809.22332999995</v>
      </c>
      <c r="E10" s="78">
        <v>905178.63867999997</v>
      </c>
      <c r="F10" s="78">
        <v>815380.08557999996</v>
      </c>
      <c r="G10" s="78">
        <v>917343.99306000001</v>
      </c>
      <c r="H10" s="78">
        <v>838229.90492</v>
      </c>
      <c r="I10" s="55">
        <v>890016.45123999997</v>
      </c>
      <c r="J10" s="55">
        <v>717102.18992999999</v>
      </c>
      <c r="K10" s="55">
        <v>907330.27145</v>
      </c>
      <c r="L10" s="55"/>
      <c r="M10" s="55"/>
      <c r="N10" s="55"/>
      <c r="O10" s="78">
        <v>7492154.9634600002</v>
      </c>
      <c r="P10" s="56">
        <f t="shared" si="0"/>
        <v>4.3129061280303524</v>
      </c>
    </row>
    <row r="11" spans="1:16" x14ac:dyDescent="0.25">
      <c r="A11" s="53" t="s">
        <v>92</v>
      </c>
      <c r="B11" s="54" t="s">
        <v>171</v>
      </c>
      <c r="C11" s="78">
        <v>823254.00072000001</v>
      </c>
      <c r="D11" s="78">
        <v>882578.12649000005</v>
      </c>
      <c r="E11" s="78">
        <v>842530.39283999999</v>
      </c>
      <c r="F11" s="78">
        <v>716024.11228999996</v>
      </c>
      <c r="G11" s="78">
        <v>955271.06588000001</v>
      </c>
      <c r="H11" s="78">
        <v>625993.59311999998</v>
      </c>
      <c r="I11" s="55">
        <v>806123.23843000003</v>
      </c>
      <c r="J11" s="55">
        <v>787281.97935000004</v>
      </c>
      <c r="K11" s="55">
        <v>928603.12907999998</v>
      </c>
      <c r="L11" s="55"/>
      <c r="M11" s="55"/>
      <c r="N11" s="55"/>
      <c r="O11" s="78">
        <v>7367659.6381999999</v>
      </c>
      <c r="P11" s="56">
        <f t="shared" si="0"/>
        <v>4.241239611007722</v>
      </c>
    </row>
    <row r="12" spans="1:16" x14ac:dyDescent="0.25">
      <c r="A12" s="53" t="s">
        <v>91</v>
      </c>
      <c r="B12" s="54" t="s">
        <v>175</v>
      </c>
      <c r="C12" s="78">
        <v>568083.53991000005</v>
      </c>
      <c r="D12" s="78">
        <v>557761.03310999996</v>
      </c>
      <c r="E12" s="78">
        <v>839328.63873000001</v>
      </c>
      <c r="F12" s="78">
        <v>567659.87262000004</v>
      </c>
      <c r="G12" s="78">
        <v>757192.55096999998</v>
      </c>
      <c r="H12" s="78">
        <v>733938.78491000005</v>
      </c>
      <c r="I12" s="55">
        <v>631630.81831999996</v>
      </c>
      <c r="J12" s="55">
        <v>541384.97103000002</v>
      </c>
      <c r="K12" s="55">
        <v>645070.35531000001</v>
      </c>
      <c r="L12" s="55"/>
      <c r="M12" s="55"/>
      <c r="N12" s="55"/>
      <c r="O12" s="78">
        <v>5842050.5649100002</v>
      </c>
      <c r="P12" s="56">
        <f t="shared" si="0"/>
        <v>3.3630131523637754</v>
      </c>
    </row>
    <row r="13" spans="1:16" x14ac:dyDescent="0.25">
      <c r="A13" s="53" t="s">
        <v>90</v>
      </c>
      <c r="B13" s="54" t="s">
        <v>211</v>
      </c>
      <c r="C13" s="78">
        <v>864890.82770000002</v>
      </c>
      <c r="D13" s="78">
        <v>597443.94541000004</v>
      </c>
      <c r="E13" s="78">
        <v>379068.24683999998</v>
      </c>
      <c r="F13" s="78">
        <v>534146.20687999995</v>
      </c>
      <c r="G13" s="78">
        <v>542782.11323999998</v>
      </c>
      <c r="H13" s="78">
        <v>336597.51037999999</v>
      </c>
      <c r="I13" s="55">
        <v>1301994.33011</v>
      </c>
      <c r="J13" s="55">
        <v>706088.52309999999</v>
      </c>
      <c r="K13" s="55">
        <v>291381.04563000001</v>
      </c>
      <c r="L13" s="55"/>
      <c r="M13" s="55"/>
      <c r="N13" s="55"/>
      <c r="O13" s="78">
        <v>5554392.7492899997</v>
      </c>
      <c r="P13" s="56">
        <f t="shared" si="0"/>
        <v>3.1974211215243096</v>
      </c>
    </row>
    <row r="14" spans="1:16" x14ac:dyDescent="0.25">
      <c r="A14" s="53" t="s">
        <v>89</v>
      </c>
      <c r="B14" s="54" t="s">
        <v>174</v>
      </c>
      <c r="C14" s="78">
        <v>542596.19481999998</v>
      </c>
      <c r="D14" s="78">
        <v>551346.57978000003</v>
      </c>
      <c r="E14" s="78">
        <v>600919.33166999999</v>
      </c>
      <c r="F14" s="78">
        <v>566931.34727999999</v>
      </c>
      <c r="G14" s="78">
        <v>680502.15830999997</v>
      </c>
      <c r="H14" s="78">
        <v>579483.77468999999</v>
      </c>
      <c r="I14" s="55">
        <v>663165.14208999998</v>
      </c>
      <c r="J14" s="55">
        <v>622352.99907999998</v>
      </c>
      <c r="K14" s="55">
        <v>651733.27494999999</v>
      </c>
      <c r="L14" s="55"/>
      <c r="M14" s="55"/>
      <c r="N14" s="55"/>
      <c r="O14" s="78">
        <v>5459030.8026700001</v>
      </c>
      <c r="P14" s="56">
        <f t="shared" si="0"/>
        <v>3.1425254171556483</v>
      </c>
    </row>
    <row r="15" spans="1:16" x14ac:dyDescent="0.25">
      <c r="A15" s="53" t="s">
        <v>88</v>
      </c>
      <c r="B15" s="54" t="s">
        <v>176</v>
      </c>
      <c r="C15" s="78">
        <v>424277.44323999999</v>
      </c>
      <c r="D15" s="78">
        <v>482721.05810000002</v>
      </c>
      <c r="E15" s="78">
        <v>549902.86617000005</v>
      </c>
      <c r="F15" s="78">
        <v>510844.31753</v>
      </c>
      <c r="G15" s="78">
        <v>515043.32990999997</v>
      </c>
      <c r="H15" s="78">
        <v>446048.91855</v>
      </c>
      <c r="I15" s="55">
        <v>523712.69454</v>
      </c>
      <c r="J15" s="55">
        <v>523596.25672</v>
      </c>
      <c r="K15" s="55">
        <v>523079.86481</v>
      </c>
      <c r="L15" s="55"/>
      <c r="M15" s="55"/>
      <c r="N15" s="55"/>
      <c r="O15" s="78">
        <v>4499226.74957</v>
      </c>
      <c r="P15" s="56">
        <f t="shared" si="0"/>
        <v>2.5900081771209265</v>
      </c>
    </row>
    <row r="16" spans="1:16" x14ac:dyDescent="0.25">
      <c r="A16" s="53" t="s">
        <v>87</v>
      </c>
      <c r="B16" s="54" t="s">
        <v>212</v>
      </c>
      <c r="C16" s="78">
        <v>429351.79021000001</v>
      </c>
      <c r="D16" s="78">
        <v>463441.48729000002</v>
      </c>
      <c r="E16" s="78">
        <v>535770.74939000001</v>
      </c>
      <c r="F16" s="78">
        <v>463438.60989999998</v>
      </c>
      <c r="G16" s="78">
        <v>494145.78058999998</v>
      </c>
      <c r="H16" s="78">
        <v>458858.55810999998</v>
      </c>
      <c r="I16" s="55">
        <v>459749.16210999998</v>
      </c>
      <c r="J16" s="55">
        <v>448224.3811</v>
      </c>
      <c r="K16" s="55">
        <v>467930.79684000002</v>
      </c>
      <c r="L16" s="55"/>
      <c r="M16" s="55"/>
      <c r="N16" s="55"/>
      <c r="O16" s="78">
        <v>4220911.3155399999</v>
      </c>
      <c r="P16" s="56">
        <f t="shared" si="0"/>
        <v>2.4297941470044067</v>
      </c>
    </row>
    <row r="17" spans="1:16" x14ac:dyDescent="0.25">
      <c r="A17" s="53" t="s">
        <v>86</v>
      </c>
      <c r="B17" s="54" t="s">
        <v>213</v>
      </c>
      <c r="C17" s="78">
        <v>359736.31904999999</v>
      </c>
      <c r="D17" s="78">
        <v>384927.68579999998</v>
      </c>
      <c r="E17" s="78">
        <v>385366.73353000003</v>
      </c>
      <c r="F17" s="78">
        <v>388565.81728999998</v>
      </c>
      <c r="G17" s="78">
        <v>445712.91151000001</v>
      </c>
      <c r="H17" s="78">
        <v>387283.93768999999</v>
      </c>
      <c r="I17" s="55">
        <v>381662.94014000002</v>
      </c>
      <c r="J17" s="55">
        <v>383639.97820000001</v>
      </c>
      <c r="K17" s="55">
        <v>395852.76825000002</v>
      </c>
      <c r="L17" s="55"/>
      <c r="M17" s="55"/>
      <c r="N17" s="55"/>
      <c r="O17" s="78">
        <v>3512749.0914599998</v>
      </c>
      <c r="P17" s="56">
        <f t="shared" si="0"/>
        <v>2.0221361085935539</v>
      </c>
    </row>
    <row r="18" spans="1:16" x14ac:dyDescent="0.25">
      <c r="A18" s="53" t="s">
        <v>85</v>
      </c>
      <c r="B18" s="54" t="s">
        <v>214</v>
      </c>
      <c r="C18" s="78">
        <v>365550.89951999998</v>
      </c>
      <c r="D18" s="78">
        <v>348635.62453999999</v>
      </c>
      <c r="E18" s="78">
        <v>466675.59551000001</v>
      </c>
      <c r="F18" s="78">
        <v>384637.91113000002</v>
      </c>
      <c r="G18" s="78">
        <v>347105.12598999997</v>
      </c>
      <c r="H18" s="78">
        <v>322619.78432999999</v>
      </c>
      <c r="I18" s="55">
        <v>359990.72321999999</v>
      </c>
      <c r="J18" s="55">
        <v>344674.53159000003</v>
      </c>
      <c r="K18" s="55">
        <v>434695.55407999997</v>
      </c>
      <c r="L18" s="55"/>
      <c r="M18" s="55"/>
      <c r="N18" s="55"/>
      <c r="O18" s="78">
        <v>3374585.7499099998</v>
      </c>
      <c r="P18" s="56">
        <f t="shared" si="0"/>
        <v>1.9426015120260325</v>
      </c>
    </row>
    <row r="19" spans="1:16" x14ac:dyDescent="0.25">
      <c r="A19" s="53" t="s">
        <v>84</v>
      </c>
      <c r="B19" s="54" t="s">
        <v>215</v>
      </c>
      <c r="C19" s="78">
        <v>255439.28875000001</v>
      </c>
      <c r="D19" s="78">
        <v>240499.84447000001</v>
      </c>
      <c r="E19" s="78">
        <v>387297.21963000001</v>
      </c>
      <c r="F19" s="78">
        <v>293919.45766999997</v>
      </c>
      <c r="G19" s="78">
        <v>342646.33646999998</v>
      </c>
      <c r="H19" s="78">
        <v>280862.39390000002</v>
      </c>
      <c r="I19" s="55">
        <v>370439.95961000002</v>
      </c>
      <c r="J19" s="55">
        <v>317246.41863999999</v>
      </c>
      <c r="K19" s="55">
        <v>287367.42128000001</v>
      </c>
      <c r="L19" s="55"/>
      <c r="M19" s="55"/>
      <c r="N19" s="55"/>
      <c r="O19" s="78">
        <v>2775718.3404199998</v>
      </c>
      <c r="P19" s="56">
        <f t="shared" si="0"/>
        <v>1.5978597210641599</v>
      </c>
    </row>
    <row r="20" spans="1:16" x14ac:dyDescent="0.25">
      <c r="A20" s="53" t="s">
        <v>83</v>
      </c>
      <c r="B20" s="54" t="s">
        <v>216</v>
      </c>
      <c r="C20" s="78">
        <v>283306.89143000002</v>
      </c>
      <c r="D20" s="78">
        <v>270872.03337999998</v>
      </c>
      <c r="E20" s="78">
        <v>353997.13146</v>
      </c>
      <c r="F20" s="78">
        <v>256637.87367999999</v>
      </c>
      <c r="G20" s="78">
        <v>315325.20214000001</v>
      </c>
      <c r="H20" s="78">
        <v>315326.59263000003</v>
      </c>
      <c r="I20" s="55">
        <v>322837.85840000003</v>
      </c>
      <c r="J20" s="55">
        <v>251755.21741000001</v>
      </c>
      <c r="K20" s="55">
        <v>340199.30682</v>
      </c>
      <c r="L20" s="55"/>
      <c r="M20" s="55"/>
      <c r="N20" s="55"/>
      <c r="O20" s="78">
        <v>2710258.1073500002</v>
      </c>
      <c r="P20" s="56">
        <f t="shared" si="0"/>
        <v>1.5601771261729946</v>
      </c>
    </row>
    <row r="21" spans="1:16" x14ac:dyDescent="0.25">
      <c r="A21" s="53" t="s">
        <v>82</v>
      </c>
      <c r="B21" s="54" t="s">
        <v>217</v>
      </c>
      <c r="C21" s="78">
        <v>376009.74303999997</v>
      </c>
      <c r="D21" s="78">
        <v>257841.62779</v>
      </c>
      <c r="E21" s="78">
        <v>298074.49754000001</v>
      </c>
      <c r="F21" s="78">
        <v>226391.46281</v>
      </c>
      <c r="G21" s="78">
        <v>290043.05546</v>
      </c>
      <c r="H21" s="78">
        <v>298787.77322999999</v>
      </c>
      <c r="I21" s="55">
        <v>271872.53314000001</v>
      </c>
      <c r="J21" s="55">
        <v>197556.76512</v>
      </c>
      <c r="K21" s="55">
        <v>266324.47616000002</v>
      </c>
      <c r="L21" s="55"/>
      <c r="M21" s="55"/>
      <c r="N21" s="55"/>
      <c r="O21" s="78">
        <v>2482901.9342899998</v>
      </c>
      <c r="P21" s="56">
        <f t="shared" si="0"/>
        <v>1.4292981151516897</v>
      </c>
    </row>
    <row r="22" spans="1:16" x14ac:dyDescent="0.25">
      <c r="A22" s="53" t="s">
        <v>81</v>
      </c>
      <c r="B22" s="54" t="s">
        <v>218</v>
      </c>
      <c r="C22" s="78">
        <v>233155.49716999999</v>
      </c>
      <c r="D22" s="78">
        <v>229887.77238000001</v>
      </c>
      <c r="E22" s="78">
        <v>271103.26243</v>
      </c>
      <c r="F22" s="78">
        <v>274894.67804000003</v>
      </c>
      <c r="G22" s="78">
        <v>317006.12826999999</v>
      </c>
      <c r="H22" s="78">
        <v>265437.27653999999</v>
      </c>
      <c r="I22" s="55">
        <v>254312.9124</v>
      </c>
      <c r="J22" s="55">
        <v>294953.08568999998</v>
      </c>
      <c r="K22" s="55">
        <v>267792.49900000001</v>
      </c>
      <c r="L22" s="55"/>
      <c r="M22" s="55"/>
      <c r="N22" s="55"/>
      <c r="O22" s="78">
        <v>2408543.1119200001</v>
      </c>
      <c r="P22" s="56">
        <f t="shared" si="0"/>
        <v>1.3864929913606323</v>
      </c>
    </row>
    <row r="23" spans="1:16" x14ac:dyDescent="0.25">
      <c r="A23" s="53" t="s">
        <v>80</v>
      </c>
      <c r="B23" s="54" t="s">
        <v>219</v>
      </c>
      <c r="C23" s="78">
        <v>255252.70151000001</v>
      </c>
      <c r="D23" s="78">
        <v>298317.84649000003</v>
      </c>
      <c r="E23" s="78">
        <v>264031.16736999998</v>
      </c>
      <c r="F23" s="78">
        <v>218644.19128</v>
      </c>
      <c r="G23" s="78">
        <v>286596.63997999998</v>
      </c>
      <c r="H23" s="78">
        <v>254376.96059</v>
      </c>
      <c r="I23" s="55">
        <v>286069.76828000002</v>
      </c>
      <c r="J23" s="55">
        <v>241645.48329</v>
      </c>
      <c r="K23" s="55">
        <v>279107.22314000002</v>
      </c>
      <c r="L23" s="55"/>
      <c r="M23" s="55"/>
      <c r="N23" s="55"/>
      <c r="O23" s="78">
        <v>2384041.9819299998</v>
      </c>
      <c r="P23" s="56">
        <f t="shared" si="0"/>
        <v>1.3723887617774335</v>
      </c>
    </row>
    <row r="24" spans="1:16" x14ac:dyDescent="0.25">
      <c r="A24" s="53" t="s">
        <v>79</v>
      </c>
      <c r="B24" s="54" t="s">
        <v>220</v>
      </c>
      <c r="C24" s="78">
        <v>234207.08566000001</v>
      </c>
      <c r="D24" s="78">
        <v>203914.61282000001</v>
      </c>
      <c r="E24" s="78">
        <v>238825.76175000001</v>
      </c>
      <c r="F24" s="78">
        <v>221317.10943000001</v>
      </c>
      <c r="G24" s="78">
        <v>230563.35415</v>
      </c>
      <c r="H24" s="78">
        <v>236436.20975000001</v>
      </c>
      <c r="I24" s="55">
        <v>293322.48551999999</v>
      </c>
      <c r="J24" s="55">
        <v>217860.42864</v>
      </c>
      <c r="K24" s="55">
        <v>261444.85167</v>
      </c>
      <c r="L24" s="55"/>
      <c r="M24" s="55"/>
      <c r="N24" s="55"/>
      <c r="O24" s="78">
        <v>2137891.8993899999</v>
      </c>
      <c r="P24" s="56">
        <f t="shared" si="0"/>
        <v>1.2306909185561465</v>
      </c>
    </row>
    <row r="25" spans="1:16" x14ac:dyDescent="0.25">
      <c r="A25" s="57"/>
      <c r="B25" s="161" t="s">
        <v>78</v>
      </c>
      <c r="C25" s="161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9">
        <f>SUM(O5:O24)</f>
        <v>113801788.70576002</v>
      </c>
      <c r="P25" s="59">
        <f>SUM(P5:P24)</f>
        <v>65.51071544617659</v>
      </c>
    </row>
    <row r="26" spans="1:16" ht="13.5" customHeight="1" x14ac:dyDescent="0.25">
      <c r="A26" s="57"/>
      <c r="B26" s="162" t="s">
        <v>77</v>
      </c>
      <c r="C26" s="162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79">
        <v>173714770.06576002</v>
      </c>
      <c r="P26" s="55">
        <f>O26/O$26*100</f>
        <v>100</v>
      </c>
    </row>
    <row r="27" spans="1:16" x14ac:dyDescent="0.25">
      <c r="B27" s="37"/>
    </row>
    <row r="28" spans="1:16" x14ac:dyDescent="0.25">
      <c r="B28" s="2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"/>
  <sheetViews>
    <sheetView showGridLines="0" zoomScaleNormal="100" workbookViewId="0">
      <selection activeCell="N1" sqref="N1"/>
    </sheetView>
  </sheetViews>
  <sheetFormatPr defaultColWidth="9.109375" defaultRowHeight="13.2" x14ac:dyDescent="0.25"/>
  <sheetData>
    <row r="22" spans="1:1" x14ac:dyDescent="0.25">
      <c r="A22" t="s">
        <v>107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showGridLines="0" workbookViewId="0"/>
  </sheetViews>
  <sheetFormatPr defaultColWidth="9.109375" defaultRowHeight="13.2" x14ac:dyDescent="0.25"/>
  <cols>
    <col min="5" max="5" width="10.5546875" customWidth="1"/>
  </cols>
  <sheetData>
    <row r="1" spans="2:2" ht="13.8" x14ac:dyDescent="0.25">
      <c r="B1" s="31" t="s">
        <v>2</v>
      </c>
    </row>
    <row r="2" spans="2:2" ht="13.8" x14ac:dyDescent="0.25">
      <c r="B2" s="31" t="s">
        <v>53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3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2002_2025_AYLIK_IHR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Ayşenur AKSOY</cp:lastModifiedBy>
  <cp:lastPrinted>2016-02-26T09:44:09Z</cp:lastPrinted>
  <dcterms:created xsi:type="dcterms:W3CDTF">2013-08-01T04:41:02Z</dcterms:created>
  <dcterms:modified xsi:type="dcterms:W3CDTF">2025-10-02T08:05:11Z</dcterms:modified>
</cp:coreProperties>
</file>