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6\202602 - Şubat\dağıtım\tam\"/>
    </mc:Choice>
  </mc:AlternateContent>
  <xr:revisionPtr revIDLastSave="0" documentId="13_ncr:1_{F146F1D8-3B21-47B2-99A4-E6E13C2E09BD}" xr6:coauthVersionLast="47" xr6:coauthVersionMax="47" xr10:uidLastSave="{00000000-0000-0000-0000-000000000000}"/>
  <bookViews>
    <workbookView xWindow="-110" yWindow="-110" windowWidth="19420" windowHeight="1150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6_AYLIK_IHR" sheetId="22" r:id="rId14"/>
  </sheets>
  <definedNames>
    <definedName name="_xlnm._FilterDatabase" localSheetId="13" hidden="1">'2002_2026_AYLIK_IHR'!$A$1:$O$84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L45" i="1" l="1"/>
  <c r="H45" i="1"/>
  <c r="E45" i="1"/>
  <c r="D45" i="1"/>
  <c r="K44" i="1"/>
  <c r="J44" i="1"/>
  <c r="G44" i="1"/>
  <c r="F44" i="1"/>
  <c r="C44" i="1"/>
  <c r="B44" i="1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D24" i="22"/>
  <c r="C24" i="22"/>
  <c r="K29" i="1"/>
  <c r="J29" i="1"/>
  <c r="G29" i="1"/>
  <c r="F29" i="1"/>
  <c r="C29" i="1"/>
  <c r="B29" i="1"/>
  <c r="O84" i="22"/>
  <c r="D44" i="1" l="1"/>
  <c r="H44" i="1"/>
  <c r="L44" i="1"/>
  <c r="O83" i="22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J35" i="2"/>
  <c r="J34" i="2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L13" i="2" s="1"/>
  <c r="G13" i="3" s="1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F39" i="2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F19" i="2"/>
  <c r="F17" i="2"/>
  <c r="F16" i="2"/>
  <c r="F15" i="2"/>
  <c r="F14" i="2"/>
  <c r="F13" i="2"/>
  <c r="F12" i="2"/>
  <c r="F11" i="2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B36" i="2"/>
  <c r="B35" i="2"/>
  <c r="B34" i="2"/>
  <c r="B33" i="2"/>
  <c r="B32" i="2"/>
  <c r="B31" i="2"/>
  <c r="B30" i="2"/>
  <c r="B28" i="2"/>
  <c r="B26" i="2"/>
  <c r="B25" i="2"/>
  <c r="B24" i="2"/>
  <c r="B21" i="2"/>
  <c r="B19" i="2"/>
  <c r="B17" i="2"/>
  <c r="B16" i="2"/>
  <c r="B15" i="2"/>
  <c r="B14" i="2"/>
  <c r="B13" i="2"/>
  <c r="B12" i="2"/>
  <c r="B11" i="2"/>
  <c r="B10" i="2"/>
  <c r="C7" i="2"/>
  <c r="B7" i="2"/>
  <c r="F6" i="2"/>
  <c r="B6" i="2"/>
  <c r="K41" i="1"/>
  <c r="J41" i="1"/>
  <c r="J41" i="2" s="1"/>
  <c r="G41" i="1"/>
  <c r="G41" i="2" s="1"/>
  <c r="F41" i="1"/>
  <c r="H41" i="1" s="1"/>
  <c r="D41" i="3" s="1"/>
  <c r="F41" i="2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F27" i="1"/>
  <c r="F27" i="2" s="1"/>
  <c r="C27" i="1"/>
  <c r="B27" i="1"/>
  <c r="B27" i="2" s="1"/>
  <c r="K23" i="1"/>
  <c r="J23" i="1"/>
  <c r="L23" i="1" s="1"/>
  <c r="F23" i="3" s="1"/>
  <c r="J23" i="2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J18" i="1"/>
  <c r="J18" i="2" s="1"/>
  <c r="G18" i="1"/>
  <c r="F18" i="1"/>
  <c r="C18" i="1"/>
  <c r="C18" i="2" s="1"/>
  <c r="B18" i="1"/>
  <c r="B18" i="2"/>
  <c r="K9" i="1"/>
  <c r="K9" i="2" s="1"/>
  <c r="J9" i="1"/>
  <c r="L9" i="1" s="1"/>
  <c r="F9" i="3" s="1"/>
  <c r="G9" i="1"/>
  <c r="G9" i="2" s="1"/>
  <c r="F9" i="1"/>
  <c r="C9" i="1"/>
  <c r="C9" i="2" s="1"/>
  <c r="B9" i="1"/>
  <c r="B9" i="2" s="1"/>
  <c r="K41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L42" i="2" l="1"/>
  <c r="G42" i="3" s="1"/>
  <c r="L36" i="2"/>
  <c r="G36" i="3" s="1"/>
  <c r="L37" i="2"/>
  <c r="G37" i="3" s="1"/>
  <c r="L11" i="2"/>
  <c r="G11" i="3" s="1"/>
  <c r="L12" i="2"/>
  <c r="G12" i="3" s="1"/>
  <c r="D11" i="2"/>
  <c r="C11" i="3" s="1"/>
  <c r="H31" i="2"/>
  <c r="E31" i="3" s="1"/>
  <c r="L35" i="2"/>
  <c r="G35" i="3" s="1"/>
  <c r="H32" i="2"/>
  <c r="E32" i="3" s="1"/>
  <c r="D30" i="2"/>
  <c r="C30" i="3" s="1"/>
  <c r="H42" i="2"/>
  <c r="E42" i="3" s="1"/>
  <c r="D31" i="2"/>
  <c r="C31" i="3" s="1"/>
  <c r="H17" i="2"/>
  <c r="E17" i="3" s="1"/>
  <c r="H35" i="2"/>
  <c r="E35" i="3" s="1"/>
  <c r="H34" i="2"/>
  <c r="E34" i="3" s="1"/>
  <c r="H13" i="2"/>
  <c r="E13" i="3" s="1"/>
  <c r="L31" i="2"/>
  <c r="G31" i="3" s="1"/>
  <c r="D34" i="2"/>
  <c r="C34" i="3" s="1"/>
  <c r="H21" i="2"/>
  <c r="E21" i="3" s="1"/>
  <c r="H26" i="2"/>
  <c r="E26" i="3" s="1"/>
  <c r="H28" i="2"/>
  <c r="E28" i="3" s="1"/>
  <c r="L18" i="1"/>
  <c r="F18" i="3" s="1"/>
  <c r="D12" i="2"/>
  <c r="C12" i="3" s="1"/>
  <c r="D40" i="2"/>
  <c r="C40" i="3" s="1"/>
  <c r="D13" i="2"/>
  <c r="C13" i="3" s="1"/>
  <c r="D21" i="2"/>
  <c r="C21" i="3" s="1"/>
  <c r="D14" i="2"/>
  <c r="C14" i="3" s="1"/>
  <c r="H10" i="2"/>
  <c r="E10" i="3" s="1"/>
  <c r="L26" i="2"/>
  <c r="G26" i="3" s="1"/>
  <c r="H11" i="2"/>
  <c r="E11" i="3" s="1"/>
  <c r="L28" i="2"/>
  <c r="G28" i="3" s="1"/>
  <c r="G22" i="1"/>
  <c r="G22" i="2" s="1"/>
  <c r="P25" i="23"/>
  <c r="H36" i="2"/>
  <c r="E36" i="3" s="1"/>
  <c r="L16" i="2"/>
  <c r="G16" i="3" s="1"/>
  <c r="D38" i="2"/>
  <c r="C38" i="3" s="1"/>
  <c r="H19" i="2"/>
  <c r="E19" i="3" s="1"/>
  <c r="H37" i="2"/>
  <c r="E37" i="3" s="1"/>
  <c r="L17" i="2"/>
  <c r="G17" i="3" s="1"/>
  <c r="D39" i="2"/>
  <c r="C39" i="3" s="1"/>
  <c r="D15" i="2"/>
  <c r="C15" i="3" s="1"/>
  <c r="D35" i="2"/>
  <c r="C35" i="3" s="1"/>
  <c r="H15" i="2"/>
  <c r="E15" i="3" s="1"/>
  <c r="L34" i="2"/>
  <c r="G34" i="3" s="1"/>
  <c r="H24" i="2"/>
  <c r="E24" i="3" s="1"/>
  <c r="D17" i="2"/>
  <c r="C17" i="3" s="1"/>
  <c r="K18" i="2"/>
  <c r="L18" i="2" s="1"/>
  <c r="G18" i="3" s="1"/>
  <c r="D19" i="2"/>
  <c r="C19" i="3" s="1"/>
  <c r="H41" i="2"/>
  <c r="E41" i="3" s="1"/>
  <c r="H30" i="2"/>
  <c r="E30" i="3" s="1"/>
  <c r="L10" i="2"/>
  <c r="G10" i="3" s="1"/>
  <c r="D32" i="2"/>
  <c r="C32" i="3" s="1"/>
  <c r="H12" i="2"/>
  <c r="E12" i="3" s="1"/>
  <c r="D24" i="2"/>
  <c r="C24" i="3" s="1"/>
  <c r="H39" i="2"/>
  <c r="E39" i="3" s="1"/>
  <c r="L21" i="2"/>
  <c r="G21" i="3" s="1"/>
  <c r="L38" i="2"/>
  <c r="G38" i="3" s="1"/>
  <c r="H40" i="2"/>
  <c r="E40" i="3" s="1"/>
  <c r="L24" i="2"/>
  <c r="G24" i="3" s="1"/>
  <c r="D26" i="2"/>
  <c r="C26" i="3" s="1"/>
  <c r="L14" i="2"/>
  <c r="G14" i="3" s="1"/>
  <c r="L40" i="2"/>
  <c r="G40" i="3" s="1"/>
  <c r="H18" i="1"/>
  <c r="D18" i="3" s="1"/>
  <c r="D28" i="2"/>
  <c r="C28" i="3" s="1"/>
  <c r="O25" i="23"/>
  <c r="L41" i="2"/>
  <c r="G41" i="3" s="1"/>
  <c r="L41" i="1"/>
  <c r="F41" i="3" s="1"/>
  <c r="H38" i="2"/>
  <c r="E38" i="3" s="1"/>
  <c r="D37" i="2"/>
  <c r="C37" i="3" s="1"/>
  <c r="K22" i="1"/>
  <c r="K22" i="2" s="1"/>
  <c r="D33" i="2"/>
  <c r="C33" i="3" s="1"/>
  <c r="L32" i="2"/>
  <c r="G32" i="3" s="1"/>
  <c r="L29" i="1"/>
  <c r="F29" i="3" s="1"/>
  <c r="L29" i="2"/>
  <c r="G29" i="3" s="1"/>
  <c r="D29" i="2"/>
  <c r="C29" i="3" s="1"/>
  <c r="H27" i="2"/>
  <c r="E27" i="3" s="1"/>
  <c r="J22" i="1"/>
  <c r="J22" i="2" s="1"/>
  <c r="H25" i="2"/>
  <c r="E25" i="3" s="1"/>
  <c r="H23" i="1"/>
  <c r="D23" i="3" s="1"/>
  <c r="G23" i="2"/>
  <c r="H23" i="2" s="1"/>
  <c r="E23" i="3" s="1"/>
  <c r="H20" i="2"/>
  <c r="E20" i="3" s="1"/>
  <c r="F8" i="1"/>
  <c r="F8" i="2" s="1"/>
  <c r="H20" i="1"/>
  <c r="D20" i="3" s="1"/>
  <c r="F18" i="2"/>
  <c r="D18" i="2"/>
  <c r="C18" i="3" s="1"/>
  <c r="H16" i="2"/>
  <c r="E16" i="3" s="1"/>
  <c r="D16" i="2"/>
  <c r="C16" i="3" s="1"/>
  <c r="H14" i="2"/>
  <c r="E14" i="3" s="1"/>
  <c r="F9" i="2"/>
  <c r="H9" i="2" s="1"/>
  <c r="E9" i="3" s="1"/>
  <c r="D9" i="1"/>
  <c r="B9" i="3" s="1"/>
  <c r="D9" i="2"/>
  <c r="C9" i="3" s="1"/>
  <c r="D10" i="2"/>
  <c r="C10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K43" i="1" l="1"/>
  <c r="L22" i="1"/>
  <c r="F22" i="3" s="1"/>
  <c r="J43" i="1"/>
  <c r="J43" i="2" s="1"/>
  <c r="L8" i="1"/>
  <c r="F8" i="3" s="1"/>
  <c r="J8" i="2"/>
  <c r="K8" i="2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22" i="2"/>
  <c r="C43" i="1"/>
  <c r="K43" i="2" l="1"/>
  <c r="M27" i="2" s="1"/>
  <c r="L43" i="1"/>
  <c r="F43" i="3" s="1"/>
  <c r="L8" i="2"/>
  <c r="G8" i="3" s="1"/>
  <c r="H43" i="1"/>
  <c r="D43" i="3" s="1"/>
  <c r="G43" i="2"/>
  <c r="B43" i="2"/>
  <c r="D22" i="2"/>
  <c r="C22" i="3" s="1"/>
  <c r="F43" i="2"/>
  <c r="H8" i="2"/>
  <c r="E8" i="3" s="1"/>
  <c r="D43" i="1"/>
  <c r="B43" i="3" s="1"/>
  <c r="C43" i="2"/>
  <c r="M21" i="2" l="1"/>
  <c r="M32" i="2"/>
  <c r="M31" i="2"/>
  <c r="M9" i="2"/>
  <c r="M35" i="2"/>
  <c r="M26" i="2"/>
  <c r="M17" i="2"/>
  <c r="M20" i="2"/>
  <c r="M22" i="2"/>
  <c r="M25" i="2"/>
  <c r="M39" i="2"/>
  <c r="M23" i="2"/>
  <c r="M10" i="2"/>
  <c r="M16" i="2"/>
  <c r="M28" i="2"/>
  <c r="M13" i="2"/>
  <c r="M36" i="2"/>
  <c r="M40" i="2"/>
  <c r="M34" i="2"/>
  <c r="M15" i="2"/>
  <c r="M18" i="2"/>
  <c r="M19" i="2"/>
  <c r="M12" i="2"/>
  <c r="M37" i="2"/>
  <c r="M42" i="2"/>
  <c r="M33" i="2"/>
  <c r="M41" i="2"/>
  <c r="L43" i="2"/>
  <c r="G43" i="3" s="1"/>
  <c r="M11" i="2"/>
  <c r="M30" i="2"/>
  <c r="M24" i="2"/>
  <c r="M43" i="2"/>
  <c r="M29" i="2"/>
  <c r="M14" i="2"/>
  <c r="M38" i="2"/>
  <c r="M8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E22" i="2"/>
</calcChain>
</file>

<file path=xl/sharedStrings.xml><?xml version="1.0" encoding="utf-8"?>
<sst xmlns="http://schemas.openxmlformats.org/spreadsheetml/2006/main" count="413" uniqueCount="220">
  <si>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</si>
  <si>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</si>
  <si>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</si>
  <si>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</si>
  <si>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</si>
  <si>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</si>
  <si>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</si>
  <si>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</si>
  <si>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</si>
  <si>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</si>
  <si>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</si>
  <si>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</si>
  <si>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</si>
  <si>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</si>
  <si>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</si>
  <si>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</si>
  <si>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</si>
  <si>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</si>
  <si>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</si>
  <si>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</si>
  <si>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</si>
  <si>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</si>
  <si>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</si>
  <si>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</si>
  <si>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</si>
  <si>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</si>
  <si>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</si>
  <si>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</si>
  <si>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</si>
  <si>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</si>
  <si>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</si>
  <si>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</si>
  <si>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</si>
  <si>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</si>
  <si>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</si>
  <si>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</si>
  <si>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</si>
  <si>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</si>
  <si>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</si>
  <si>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</si>
  <si>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</si>
  <si>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</si>
  <si>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</si>
  <si>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</si>
  <si>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</si>
  <si>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</si>
  <si>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</si>
  <si>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</si>
  <si>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</si>
  <si>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</si>
  <si>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</si>
  <si>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</si>
  <si>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</si>
  <si>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</si>
  <si>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</si>
  <si>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</si>
  <si>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</si>
  <si>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</si>
  <si>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</si>
  <si>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</si>
  <si>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</si>
  <si>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</si>
  <si>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</si>
  <si>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</si>
  <si>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</si>
  <si>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</si>
  <si>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</si>
  <si>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</si>
  <si>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</si>
  <si>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</si>
  <si>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</si>
  <si>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</si>
  <si>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</si>
  <si>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</si>
  <si>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</si>
  <si>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</si>
  <si>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</si>
  <si>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</si>
  <si>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</si>
  <si>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</si>
  <si>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</si>
  <si>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</si>
  <si>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</si>
  <si>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</si>
  <si>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</si>
  <si>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</si>
  <si>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</si>
  <si>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</si>
  <si>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</si>
  <si>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</si>
  <si>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</si>
  <si>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</si>
  <si>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</si>
  <si>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</si>
  <si>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</si>
  <si>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</si>
  <si>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</si>
  <si>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</si>
  <si>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</si>
  <si>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</si>
  <si>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</si>
  <si>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</si>
  <si>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</si>
  <si>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</si>
  <si>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</si>
  <si>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</si>
  <si>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</si>
  <si>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SEKTÖREL BAZDA İHRACAT KAYIT RAKAMLARI - 1.000 TL   </t>
  </si>
  <si>
    <t>İHRACATÇI  BİRLİKLERİ  GENEL SEKRETERLİKLERİ BAZINDA İHRACAT RAKAMLARI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</si>
  <si>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</si>
  <si>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</si>
  <si>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Değişim    ('26/'25)</t>
  </si>
  <si>
    <t xml:space="preserve"> Pay(26)  (%)</t>
  </si>
  <si>
    <t>ŞUBAT  (2025/2024)</t>
  </si>
  <si>
    <t>OCAK - ŞUBAT  (2026/2025)</t>
  </si>
  <si>
    <t>SON 12 AYLIK
(2026/2025)</t>
  </si>
  <si>
    <t>2026 YILI İHRACATIMIZDA İLK 20 ÜLKE (1.000 $)</t>
  </si>
  <si>
    <t>1 - 28 ŞUBAT İHRACAT RAKAMLARI</t>
  </si>
  <si>
    <t xml:space="preserve">SEKTÖREL BAZDA İHRACAT RAKAMLARI -1.000 $ </t>
  </si>
  <si>
    <t>1 - 28 ŞUBAT</t>
  </si>
  <si>
    <t>1 OCAK  -  28 ŞUBAT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</si>
  <si>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</si>
  <si>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</si>
  <si>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</si>
  <si>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</si>
  <si>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</si>
  <si>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</si>
  <si>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</si>
  <si>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</si>
  <si>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</si>
  <si>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</si>
  <si>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</si>
  <si>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</si>
  <si>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</si>
  <si>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</si>
  <si>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</si>
  <si>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</si>
  <si>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</si>
  <si>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</si>
  <si>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</si>
  <si>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</si>
  <si>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</si>
  <si>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</si>
  <si>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</si>
  <si>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</si>
  <si>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</si>
  <si>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</si>
  <si>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</si>
  <si>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</si>
  <si>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1 - 28 ŞUBAT</t>
  </si>
  <si>
    <t>2026  1 - 28 ŞUBAT</t>
  </si>
  <si>
    <t>ANGUİLLA</t>
  </si>
  <si>
    <t>MARŞAL ADALARI</t>
  </si>
  <si>
    <t>ANDORRA</t>
  </si>
  <si>
    <t>ANTİGUA VE BARBUDA</t>
  </si>
  <si>
    <t>CAYMAN ADALARI</t>
  </si>
  <si>
    <t>SİNGAPUR</t>
  </si>
  <si>
    <t>NİJER</t>
  </si>
  <si>
    <t>BAHAMALAR</t>
  </si>
  <si>
    <t>ETİYOPYA</t>
  </si>
  <si>
    <t>VANUATU</t>
  </si>
  <si>
    <t>ALMANYA</t>
  </si>
  <si>
    <t>BİRLEŞİK KRALLIK</t>
  </si>
  <si>
    <t>İTALYA</t>
  </si>
  <si>
    <t>ABD</t>
  </si>
  <si>
    <t>FRANSA</t>
  </si>
  <si>
    <t>İSPANYA</t>
  </si>
  <si>
    <t>IRAK</t>
  </si>
  <si>
    <t>HOLLANDA</t>
  </si>
  <si>
    <t>ROMANYA</t>
  </si>
  <si>
    <t>POLONYA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</si>
  <si>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</si>
  <si>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</si>
  <si>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</si>
  <si>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</si>
  <si>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</si>
  <si>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</si>
  <si>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</si>
  <si>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</si>
  <si>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</si>
  <si>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</si>
  <si>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BINGÖL</t>
  </si>
  <si>
    <t>ERZURUM</t>
  </si>
  <si>
    <t>GÜMÜŞHANE</t>
  </si>
  <si>
    <t>YOZGAT</t>
  </si>
  <si>
    <t>TOKAT</t>
  </si>
  <si>
    <t>SIIRT</t>
  </si>
  <si>
    <t>ELAZIĞ</t>
  </si>
  <si>
    <t>YALOVA</t>
  </si>
  <si>
    <t>BARTIN</t>
  </si>
  <si>
    <t>TUNCELI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</si>
  <si>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</si>
  <si>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</si>
  <si>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</si>
  <si>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</si>
  <si>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</si>
  <si>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</si>
  <si>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</si>
  <si>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</si>
  <si>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</si>
  <si>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</si>
  <si>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</si>
  <si>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</si>
  <si>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</si>
  <si>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</si>
  <si>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RUSYA FEDERASYONU</t>
  </si>
  <si>
    <t>BAE</t>
  </si>
  <si>
    <t>BULGARİSTAN</t>
  </si>
  <si>
    <t>BELÇİKA</t>
  </si>
  <si>
    <t>FAS</t>
  </si>
  <si>
    <t>MISIR</t>
  </si>
  <si>
    <t>ÇİN</t>
  </si>
  <si>
    <t>UKRAYNA</t>
  </si>
  <si>
    <t>YUNANİSTAN</t>
  </si>
  <si>
    <t>SLOVENYA</t>
  </si>
  <si>
    <t>Şubat</t>
  </si>
  <si>
    <t>Ocak-Şubat</t>
  </si>
  <si>
    <t>Son 12 Ay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</si>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</sst>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5" borderId="0" applyNumberFormat="0" applyBorder="0" applyAlignment="0" applyProtection="0"/>
    <xf numFmtId="0" fontId="41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" fillId="5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" fillId="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" fillId="1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14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" fillId="17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20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9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5" fillId="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15" fillId="13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5" fillId="1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9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2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6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28" borderId="27" applyNumberFormat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5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8" fillId="25" borderId="30" applyNumberFormat="0" applyFont="0" applyAlignment="0" applyProtection="0"/>
    <xf numFmtId="0" fontId="10" fillId="3" borderId="5" applyNumberFormat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2" fillId="5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1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2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20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" fillId="9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2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1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0" fillId="36" borderId="27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51" fillId="37" borderId="28" applyNumberFormat="0" applyAlignment="0" applyProtection="0"/>
    <xf numFmtId="0" fontId="54" fillId="38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" fillId="4" borderId="7" applyNumberFormat="0" applyFont="0" applyAlignment="0" applyProtection="0"/>
    <xf numFmtId="0" fontId="16" fillId="25" borderId="30" applyNumberFormat="0" applyFont="0" applyAlignment="0" applyProtection="0"/>
    <xf numFmtId="0" fontId="55" fillId="28" borderId="0" applyNumberFormat="0" applyBorder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48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1" fillId="0" borderId="0" xfId="0" applyFont="1"/>
    <xf numFmtId="0" fontId="30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Border="1"/>
    <xf numFmtId="49" fontId="60" fillId="0" borderId="9" xfId="0" applyNumberFormat="1" applyFont="1" applyBorder="1"/>
    <xf numFmtId="4" fontId="61" fillId="0" borderId="9" xfId="0" applyNumberFormat="1" applyFont="1" applyBorder="1"/>
    <xf numFmtId="4" fontId="61" fillId="0" borderId="12" xfId="0" applyNumberFormat="1" applyFont="1" applyBorder="1"/>
    <xf numFmtId="3" fontId="36" fillId="0" borderId="0" xfId="0" applyNumberFormat="1" applyFont="1" applyAlignment="1">
      <alignment horizontal="center"/>
    </xf>
    <xf numFmtId="4" fontId="61" fillId="0" borderId="13" xfId="0" applyNumberFormat="1" applyFont="1" applyBorder="1"/>
    <xf numFmtId="0" fontId="36" fillId="0" borderId="0" xfId="0" applyFont="1" applyAlignment="1">
      <alignment horizontal="center"/>
    </xf>
    <xf numFmtId="49" fontId="59" fillId="39" borderId="9" xfId="0" applyNumberFormat="1" applyFont="1" applyFill="1" applyBorder="1" applyAlignment="1">
      <alignment horizontal="center"/>
    </xf>
    <xf numFmtId="0" fontId="59" fillId="39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1" fillId="0" borderId="9" xfId="0" applyNumberFormat="1" applyFont="1" applyBorder="1" applyAlignment="1">
      <alignment horizontal="right"/>
    </xf>
    <xf numFmtId="3" fontId="61" fillId="0" borderId="9" xfId="0" applyNumberFormat="1" applyFont="1" applyBorder="1" applyAlignment="1">
      <alignment horizontal="right"/>
    </xf>
    <xf numFmtId="0" fontId="32" fillId="0" borderId="9" xfId="0" applyFont="1" applyBorder="1"/>
    <xf numFmtId="0" fontId="32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2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2" fillId="0" borderId="0" xfId="0" applyFont="1"/>
    <xf numFmtId="0" fontId="63" fillId="0" borderId="0" xfId="0" applyFont="1"/>
    <xf numFmtId="0" fontId="62" fillId="0" borderId="9" xfId="0" applyFont="1" applyBorder="1" applyAlignment="1">
      <alignment wrapText="1"/>
    </xf>
    <xf numFmtId="0" fontId="70" fillId="0" borderId="9" xfId="0" applyFont="1" applyBorder="1" applyAlignment="1">
      <alignment wrapText="1"/>
    </xf>
    <xf numFmtId="0" fontId="65" fillId="0" borderId="9" xfId="2" applyFont="1" applyBorder="1" applyAlignment="1">
      <alignment horizontal="center"/>
    </xf>
    <xf numFmtId="1" fontId="65" fillId="0" borderId="9" xfId="2" applyNumberFormat="1" applyFont="1" applyBorder="1" applyAlignment="1">
      <alignment horizontal="center"/>
    </xf>
    <xf numFmtId="0" fontId="72" fillId="0" borderId="9" xfId="0" applyFont="1" applyBorder="1"/>
    <xf numFmtId="3" fontId="65" fillId="0" borderId="9" xfId="0" applyNumberFormat="1" applyFont="1" applyBorder="1" applyAlignment="1">
      <alignment horizontal="center"/>
    </xf>
    <xf numFmtId="4" fontId="65" fillId="0" borderId="9" xfId="0" applyNumberFormat="1" applyFont="1" applyBorder="1" applyAlignment="1">
      <alignment horizontal="center"/>
    </xf>
    <xf numFmtId="0" fontId="65" fillId="0" borderId="9" xfId="0" applyFont="1" applyBorder="1"/>
    <xf numFmtId="2" fontId="65" fillId="0" borderId="9" xfId="0" applyNumberFormat="1" applyFont="1" applyBorder="1" applyAlignment="1">
      <alignment horizontal="center"/>
    </xf>
    <xf numFmtId="0" fontId="62" fillId="0" borderId="9" xfId="0" applyFont="1" applyBorder="1"/>
    <xf numFmtId="3" fontId="73" fillId="0" borderId="9" xfId="0" applyNumberFormat="1" applyFont="1" applyBorder="1" applyAlignment="1">
      <alignment horizontal="center"/>
    </xf>
    <xf numFmtId="2" fontId="73" fillId="0" borderId="9" xfId="0" applyNumberFormat="1" applyFont="1" applyBorder="1" applyAlignment="1">
      <alignment horizontal="center"/>
    </xf>
    <xf numFmtId="0" fontId="70" fillId="0" borderId="9" xfId="0" applyFont="1" applyBorder="1"/>
    <xf numFmtId="3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/>
    </xf>
    <xf numFmtId="1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 wrapText="1"/>
    </xf>
    <xf numFmtId="166" fontId="65" fillId="0" borderId="9" xfId="0" applyNumberFormat="1" applyFont="1" applyBorder="1" applyAlignment="1">
      <alignment horizontal="center"/>
    </xf>
    <xf numFmtId="166" fontId="73" fillId="0" borderId="9" xfId="0" applyNumberFormat="1" applyFont="1" applyBorder="1" applyAlignment="1">
      <alignment horizontal="center"/>
    </xf>
    <xf numFmtId="0" fontId="62" fillId="0" borderId="9" xfId="2" applyFont="1" applyBorder="1"/>
    <xf numFmtId="0" fontId="74" fillId="0" borderId="9" xfId="0" applyFont="1" applyBorder="1"/>
    <xf numFmtId="166" fontId="70" fillId="0" borderId="9" xfId="0" applyNumberFormat="1" applyFont="1" applyBorder="1" applyAlignment="1">
      <alignment horizontal="center"/>
    </xf>
    <xf numFmtId="49" fontId="75" fillId="0" borderId="14" xfId="0" applyNumberFormat="1" applyFont="1" applyBorder="1" applyAlignment="1">
      <alignment horizontal="center"/>
    </xf>
    <xf numFmtId="49" fontId="75" fillId="0" borderId="15" xfId="0" applyNumberFormat="1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6" fillId="0" borderId="17" xfId="0" applyFont="1" applyBorder="1"/>
    <xf numFmtId="3" fontId="76" fillId="0" borderId="18" xfId="0" applyNumberFormat="1" applyFont="1" applyBorder="1" applyAlignment="1">
      <alignment horizontal="right"/>
    </xf>
    <xf numFmtId="0" fontId="77" fillId="0" borderId="17" xfId="0" applyFont="1" applyBorder="1"/>
    <xf numFmtId="3" fontId="77" fillId="0" borderId="0" xfId="0" applyNumberFormat="1" applyFont="1" applyAlignment="1">
      <alignment horizontal="right"/>
    </xf>
    <xf numFmtId="3" fontId="76" fillId="0" borderId="19" xfId="0" applyNumberFormat="1" applyFont="1" applyBorder="1" applyAlignment="1">
      <alignment horizontal="right"/>
    </xf>
    <xf numFmtId="3" fontId="78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right"/>
    </xf>
    <xf numFmtId="0" fontId="79" fillId="0" borderId="0" xfId="0" applyFont="1"/>
    <xf numFmtId="0" fontId="80" fillId="0" borderId="20" xfId="0" applyFont="1" applyBorder="1" applyAlignment="1">
      <alignment horizontal="center"/>
    </xf>
    <xf numFmtId="3" fontId="80" fillId="0" borderId="21" xfId="0" applyNumberFormat="1" applyFont="1" applyBorder="1" applyAlignment="1">
      <alignment horizontal="right"/>
    </xf>
    <xf numFmtId="3" fontId="80" fillId="0" borderId="22" xfId="0" applyNumberFormat="1" applyFont="1" applyBorder="1" applyAlignment="1">
      <alignment horizontal="right"/>
    </xf>
    <xf numFmtId="0" fontId="62" fillId="40" borderId="0" xfId="0" applyFont="1" applyFill="1"/>
    <xf numFmtId="3" fontId="62" fillId="40" borderId="0" xfId="0" applyNumberFormat="1" applyFont="1" applyFill="1"/>
    <xf numFmtId="49" fontId="66" fillId="40" borderId="9" xfId="0" applyNumberFormat="1" applyFont="1" applyFill="1" applyBorder="1" applyAlignment="1">
      <alignment horizontal="left"/>
    </xf>
    <xf numFmtId="3" fontId="66" fillId="40" borderId="9" xfId="0" applyNumberFormat="1" applyFont="1" applyFill="1" applyBorder="1" applyAlignment="1">
      <alignment horizontal="right"/>
    </xf>
    <xf numFmtId="49" fontId="66" fillId="40" borderId="9" xfId="0" applyNumberFormat="1" applyFont="1" applyFill="1" applyBorder="1" applyAlignment="1">
      <alignment horizontal="right"/>
    </xf>
    <xf numFmtId="49" fontId="67" fillId="40" borderId="9" xfId="0" applyNumberFormat="1" applyFont="1" applyFill="1" applyBorder="1"/>
    <xf numFmtId="3" fontId="68" fillId="40" borderId="9" xfId="0" applyNumberFormat="1" applyFont="1" applyFill="1" applyBorder="1" applyAlignment="1">
      <alignment horizontal="right"/>
    </xf>
    <xf numFmtId="49" fontId="67" fillId="40" borderId="32" xfId="0" applyNumberFormat="1" applyFont="1" applyFill="1" applyBorder="1"/>
    <xf numFmtId="168" fontId="68" fillId="40" borderId="0" xfId="170" applyNumberFormat="1" applyFont="1" applyFill="1" applyBorder="1"/>
    <xf numFmtId="49" fontId="67" fillId="40" borderId="0" xfId="0" applyNumberFormat="1" applyFont="1" applyFill="1"/>
    <xf numFmtId="0" fontId="63" fillId="40" borderId="0" xfId="0" applyFont="1" applyFill="1"/>
    <xf numFmtId="3" fontId="68" fillId="40" borderId="9" xfId="0" applyNumberFormat="1" applyFont="1" applyFill="1" applyBorder="1"/>
    <xf numFmtId="168" fontId="68" fillId="40" borderId="9" xfId="170" applyNumberFormat="1" applyFont="1" applyFill="1" applyBorder="1" applyAlignment="1">
      <alignment horizontal="center"/>
    </xf>
    <xf numFmtId="3" fontId="82" fillId="0" borderId="21" xfId="0" applyNumberFormat="1" applyFont="1" applyBorder="1" applyAlignment="1">
      <alignment horizontal="right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5" fillId="40" borderId="9" xfId="2" applyFont="1" applyFill="1" applyBorder="1" applyAlignment="1">
      <alignment horizontal="center"/>
    </xf>
    <xf numFmtId="0" fontId="64" fillId="40" borderId="9" xfId="2" applyFont="1" applyFill="1" applyBorder="1" applyAlignment="1">
      <alignment horizontal="center"/>
    </xf>
    <xf numFmtId="0" fontId="70" fillId="0" borderId="9" xfId="2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1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'2002_2026_AYLIK_IHR'!$C$25:$N$25</c:f>
              <c:numCache>
                <c:formatCode>#,##0</c:formatCode>
                <c:ptCount val="12"/>
                <c:pt idx="0">
                  <c:v>14943563.909949999</c:v>
                </c:pt>
                <c:pt idx="1">
                  <c:v>14669631.722700002</c:v>
                </c:pt>
                <c:pt idx="2">
                  <c:v>16482154.61428</c:v>
                </c:pt>
                <c:pt idx="3">
                  <c:v>14830396.505380001</c:v>
                </c:pt>
                <c:pt idx="4">
                  <c:v>17896370.370210003</c:v>
                </c:pt>
                <c:pt idx="5">
                  <c:v>14592664.638540002</c:v>
                </c:pt>
                <c:pt idx="6">
                  <c:v>18153394.606240001</c:v>
                </c:pt>
                <c:pt idx="7">
                  <c:v>15337539.164459998</c:v>
                </c:pt>
                <c:pt idx="8">
                  <c:v>16143502.663389999</c:v>
                </c:pt>
                <c:pt idx="9">
                  <c:v>17073178.897500001</c:v>
                </c:pt>
                <c:pt idx="10">
                  <c:v>15780039.858560001</c:v>
                </c:pt>
                <c:pt idx="11">
                  <c:v>18766699.215759996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'2002_2026_AYLIK_IHR'!$A$24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'2002_2026_AYLIK_IHR'!$C$24:$N$24</c:f>
              <c:numCache>
                <c:formatCode>#,##0</c:formatCode>
                <c:ptCount val="12"/>
                <c:pt idx="0">
                  <c:v>14099658.589379998</c:v>
                </c:pt>
                <c:pt idx="1">
                  <c:v>15151292.64081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'2002_2026_AYLIK_IHR'!$C$10:$N$10</c:f>
              <c:numCache>
                <c:formatCode>#,##0</c:formatCode>
                <c:ptCount val="12"/>
                <c:pt idx="0">
                  <c:v>138568.53383</c:v>
                </c:pt>
                <c:pt idx="1">
                  <c:v>134847.34533000001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'2002_2026_AYLIK_IHR'!$A$11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144943.87231999999</c:v>
                </c:pt>
                <c:pt idx="2">
                  <c:v>160861.51233999999</c:v>
                </c:pt>
                <c:pt idx="3">
                  <c:v>133049.16688999999</c:v>
                </c:pt>
                <c:pt idx="4">
                  <c:v>140867.29462</c:v>
                </c:pt>
                <c:pt idx="5">
                  <c:v>104901.2913</c:v>
                </c:pt>
                <c:pt idx="6">
                  <c:v>135383.59635000001</c:v>
                </c:pt>
                <c:pt idx="7">
                  <c:v>111401.9673</c:v>
                </c:pt>
                <c:pt idx="8">
                  <c:v>124612.96124</c:v>
                </c:pt>
                <c:pt idx="9">
                  <c:v>190263.95024999999</c:v>
                </c:pt>
                <c:pt idx="10">
                  <c:v>162520.54970999999</c:v>
                </c:pt>
                <c:pt idx="11">
                  <c:v>168763.9749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'2002_2026_AYLIK_IHR'!$C$12:$N$12</c:f>
              <c:numCache>
                <c:formatCode>#,##0</c:formatCode>
                <c:ptCount val="12"/>
                <c:pt idx="0">
                  <c:v>180679.15677999999</c:v>
                </c:pt>
                <c:pt idx="1">
                  <c:v>208683.18754000001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'2002_2026_AYLIK_IHR'!$A$13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'2002_2026_AYLIK_IHR'!$C$13:$N$13</c:f>
              <c:numCache>
                <c:formatCode>#,##0</c:formatCode>
                <c:ptCount val="12"/>
                <c:pt idx="0">
                  <c:v>206060.89421</c:v>
                </c:pt>
                <c:pt idx="1">
                  <c:v>215798.86012999999</c:v>
                </c:pt>
                <c:pt idx="2">
                  <c:v>216963.52698</c:v>
                </c:pt>
                <c:pt idx="3">
                  <c:v>208113.84456</c:v>
                </c:pt>
                <c:pt idx="4">
                  <c:v>183702.03542999999</c:v>
                </c:pt>
                <c:pt idx="5">
                  <c:v>139631.00080000001</c:v>
                </c:pt>
                <c:pt idx="6">
                  <c:v>164269.30773</c:v>
                </c:pt>
                <c:pt idx="7">
                  <c:v>123038.77301</c:v>
                </c:pt>
                <c:pt idx="8">
                  <c:v>143918.42120000001</c:v>
                </c:pt>
                <c:pt idx="9">
                  <c:v>201050.43080999999</c:v>
                </c:pt>
                <c:pt idx="10">
                  <c:v>194770.67756000001</c:v>
                </c:pt>
                <c:pt idx="11">
                  <c:v>249142.51465999999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'2002_2026_AYLIK_IHR'!$C$14:$N$14</c:f>
              <c:numCache>
                <c:formatCode>#,##0</c:formatCode>
                <c:ptCount val="12"/>
                <c:pt idx="0">
                  <c:v>29950.333419999999</c:v>
                </c:pt>
                <c:pt idx="1">
                  <c:v>29722.361099999998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'2002_2026_AYLIK_IHR'!$A$15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36815.667350000003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46765.460129999999</c:v>
                </c:pt>
                <c:pt idx="7">
                  <c:v>32493.5124</c:v>
                </c:pt>
                <c:pt idx="8">
                  <c:v>36007.09057</c:v>
                </c:pt>
                <c:pt idx="9">
                  <c:v>35494.446109999997</c:v>
                </c:pt>
                <c:pt idx="10">
                  <c:v>35969.177909999999</c:v>
                </c:pt>
                <c:pt idx="11">
                  <c:v>42979.205959999999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'2002_2026_AYLIK_IHR'!$C$16:$N$16</c:f>
              <c:numCache>
                <c:formatCode>#,##0</c:formatCode>
                <c:ptCount val="12"/>
                <c:pt idx="0">
                  <c:v>63852.64428</c:v>
                </c:pt>
                <c:pt idx="1">
                  <c:v>80081.886790000004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'2002_2026_AYLIK_IHR'!$A$17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112328.21546000001</c:v>
                </c:pt>
                <c:pt idx="9">
                  <c:v>82093.361940000003</c:v>
                </c:pt>
                <c:pt idx="10">
                  <c:v>72729.177769999995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'2002_2026_AYLIK_IHR'!$C$18:$N$18</c:f>
              <c:numCache>
                <c:formatCode>#,##0</c:formatCode>
                <c:ptCount val="12"/>
                <c:pt idx="0">
                  <c:v>14882.81105</c:v>
                </c:pt>
                <c:pt idx="1">
                  <c:v>22138.225129999999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'2002_2026_AYLIK_IHR'!$A$19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19389.35729</c:v>
                </c:pt>
                <c:pt idx="2">
                  <c:v>18490.980469999999</c:v>
                </c:pt>
                <c:pt idx="3">
                  <c:v>14928.546259999999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10118.767959999999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'2002_2026_AYLIK_IHR'!$C$20:$N$20</c:f>
              <c:numCache>
                <c:formatCode>#,##0</c:formatCode>
                <c:ptCount val="12"/>
                <c:pt idx="0">
                  <c:v>363787.17557999998</c:v>
                </c:pt>
                <c:pt idx="1">
                  <c:v>306583.52902999998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'2002_2026_AYLIK_IHR'!$A$21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370478.42333000002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381392.77247000003</c:v>
                </c:pt>
                <c:pt idx="10">
                  <c:v>362511.29339000001</c:v>
                </c:pt>
                <c:pt idx="11">
                  <c:v>444220.91769999999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'2002_2026_AYLIK_IHR'!$C$22:$N$22</c:f>
              <c:numCache>
                <c:formatCode>#,##0</c:formatCode>
                <c:ptCount val="12"/>
                <c:pt idx="0">
                  <c:v>561924.64188000001</c:v>
                </c:pt>
                <c:pt idx="1">
                  <c:v>600111.80211000005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'2002_2026_AYLIK_IHR'!$A$23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'2002_2026_AYLIK_IHR'!$C$23:$N$23</c:f>
              <c:numCache>
                <c:formatCode>#,##0</c:formatCode>
                <c:ptCount val="12"/>
                <c:pt idx="0">
                  <c:v>608344.81024000002</c:v>
                </c:pt>
                <c:pt idx="1">
                  <c:v>605508.82930999994</c:v>
                </c:pt>
                <c:pt idx="2">
                  <c:v>671772.26086000004</c:v>
                </c:pt>
                <c:pt idx="3">
                  <c:v>620960.61910000001</c:v>
                </c:pt>
                <c:pt idx="4">
                  <c:v>722007.81249000004</c:v>
                </c:pt>
                <c:pt idx="5">
                  <c:v>587498.49901999999</c:v>
                </c:pt>
                <c:pt idx="6">
                  <c:v>689798.0858</c:v>
                </c:pt>
                <c:pt idx="7">
                  <c:v>655624.69735999999</c:v>
                </c:pt>
                <c:pt idx="8">
                  <c:v>685902.48094000004</c:v>
                </c:pt>
                <c:pt idx="9">
                  <c:v>731441.63489999995</c:v>
                </c:pt>
                <c:pt idx="10">
                  <c:v>669963.28607000003</c:v>
                </c:pt>
                <c:pt idx="11">
                  <c:v>736591.33389000001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'2002_2026_AYLIK_IHR'!$C$26:$N$26</c:f>
              <c:numCache>
                <c:formatCode>#,##0</c:formatCode>
                <c:ptCount val="12"/>
                <c:pt idx="0">
                  <c:v>728852.42966999998</c:v>
                </c:pt>
                <c:pt idx="1">
                  <c:v>759704.95236999996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'2002_2026_AYLIK_IHR'!$A$27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'2002_2026_AYLIK_IHR'!$C$27:$N$27</c:f>
              <c:numCache>
                <c:formatCode>#,##0</c:formatCode>
                <c:ptCount val="12"/>
                <c:pt idx="0">
                  <c:v>825205.20745999995</c:v>
                </c:pt>
                <c:pt idx="1">
                  <c:v>755797.26723</c:v>
                </c:pt>
                <c:pt idx="2">
                  <c:v>838049.79694000003</c:v>
                </c:pt>
                <c:pt idx="3">
                  <c:v>769952.48644999997</c:v>
                </c:pt>
                <c:pt idx="4">
                  <c:v>852176.41177999997</c:v>
                </c:pt>
                <c:pt idx="5">
                  <c:v>691248.37433999998</c:v>
                </c:pt>
                <c:pt idx="6">
                  <c:v>776133.58467000001</c:v>
                </c:pt>
                <c:pt idx="7">
                  <c:v>749065.07259999996</c:v>
                </c:pt>
                <c:pt idx="8">
                  <c:v>785995.34589999996</c:v>
                </c:pt>
                <c:pt idx="9">
                  <c:v>839564.75674999994</c:v>
                </c:pt>
                <c:pt idx="10">
                  <c:v>741206.15254000004</c:v>
                </c:pt>
                <c:pt idx="11">
                  <c:v>781735.23733999999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'2002_2026_AYLIK_IHR'!$C$28:$N$28</c:f>
              <c:numCache>
                <c:formatCode>#,##0</c:formatCode>
                <c:ptCount val="12"/>
                <c:pt idx="0">
                  <c:v>106425.23018</c:v>
                </c:pt>
                <c:pt idx="1">
                  <c:v>127688.58065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'2002_2026_AYLIK_IHR'!$A$29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132253.16151999999</c:v>
                </c:pt>
                <c:pt idx="2">
                  <c:v>140706.40946</c:v>
                </c:pt>
                <c:pt idx="3">
                  <c:v>102634.77334</c:v>
                </c:pt>
                <c:pt idx="4">
                  <c:v>124005.22214</c:v>
                </c:pt>
                <c:pt idx="5">
                  <c:v>90353.700200000007</c:v>
                </c:pt>
                <c:pt idx="6">
                  <c:v>132145.56828000001</c:v>
                </c:pt>
                <c:pt idx="7">
                  <c:v>137164.94552000001</c:v>
                </c:pt>
                <c:pt idx="8">
                  <c:v>128666.38064</c:v>
                </c:pt>
                <c:pt idx="9">
                  <c:v>129148.84546</c:v>
                </c:pt>
                <c:pt idx="10">
                  <c:v>100498.58298000001</c:v>
                </c:pt>
                <c:pt idx="11">
                  <c:v>101122.70359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'2002_2026_AYLIK_IHR'!$C$30:$N$30</c:f>
              <c:numCache>
                <c:formatCode>#,##0</c:formatCode>
                <c:ptCount val="12"/>
                <c:pt idx="0">
                  <c:v>206199.36189999999</c:v>
                </c:pt>
                <c:pt idx="1">
                  <c:v>221436.35423999999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'2002_2026_AYLIK_IHR'!$A$31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199115.23173</c:v>
                </c:pt>
                <c:pt idx="4">
                  <c:v>233974.76056</c:v>
                </c:pt>
                <c:pt idx="5">
                  <c:v>165547.28813999999</c:v>
                </c:pt>
                <c:pt idx="6">
                  <c:v>231047.19733</c:v>
                </c:pt>
                <c:pt idx="7">
                  <c:v>231918.8192</c:v>
                </c:pt>
                <c:pt idx="8">
                  <c:v>263453.85233999998</c:v>
                </c:pt>
                <c:pt idx="9">
                  <c:v>286244.61330999999</c:v>
                </c:pt>
                <c:pt idx="10">
                  <c:v>250788.93627000001</c:v>
                </c:pt>
                <c:pt idx="11">
                  <c:v>284690.77658000001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492803.16411000001</c:v>
                </c:pt>
                <c:pt idx="3">
                  <c:v>474411.65805000003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583388.00285000005</c:v>
                </c:pt>
                <c:pt idx="10">
                  <c:v>531981.78977000003</c:v>
                </c:pt>
                <c:pt idx="11">
                  <c:v>589663.37181000004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'2002_2026_AYLIK_IHR'!$A$56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'2002_2026_AYLIK_IHR'!$C$56:$N$56</c:f>
              <c:numCache>
                <c:formatCode>#,##0</c:formatCode>
                <c:ptCount val="12"/>
                <c:pt idx="0">
                  <c:v>519276.63944</c:v>
                </c:pt>
                <c:pt idx="1">
                  <c:v>475477.22866000002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'2002_2026_AYLIK_IHR'!$C$32:$N$32</c:f>
              <c:numCache>
                <c:formatCode>#,##0</c:formatCode>
                <c:ptCount val="12"/>
                <c:pt idx="0">
                  <c:v>2299682.6768800002</c:v>
                </c:pt>
                <c:pt idx="1">
                  <c:v>2322496.29587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'2002_2026_AYLIK_IHR'!$A$33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'2002_2026_AYLIK_IHR'!$C$33:$N$33</c:f>
              <c:numCache>
                <c:formatCode>#,##0</c:formatCode>
                <c:ptCount val="12"/>
                <c:pt idx="0">
                  <c:v>2551108.8036600002</c:v>
                </c:pt>
                <c:pt idx="1">
                  <c:v>2485587.0153800002</c:v>
                </c:pt>
                <c:pt idx="2">
                  <c:v>2724761.92356</c:v>
                </c:pt>
                <c:pt idx="3">
                  <c:v>2611435.2457099999</c:v>
                </c:pt>
                <c:pt idx="4">
                  <c:v>2787037.4801400001</c:v>
                </c:pt>
                <c:pt idx="5">
                  <c:v>2594538.3088000002</c:v>
                </c:pt>
                <c:pt idx="6">
                  <c:v>3427083.7358200001</c:v>
                </c:pt>
                <c:pt idx="7">
                  <c:v>2609613.9178900002</c:v>
                </c:pt>
                <c:pt idx="8">
                  <c:v>2474365.0053400001</c:v>
                </c:pt>
                <c:pt idx="9">
                  <c:v>2651152.9428300001</c:v>
                </c:pt>
                <c:pt idx="10">
                  <c:v>2350254.1856300002</c:v>
                </c:pt>
                <c:pt idx="11">
                  <c:v>2634039.1052399999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'2002_2026_AYLIK_IHR'!$C$42:$N$42</c:f>
              <c:numCache>
                <c:formatCode>#,##0</c:formatCode>
                <c:ptCount val="12"/>
                <c:pt idx="0">
                  <c:v>812415.59510000004</c:v>
                </c:pt>
                <c:pt idx="1">
                  <c:v>892563.15940999996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'2002_2026_AYLIK_IHR'!$A$43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'2002_2026_AYLIK_IHR'!$C$43:$N$43</c:f>
              <c:numCache>
                <c:formatCode>#,##0</c:formatCode>
                <c:ptCount val="12"/>
                <c:pt idx="0">
                  <c:v>790366.02335000003</c:v>
                </c:pt>
                <c:pt idx="1">
                  <c:v>807918.99627999996</c:v>
                </c:pt>
                <c:pt idx="2">
                  <c:v>915065.33814999997</c:v>
                </c:pt>
                <c:pt idx="3">
                  <c:v>853188.37759000005</c:v>
                </c:pt>
                <c:pt idx="4">
                  <c:v>1006653.87428</c:v>
                </c:pt>
                <c:pt idx="5">
                  <c:v>797486.41171000001</c:v>
                </c:pt>
                <c:pt idx="6">
                  <c:v>985283.14954999997</c:v>
                </c:pt>
                <c:pt idx="7">
                  <c:v>962353.13220999995</c:v>
                </c:pt>
                <c:pt idx="8">
                  <c:v>940890.15905000002</c:v>
                </c:pt>
                <c:pt idx="9">
                  <c:v>1067517.67662</c:v>
                </c:pt>
                <c:pt idx="10">
                  <c:v>979500.77905000001</c:v>
                </c:pt>
                <c:pt idx="11">
                  <c:v>1149715.16218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'2002_2026_AYLIK_IHR'!$C$36:$N$36</c:f>
              <c:numCache>
                <c:formatCode>#,##0</c:formatCode>
                <c:ptCount val="12"/>
                <c:pt idx="0">
                  <c:v>3060548.9702699999</c:v>
                </c:pt>
                <c:pt idx="1">
                  <c:v>3543948.9111199998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'2002_2026_AYLIK_IHR'!$A$37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'2002_2026_AYLIK_IHR'!$C$37:$N$37</c:f>
              <c:numCache>
                <c:formatCode>#,##0</c:formatCode>
                <c:ptCount val="12"/>
                <c:pt idx="0">
                  <c:v>2996341.8122399999</c:v>
                </c:pt>
                <c:pt idx="1">
                  <c:v>2976590.9660200002</c:v>
                </c:pt>
                <c:pt idx="2">
                  <c:v>3514223.83177</c:v>
                </c:pt>
                <c:pt idx="3">
                  <c:v>3141774.5579599999</c:v>
                </c:pt>
                <c:pt idx="4">
                  <c:v>3942406.1324300002</c:v>
                </c:pt>
                <c:pt idx="5">
                  <c:v>3405139.09241</c:v>
                </c:pt>
                <c:pt idx="6">
                  <c:v>3834916.1784199998</c:v>
                </c:pt>
                <c:pt idx="7">
                  <c:v>2730045.9276800002</c:v>
                </c:pt>
                <c:pt idx="8">
                  <c:v>3657733.2929500001</c:v>
                </c:pt>
                <c:pt idx="9">
                  <c:v>3809438.7476900001</c:v>
                </c:pt>
                <c:pt idx="10">
                  <c:v>3749985.4673799998</c:v>
                </c:pt>
                <c:pt idx="11">
                  <c:v>3759940.26926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'2002_2026_AYLIK_IHR'!$C$40:$N$40</c:f>
              <c:numCache>
                <c:formatCode>#,##0</c:formatCode>
                <c:ptCount val="12"/>
                <c:pt idx="0">
                  <c:v>1341426.22327</c:v>
                </c:pt>
                <c:pt idx="1">
                  <c:v>1412648.6228700001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'2002_2026_AYLIK_IHR'!$A$41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'2002_2026_AYLIK_IHR'!$C$41:$N$41</c:f>
              <c:numCache>
                <c:formatCode>#,##0</c:formatCode>
                <c:ptCount val="12"/>
                <c:pt idx="0">
                  <c:v>1223527.53629</c:v>
                </c:pt>
                <c:pt idx="1">
                  <c:v>1292820.12341</c:v>
                </c:pt>
                <c:pt idx="2">
                  <c:v>1477628.7379600001</c:v>
                </c:pt>
                <c:pt idx="3">
                  <c:v>1378913.5104100001</c:v>
                </c:pt>
                <c:pt idx="4">
                  <c:v>1672955.3116899999</c:v>
                </c:pt>
                <c:pt idx="5">
                  <c:v>1274533.3654400001</c:v>
                </c:pt>
                <c:pt idx="6">
                  <c:v>1563426.33225</c:v>
                </c:pt>
                <c:pt idx="7">
                  <c:v>1488568.25976</c:v>
                </c:pt>
                <c:pt idx="8">
                  <c:v>1507592.96484</c:v>
                </c:pt>
                <c:pt idx="9">
                  <c:v>1641210.07917</c:v>
                </c:pt>
                <c:pt idx="10">
                  <c:v>1478029.5774600001</c:v>
                </c:pt>
                <c:pt idx="11">
                  <c:v>1730149.8807000001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'2002_2026_AYLIK_IHR'!$C$34:$N$34</c:f>
              <c:numCache>
                <c:formatCode>#,##0</c:formatCode>
                <c:ptCount val="12"/>
                <c:pt idx="0">
                  <c:v>1338631.4828000001</c:v>
                </c:pt>
                <c:pt idx="1">
                  <c:v>1328485.95771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'2002_2026_AYLIK_IHR'!$A$35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'2002_2026_AYLIK_IHR'!$C$35:$N$35</c:f>
              <c:numCache>
                <c:formatCode>#,##0</c:formatCode>
                <c:ptCount val="12"/>
                <c:pt idx="0">
                  <c:v>1409245.7943500001</c:v>
                </c:pt>
                <c:pt idx="1">
                  <c:v>1354737.3779200001</c:v>
                </c:pt>
                <c:pt idx="2">
                  <c:v>1413789.9527100001</c:v>
                </c:pt>
                <c:pt idx="3">
                  <c:v>1225463.6952500001</c:v>
                </c:pt>
                <c:pt idx="4">
                  <c:v>1514414.5885999999</c:v>
                </c:pt>
                <c:pt idx="5">
                  <c:v>1195604.17766</c:v>
                </c:pt>
                <c:pt idx="6">
                  <c:v>1580767.8611900001</c:v>
                </c:pt>
                <c:pt idx="7">
                  <c:v>1519623.05425</c:v>
                </c:pt>
                <c:pt idx="8">
                  <c:v>1485980.8374099999</c:v>
                </c:pt>
                <c:pt idx="9">
                  <c:v>1508844.4280600001</c:v>
                </c:pt>
                <c:pt idx="10">
                  <c:v>1286077.35457</c:v>
                </c:pt>
                <c:pt idx="11">
                  <c:v>1269960.9809999999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'2002_2026_AYLIK_IHR'!$C$44:$N$44</c:f>
              <c:numCache>
                <c:formatCode>#,##0</c:formatCode>
                <c:ptCount val="12"/>
                <c:pt idx="0">
                  <c:v>1073519.99434</c:v>
                </c:pt>
                <c:pt idx="1">
                  <c:v>1098999.21588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'2002_2026_AYLIK_IHR'!$A$45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'2002_2026_AYLIK_IHR'!$C$45:$N$45</c:f>
              <c:numCache>
                <c:formatCode>#,##0</c:formatCode>
                <c:ptCount val="12"/>
                <c:pt idx="0">
                  <c:v>1010429.14516</c:v>
                </c:pt>
                <c:pt idx="1">
                  <c:v>1020280.04842</c:v>
                </c:pt>
                <c:pt idx="2">
                  <c:v>1135255.7575600001</c:v>
                </c:pt>
                <c:pt idx="3">
                  <c:v>1080232.25676</c:v>
                </c:pt>
                <c:pt idx="4">
                  <c:v>1234475.85081</c:v>
                </c:pt>
                <c:pt idx="5">
                  <c:v>967982.11221000005</c:v>
                </c:pt>
                <c:pt idx="6">
                  <c:v>1186789.6262999999</c:v>
                </c:pt>
                <c:pt idx="7">
                  <c:v>1098658.63953</c:v>
                </c:pt>
                <c:pt idx="8">
                  <c:v>1130907.2489199999</c:v>
                </c:pt>
                <c:pt idx="9">
                  <c:v>1219448.27269</c:v>
                </c:pt>
                <c:pt idx="10">
                  <c:v>1048575.8675000001</c:v>
                </c:pt>
                <c:pt idx="11">
                  <c:v>1108368.0880100001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'2002_2026_AYLIK_IHR'!$C$48:$N$48</c:f>
              <c:numCache>
                <c:formatCode>#,##0</c:formatCode>
                <c:ptCount val="12"/>
                <c:pt idx="0">
                  <c:v>316967.67838</c:v>
                </c:pt>
                <c:pt idx="1">
                  <c:v>337019.20059999998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'2002_2026_AYLIK_IHR'!$A$49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'2002_2026_AYLIK_IHR'!$C$49:$N$49</c:f>
              <c:numCache>
                <c:formatCode>#,##0</c:formatCode>
                <c:ptCount val="12"/>
                <c:pt idx="0">
                  <c:v>317185.4056</c:v>
                </c:pt>
                <c:pt idx="1">
                  <c:v>320215.88027000002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413257.72554999997</c:v>
                </c:pt>
                <c:pt idx="5">
                  <c:v>365425.93777000002</c:v>
                </c:pt>
                <c:pt idx="6">
                  <c:v>427235.17099999997</c:v>
                </c:pt>
                <c:pt idx="7">
                  <c:v>363879.54689</c:v>
                </c:pt>
                <c:pt idx="8">
                  <c:v>381351.58760000003</c:v>
                </c:pt>
                <c:pt idx="9">
                  <c:v>402961.40811999998</c:v>
                </c:pt>
                <c:pt idx="10">
                  <c:v>359715.95051</c:v>
                </c:pt>
                <c:pt idx="11">
                  <c:v>385237.03674000001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'2002_2026_AYLIK_IHR'!$C$50:$N$50</c:f>
              <c:numCache>
                <c:formatCode>#,##0</c:formatCode>
                <c:ptCount val="12"/>
                <c:pt idx="0">
                  <c:v>475983.91699</c:v>
                </c:pt>
                <c:pt idx="1">
                  <c:v>571605.49231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'2002_2026_AYLIK_IHR'!$A$51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'2002_2026_AYLIK_IHR'!$C$51:$N$51</c:f>
              <c:numCache>
                <c:formatCode>#,##0</c:formatCode>
                <c:ptCount val="12"/>
                <c:pt idx="0">
                  <c:v>1162563.4042</c:v>
                </c:pt>
                <c:pt idx="1">
                  <c:v>877795.87298999995</c:v>
                </c:pt>
                <c:pt idx="2">
                  <c:v>565638.54428999999</c:v>
                </c:pt>
                <c:pt idx="3">
                  <c:v>503105.11076000001</c:v>
                </c:pt>
                <c:pt idx="4">
                  <c:v>853872.1899</c:v>
                </c:pt>
                <c:pt idx="5">
                  <c:v>379418.29800000001</c:v>
                </c:pt>
                <c:pt idx="6">
                  <c:v>756252.52335999999</c:v>
                </c:pt>
                <c:pt idx="7">
                  <c:v>596963.09438999998</c:v>
                </c:pt>
                <c:pt idx="8">
                  <c:v>498544.04327000002</c:v>
                </c:pt>
                <c:pt idx="9">
                  <c:v>552130.39627000003</c:v>
                </c:pt>
                <c:pt idx="10">
                  <c:v>598739.24155000004</c:v>
                </c:pt>
                <c:pt idx="11">
                  <c:v>553576.74325000006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'2002_2026_AYLIK_IHR'!#REF!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'2002_2026_AYLIK_IHR'!$C$46:$N$46</c:f>
              <c:numCache>
                <c:formatCode>#,##0</c:formatCode>
                <c:ptCount val="12"/>
                <c:pt idx="0">
                  <c:v>1082292.49263</c:v>
                </c:pt>
                <c:pt idx="1">
                  <c:v>1192569.2574199999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'2002_2026_AYLIK_IHR'!$A$47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'2002_2026_AYLIK_IHR'!$C$47:$N$47</c:f>
              <c:numCache>
                <c:formatCode>#,##0</c:formatCode>
                <c:ptCount val="12"/>
                <c:pt idx="0">
                  <c:v>1245833.8453200001</c:v>
                </c:pt>
                <c:pt idx="1">
                  <c:v>1233327.2370500001</c:v>
                </c:pt>
                <c:pt idx="2">
                  <c:v>1539796.5189100001</c:v>
                </c:pt>
                <c:pt idx="3">
                  <c:v>1300330.56874</c:v>
                </c:pt>
                <c:pt idx="4">
                  <c:v>1496087.7146000001</c:v>
                </c:pt>
                <c:pt idx="5">
                  <c:v>1430267.9801</c:v>
                </c:pt>
                <c:pt idx="6">
                  <c:v>1351678.26667</c:v>
                </c:pt>
                <c:pt idx="7">
                  <c:v>1364767.0974000001</c:v>
                </c:pt>
                <c:pt idx="8">
                  <c:v>1479082.5117299999</c:v>
                </c:pt>
                <c:pt idx="9">
                  <c:v>1287167.99391</c:v>
                </c:pt>
                <c:pt idx="10">
                  <c:v>1313487.3516800001</c:v>
                </c:pt>
                <c:pt idx="11">
                  <c:v>1493344.84913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'2002_2026_AYLIK_IHR'!$C$58:$N$58</c:f>
              <c:numCache>
                <c:formatCode>#,##0</c:formatCode>
                <c:ptCount val="12"/>
                <c:pt idx="0">
                  <c:v>519276.63944</c:v>
                </c:pt>
                <c:pt idx="1">
                  <c:v>475477.22866000002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'2002_2026_AYLIK_IHR'!$A$59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492803.16411000001</c:v>
                </c:pt>
                <c:pt idx="3">
                  <c:v>474411.65805000003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583388.00285000005</c:v>
                </c:pt>
                <c:pt idx="10">
                  <c:v>531981.78977000003</c:v>
                </c:pt>
                <c:pt idx="11">
                  <c:v>589663.37181000004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'2002_2026_AYLIK_IHR'!$C$83:$N$83</c:f>
              <c:numCache>
                <c:formatCode>#,##0</c:formatCode>
                <c:ptCount val="12"/>
                <c:pt idx="0">
                  <c:v>21160652.52</c:v>
                </c:pt>
                <c:pt idx="1">
                  <c:v>20728711.5</c:v>
                </c:pt>
                <c:pt idx="2">
                  <c:v>23406085.809999999</c:v>
                </c:pt>
                <c:pt idx="3">
                  <c:v>20779479.899999999</c:v>
                </c:pt>
                <c:pt idx="4">
                  <c:v>24816365.870000001</c:v>
                </c:pt>
                <c:pt idx="5">
                  <c:v>20468920.82</c:v>
                </c:pt>
                <c:pt idx="6">
                  <c:v>24910399.07</c:v>
                </c:pt>
                <c:pt idx="7">
                  <c:v>21702377.780000001</c:v>
                </c:pt>
                <c:pt idx="8">
                  <c:v>22530093.68</c:v>
                </c:pt>
                <c:pt idx="9">
                  <c:v>23950855.796999998</c:v>
                </c:pt>
                <c:pt idx="10">
                  <c:v>22510397.145</c:v>
                </c:pt>
                <c:pt idx="11">
                  <c:v>26344453.682999998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'2002_2026_AYLIK_IHR'!$C$84:$N$84</c:f>
              <c:numCache>
                <c:formatCode>#,##0</c:formatCode>
                <c:ptCount val="12"/>
                <c:pt idx="0">
                  <c:v>20315331</c:v>
                </c:pt>
                <c:pt idx="1">
                  <c:v>21064871.583999999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'2002_2026_AYLIK_IHR'!$C$38:$N$38</c:f>
              <c:numCache>
                <c:formatCode>#,##0</c:formatCode>
                <c:ptCount val="12"/>
                <c:pt idx="0">
                  <c:v>166947.26134999999</c:v>
                </c:pt>
                <c:pt idx="1">
                  <c:v>176440.92413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'2002_2026_AYLIK_IHR'!$A$39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262653.21983000002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'2002_2026_AYLIK_IHR'!$C$52:$N$52</c:f>
              <c:numCache>
                <c:formatCode>#,##0</c:formatCode>
                <c:ptCount val="12"/>
                <c:pt idx="0">
                  <c:v>554493.25913000002</c:v>
                </c:pt>
                <c:pt idx="1">
                  <c:v>553410.09458000003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'2002_2026_AYLIK_IHR'!$A$53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'2002_2026_AYLIK_IHR'!$C$53:$N$53</c:f>
              <c:numCache>
                <c:formatCode>#,##0</c:formatCode>
                <c:ptCount val="12"/>
                <c:pt idx="0">
                  <c:v>385096.25397999998</c:v>
                </c:pt>
                <c:pt idx="1">
                  <c:v>435240.08289000002</c:v>
                </c:pt>
                <c:pt idx="2">
                  <c:v>883933.51546000002</c:v>
                </c:pt>
                <c:pt idx="3">
                  <c:v>538174.46184</c:v>
                </c:pt>
                <c:pt idx="4">
                  <c:v>740987.58125000005</c:v>
                </c:pt>
                <c:pt idx="5">
                  <c:v>619563.71721999999</c:v>
                </c:pt>
                <c:pt idx="6">
                  <c:v>981430.19851000002</c:v>
                </c:pt>
                <c:pt idx="7">
                  <c:v>833908.33666999999</c:v>
                </c:pt>
                <c:pt idx="8">
                  <c:v>572821.47238000005</c:v>
                </c:pt>
                <c:pt idx="9">
                  <c:v>707561.84699999995</c:v>
                </c:pt>
                <c:pt idx="10">
                  <c:v>746161.37827999995</c:v>
                </c:pt>
                <c:pt idx="11">
                  <c:v>2561354.9850400002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'2002_2026_AYLIK_IHR'!$C$54:$N$54</c:f>
              <c:numCache>
                <c:formatCode>#,##0</c:formatCode>
                <c:ptCount val="12"/>
                <c:pt idx="0">
                  <c:v>535272.01648999995</c:v>
                </c:pt>
                <c:pt idx="1">
                  <c:v>612275.62164999999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'2002_2026_AYLIK_IHR'!$A$55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'2002_2026_AYLIK_IHR'!$C$55:$N$55</c:f>
              <c:numCache>
                <c:formatCode>#,##0</c:formatCode>
                <c:ptCount val="12"/>
                <c:pt idx="0">
                  <c:v>588851.29539999994</c:v>
                </c:pt>
                <c:pt idx="1">
                  <c:v>590626.15397999994</c:v>
                </c:pt>
                <c:pt idx="2">
                  <c:v>637580.50671999995</c:v>
                </c:pt>
                <c:pt idx="3">
                  <c:v>609011.36403000006</c:v>
                </c:pt>
                <c:pt idx="4">
                  <c:v>657013.96250999998</c:v>
                </c:pt>
                <c:pt idx="5">
                  <c:v>531511.81964999996</c:v>
                </c:pt>
                <c:pt idx="6">
                  <c:v>656551.99306000001</c:v>
                </c:pt>
                <c:pt idx="7">
                  <c:v>569265.14665999997</c:v>
                </c:pt>
                <c:pt idx="8">
                  <c:v>605697.60332999995</c:v>
                </c:pt>
                <c:pt idx="9">
                  <c:v>665893.15729</c:v>
                </c:pt>
                <c:pt idx="10">
                  <c:v>612768.36932000006</c:v>
                </c:pt>
                <c:pt idx="11">
                  <c:v>662157.73063000001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'2002_2026_AYLIK_IHR'!$C$3:$N$3</c:f>
              <c:numCache>
                <c:formatCode>#,##0</c:formatCode>
                <c:ptCount val="12"/>
                <c:pt idx="0">
                  <c:v>3004807.28467</c:v>
                </c:pt>
                <c:pt idx="1">
                  <c:v>2949368.1288099997</c:v>
                </c:pt>
                <c:pt idx="2">
                  <c:v>3117329.99309</c:v>
                </c:pt>
                <c:pt idx="3">
                  <c:v>2768311.7111299997</c:v>
                </c:pt>
                <c:pt idx="4">
                  <c:v>3100032.1920000003</c:v>
                </c:pt>
                <c:pt idx="5">
                  <c:v>2543169.4012399996</c:v>
                </c:pt>
                <c:pt idx="6">
                  <c:v>2893657.0548800002</c:v>
                </c:pt>
                <c:pt idx="7">
                  <c:v>2704672.9148899997</c:v>
                </c:pt>
                <c:pt idx="8">
                  <c:v>2917265.9938300005</c:v>
                </c:pt>
                <c:pt idx="9">
                  <c:v>3290624.9428800005</c:v>
                </c:pt>
                <c:pt idx="10">
                  <c:v>3271507.6216600002</c:v>
                </c:pt>
                <c:pt idx="11">
                  <c:v>3823737.7344899997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'2002_2026_AYLIK_IHR'!$A$2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'2002_2026_AYLIK_IHR'!$C$2:$N$2</c:f>
              <c:numCache>
                <c:formatCode>#,##0</c:formatCode>
                <c:ptCount val="12"/>
                <c:pt idx="0">
                  <c:v>2981736.1144399997</c:v>
                </c:pt>
                <c:pt idx="1">
                  <c:v>2929151.3916099998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'2002_2026_AYLIK_IHR'!$A$68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'2002_2026_AYLIK_IHR'!$C$68:$N$68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'2002_2026_AYLIK_IHR'!$A$69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'2002_2026_AYLIK_IHR'!$A$70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'2002_2026_AYLIK_IHR'!$C$70:$N$70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'2002_2026_AYLIK_IHR'!$A$71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'2002_2026_AYLIK_IHR'!$C$71:$N$71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'2002_2026_AYLIK_IHR'!$A$72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'2002_2026_AYLIK_IHR'!$C$72:$N$72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'2002_2026_AYLIK_IHR'!$A$73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'2002_2026_AYLIK_IHR'!$C$73:$N$73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'2002_2026_AYLIK_IHR'!$A$74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'2002_2026_AYLIK_IHR'!$C$74:$N$74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'2002_2026_AYLIK_IHR'!$A$75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'2002_2026_AYLIK_IHR'!$C$75:$N$75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'2002_2026_AYLIK_IHR'!$A$76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'2002_2026_AYLIK_IHR'!$C$76:$N$76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'2002_2026_AYLIK_IHR'!$A$77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'2002_2026_AYLIK_IHR'!$C$77:$N$77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'2002_2026_AYLIK_IHR'!$A$79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'2002_2026_AYLIK_IHR'!$C$79:$N$79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'2002_2026_AYLIK_IHR'!$A$80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'2002_2026_AYLIK_IHR'!$C$80:$N$80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'2002_2026_AYLIK_IHR'!$A$81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'2002_2026_AYLIK_IHR'!$C$81:$N$81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'2002_2026_AYLIK_IHR'!$A$82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'2002_2026_AYLIK_IHR'!$C$82:$N$82</c:f>
              <c:numCache>
                <c:formatCode>#,##0</c:formatCode>
                <c:ptCount val="12"/>
                <c:pt idx="0">
                  <c:v>20000625.079999998</c:v>
                </c:pt>
                <c:pt idx="1">
                  <c:v>21091518.870000001</c:v>
                </c:pt>
                <c:pt idx="2">
                  <c:v>22648722.289999999</c:v>
                </c:pt>
                <c:pt idx="3">
                  <c:v>19292520.559999999</c:v>
                </c:pt>
                <c:pt idx="4">
                  <c:v>24180069.629999999</c:v>
                </c:pt>
                <c:pt idx="5">
                  <c:v>19015328.5</c:v>
                </c:pt>
                <c:pt idx="6">
                  <c:v>22475505.18</c:v>
                </c:pt>
                <c:pt idx="7">
                  <c:v>22000689.239999998</c:v>
                </c:pt>
                <c:pt idx="8">
                  <c:v>21956026</c:v>
                </c:pt>
                <c:pt idx="9">
                  <c:v>23473312.789999999</c:v>
                </c:pt>
                <c:pt idx="10">
                  <c:v>22236791.870000001</c:v>
                </c:pt>
                <c:pt idx="11">
                  <c:v>23407021.109999999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'2002_2026_AYLIK_IHR'!$C$83:$N$83</c:f>
              <c:numCache>
                <c:formatCode>#,##0</c:formatCode>
                <c:ptCount val="12"/>
                <c:pt idx="0">
                  <c:v>21160652.52</c:v>
                </c:pt>
                <c:pt idx="1">
                  <c:v>20728711.5</c:v>
                </c:pt>
                <c:pt idx="2">
                  <c:v>23406085.809999999</c:v>
                </c:pt>
                <c:pt idx="3">
                  <c:v>20779479.899999999</c:v>
                </c:pt>
                <c:pt idx="4">
                  <c:v>24816365.870000001</c:v>
                </c:pt>
                <c:pt idx="5">
                  <c:v>20468920.82</c:v>
                </c:pt>
                <c:pt idx="6">
                  <c:v>24910399.07</c:v>
                </c:pt>
                <c:pt idx="7">
                  <c:v>21702377.780000001</c:v>
                </c:pt>
                <c:pt idx="8">
                  <c:v>22530093.68</c:v>
                </c:pt>
                <c:pt idx="9">
                  <c:v>23950855.796999998</c:v>
                </c:pt>
                <c:pt idx="10">
                  <c:v>22510397.145</c:v>
                </c:pt>
                <c:pt idx="11">
                  <c:v>26344453.682999998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'2002_2026_AYLIK_IHR'!$C$84:$N$84</c:f>
              <c:numCache>
                <c:formatCode>#,##0</c:formatCode>
                <c:ptCount val="12"/>
                <c:pt idx="0">
                  <c:v>20315331</c:v>
                </c:pt>
                <c:pt idx="1">
                  <c:v>21064871.583999999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BA7-B524-9F9D8C6F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59275053304904E-2"/>
          <c:h val="0.87017686709615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'2002_2026_AYLIK_IHR'!$A$60:$A$84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'2002_2026_AYLIK_IHR'!$A$60:$A$84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'2002_2026_AYLIK_IHR'!$O$60:$O$84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261778131.12</c:v>
                </c:pt>
                <c:pt idx="23">
                  <c:v>273308793.57499999</c:v>
                </c:pt>
                <c:pt idx="24">
                  <c:v>41380202.583999999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'2002_2026_AYLIK_IHR'!$C$4:$N$4</c:f>
              <c:numCache>
                <c:formatCode>#,##0</c:formatCode>
                <c:ptCount val="12"/>
                <c:pt idx="0">
                  <c:v>927661.23861</c:v>
                </c:pt>
                <c:pt idx="1">
                  <c:v>953395.87332999997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'2002_2026_AYLIK_IHR'!$A$5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'2002_2026_AYLIK_IHR'!$C$5:$N$5</c:f>
              <c:numCache>
                <c:formatCode>#,##0</c:formatCode>
                <c:ptCount val="12"/>
                <c:pt idx="0">
                  <c:v>1024709.00734</c:v>
                </c:pt>
                <c:pt idx="1">
                  <c:v>1063435.5238399999</c:v>
                </c:pt>
                <c:pt idx="2">
                  <c:v>1106861.06953</c:v>
                </c:pt>
                <c:pt idx="3">
                  <c:v>956200.75358000002</c:v>
                </c:pt>
                <c:pt idx="4">
                  <c:v>1055915.9756100001</c:v>
                </c:pt>
                <c:pt idx="5">
                  <c:v>862690.71013000002</c:v>
                </c:pt>
                <c:pt idx="6">
                  <c:v>1018302.44293</c:v>
                </c:pt>
                <c:pt idx="7">
                  <c:v>955255.94802999997</c:v>
                </c:pt>
                <c:pt idx="8">
                  <c:v>991816.07105999999</c:v>
                </c:pt>
                <c:pt idx="9">
                  <c:v>1089818.3958300001</c:v>
                </c:pt>
                <c:pt idx="10">
                  <c:v>1031272.63555</c:v>
                </c:pt>
                <c:pt idx="11">
                  <c:v>1205144.8836099999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'2002_2026_AYLIK_IHR'!$C$6:$N$6</c:f>
              <c:numCache>
                <c:formatCode>#,##0</c:formatCode>
                <c:ptCount val="12"/>
                <c:pt idx="0">
                  <c:v>513108.28711999999</c:v>
                </c:pt>
                <c:pt idx="1">
                  <c:v>398069.81020000001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'2002_2026_AYLIK_IHR'!$A$7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298206.19050999999</c:v>
                </c:pt>
                <c:pt idx="3">
                  <c:v>235494.51577999999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121341.55160000001</c:v>
                </c:pt>
                <c:pt idx="7">
                  <c:v>177463.01910999999</c:v>
                </c:pt>
                <c:pt idx="8">
                  <c:v>240279.88008</c:v>
                </c:pt>
                <c:pt idx="9">
                  <c:v>334468.60687000002</c:v>
                </c:pt>
                <c:pt idx="10">
                  <c:v>517955.39017999999</c:v>
                </c:pt>
                <c:pt idx="11">
                  <c:v>621075.83606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'2002_2026_AYLIK_IHR'!$C$8:$N$8</c:f>
              <c:numCache>
                <c:formatCode>#,##0</c:formatCode>
                <c:ptCount val="12"/>
                <c:pt idx="0">
                  <c:v>187321.29188999999</c:v>
                </c:pt>
                <c:pt idx="1">
                  <c:v>195517.37104999999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'2002_2026_AYLIK_IHR'!$A$9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198828.56989000001</c:v>
                </c:pt>
                <c:pt idx="2">
                  <c:v>223998.72691</c:v>
                </c:pt>
                <c:pt idx="3">
                  <c:v>197644.15096</c:v>
                </c:pt>
                <c:pt idx="4">
                  <c:v>219823.30400999999</c:v>
                </c:pt>
                <c:pt idx="5">
                  <c:v>186531.79818000001</c:v>
                </c:pt>
                <c:pt idx="6">
                  <c:v>229119.41893000001</c:v>
                </c:pt>
                <c:pt idx="7">
                  <c:v>209404.57514</c:v>
                </c:pt>
                <c:pt idx="8">
                  <c:v>225802.64347000001</c:v>
                </c:pt>
                <c:pt idx="9">
                  <c:v>232076.03943</c:v>
                </c:pt>
                <c:pt idx="10">
                  <c:v>212073.39463</c:v>
                </c:pt>
                <c:pt idx="11">
                  <c:v>240617.63881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119062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3036307</xdr:colOff>
      <xdr:row>3</xdr:row>
      <xdr:rowOff>142873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3" sqref="B3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26" t="s">
        <v>117</v>
      </c>
      <c r="C1" s="126"/>
      <c r="D1" s="126"/>
      <c r="E1" s="126"/>
      <c r="F1" s="126"/>
      <c r="G1" s="126"/>
      <c r="H1" s="126"/>
      <c r="I1" s="126"/>
      <c r="J1" s="126"/>
      <c r="K1" s="53"/>
      <c r="L1" s="53"/>
      <c r="M1" s="53"/>
    </row>
    <row r="5" spans="1:13" ht="25" x14ac:dyDescent="0.25">
      <c r="A5" s="123" t="s">
        <v>118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8" x14ac:dyDescent="0.25">
      <c r="A6" s="2"/>
      <c r="B6" s="122" t="s">
        <v>119</v>
      </c>
      <c r="C6" s="122"/>
      <c r="D6" s="122"/>
      <c r="E6" s="122"/>
      <c r="F6" s="122" t="s">
        <v>120</v>
      </c>
      <c r="G6" s="122"/>
      <c r="H6" s="122"/>
      <c r="I6" s="122"/>
      <c r="J6" s="122" t="s">
        <v>100</v>
      </c>
      <c r="K6" s="122"/>
      <c r="L6" s="122"/>
      <c r="M6" s="122"/>
    </row>
    <row r="7" spans="1:13" ht="29" x14ac:dyDescent="0.4">
      <c r="A7" s="3" t="s">
        <v>1</v>
      </c>
      <c r="B7" s="4">
        <v>2025</v>
      </c>
      <c r="C7" s="5">
        <v>2026</v>
      </c>
      <c r="D7" s="6" t="s">
        <v>111</v>
      </c>
      <c r="E7" s="6" t="s">
        <v>112</v>
      </c>
      <c r="F7" s="4">
        <v>2025</v>
      </c>
      <c r="G7" s="5">
        <v>2026</v>
      </c>
      <c r="H7" s="6" t="s">
        <v>111</v>
      </c>
      <c r="I7" s="6" t="s">
        <v>112</v>
      </c>
      <c r="J7" s="4" t="s">
        <v>121</v>
      </c>
      <c r="K7" s="4" t="s">
        <v>122</v>
      </c>
      <c r="L7" s="6" t="s">
        <v>111</v>
      </c>
      <c r="M7" s="6" t="s">
        <v>112</v>
      </c>
    </row>
    <row r="8" spans="1:13" ht="16.5" x14ac:dyDescent="0.35">
      <c r="A8" s="69" t="s">
        <v>2</v>
      </c>
      <c r="B8" s="7">
        <f>B9+B18+B20</f>
        <v>2949368.1288099997</v>
      </c>
      <c r="C8" s="7">
        <f>C9+C18+C20</f>
        <v>2929151.3916099998</v>
      </c>
      <c r="D8" s="9">
        <f t="shared" ref="D8:D45" si="0">(C8-B8)/B8*100</f>
        <v>-0.68545994657360165</v>
      </c>
      <c r="E8" s="9">
        <f t="shared" ref="E8:E45" si="1">C8/C$45*100</f>
        <v>13.905384516252459</v>
      </c>
      <c r="F8" s="7">
        <f>F9+F18+F20</f>
        <v>5954175.4134800006</v>
      </c>
      <c r="G8" s="7">
        <f>G9+G18+G20</f>
        <v>5910887.50605</v>
      </c>
      <c r="H8" s="9">
        <f t="shared" ref="H8:H45" si="2">(G8-F8)/F8*100</f>
        <v>-0.72701767119589078</v>
      </c>
      <c r="I8" s="9">
        <f t="shared" ref="I8:I45" si="3">G8/G$45*100</f>
        <v>14.2843369135714</v>
      </c>
      <c r="J8" s="7">
        <f>J9+J18+J20</f>
        <v>35940466.779959999</v>
      </c>
      <c r="K8" s="7">
        <f>K9+K18+K20</f>
        <v>36341197.066139996</v>
      </c>
      <c r="L8" s="9">
        <f t="shared" ref="L8:L45" si="4">(K8-J8)/J8*100</f>
        <v>1.1149835327220616</v>
      </c>
      <c r="M8" s="9">
        <f t="shared" ref="M8:M45" si="5">K8/K$45*100</f>
        <v>13.321571156219486</v>
      </c>
    </row>
    <row r="9" spans="1:13" ht="15.5" x14ac:dyDescent="0.35">
      <c r="A9" s="8" t="s">
        <v>3</v>
      </c>
      <c r="B9" s="7">
        <f>B10+B11+B12+B13+B14+B15+B16+B17</f>
        <v>2068438.4120399999</v>
      </c>
      <c r="C9" s="7">
        <f>C10+C11+C12+C13+C14+C15+C16+C17</f>
        <v>2022456.0604699999</v>
      </c>
      <c r="D9" s="9">
        <f t="shared" si="0"/>
        <v>-2.2230466859610187</v>
      </c>
      <c r="E9" s="9">
        <f t="shared" si="1"/>
        <v>9.6010842145658906</v>
      </c>
      <c r="F9" s="7">
        <f>F10+F11+F12+F13+F14+F15+F16+F17</f>
        <v>4180574.3464500001</v>
      </c>
      <c r="G9" s="7">
        <f>G10+G11+G12+G13+G14+G15+G16+G17</f>
        <v>4078480.35745</v>
      </c>
      <c r="H9" s="9">
        <f t="shared" si="2"/>
        <v>-2.4421043746463869</v>
      </c>
      <c r="I9" s="9">
        <f t="shared" si="3"/>
        <v>9.8561150861980398</v>
      </c>
      <c r="J9" s="7">
        <f>J10+J11+J12+J13+J14+J15+J16+J17</f>
        <v>24333596.217419997</v>
      </c>
      <c r="K9" s="7">
        <f>K10+K11+K12+K13+K14+K15+K16+K17</f>
        <v>24252457.681340002</v>
      </c>
      <c r="L9" s="9">
        <f t="shared" si="4"/>
        <v>-0.33344243635435061</v>
      </c>
      <c r="M9" s="9">
        <f t="shared" si="5"/>
        <v>8.8902090959517448</v>
      </c>
    </row>
    <row r="10" spans="1:13" ht="14" x14ac:dyDescent="0.3">
      <c r="A10" s="10" t="s">
        <v>123</v>
      </c>
      <c r="B10" s="11">
        <v>1063435.5238399999</v>
      </c>
      <c r="C10" s="11">
        <v>953395.87332999997</v>
      </c>
      <c r="D10" s="12">
        <f t="shared" si="0"/>
        <v>-10.347562032971549</v>
      </c>
      <c r="E10" s="12">
        <f t="shared" si="1"/>
        <v>4.5259989814234611</v>
      </c>
      <c r="F10" s="11">
        <v>2088144.5311799999</v>
      </c>
      <c r="G10" s="11">
        <v>1881057.11194</v>
      </c>
      <c r="H10" s="12">
        <f t="shared" si="2"/>
        <v>-9.9172933744665617</v>
      </c>
      <c r="I10" s="12">
        <f t="shared" si="3"/>
        <v>4.5457900379796641</v>
      </c>
      <c r="J10" s="11">
        <v>11926512.966189999</v>
      </c>
      <c r="K10" s="11">
        <v>12154335.9978</v>
      </c>
      <c r="L10" s="12">
        <f t="shared" si="4"/>
        <v>1.9102233172080338</v>
      </c>
      <c r="M10" s="12">
        <f t="shared" si="5"/>
        <v>4.4554077719732792</v>
      </c>
    </row>
    <row r="11" spans="1:13" ht="14" x14ac:dyDescent="0.3">
      <c r="A11" s="10" t="s">
        <v>124</v>
      </c>
      <c r="B11" s="11">
        <v>318987.63578999997</v>
      </c>
      <c r="C11" s="11">
        <v>398069.81020000001</v>
      </c>
      <c r="D11" s="12">
        <f t="shared" si="0"/>
        <v>24.791611190241376</v>
      </c>
      <c r="E11" s="12">
        <f t="shared" si="1"/>
        <v>1.8897329072841691</v>
      </c>
      <c r="F11" s="11">
        <v>671903.75318</v>
      </c>
      <c r="G11" s="11">
        <v>911178.09731999994</v>
      </c>
      <c r="H11" s="12">
        <f t="shared" si="2"/>
        <v>35.611401634171166</v>
      </c>
      <c r="I11" s="12">
        <f t="shared" si="3"/>
        <v>2.201966272757506</v>
      </c>
      <c r="J11" s="11">
        <v>3387946.2743299999</v>
      </c>
      <c r="K11" s="11">
        <v>3942749.69533</v>
      </c>
      <c r="L11" s="12">
        <f t="shared" si="4"/>
        <v>16.375803394630807</v>
      </c>
      <c r="M11" s="12">
        <f t="shared" si="5"/>
        <v>1.4452914284003833</v>
      </c>
    </row>
    <row r="12" spans="1:13" ht="14" x14ac:dyDescent="0.3">
      <c r="A12" s="10" t="s">
        <v>125</v>
      </c>
      <c r="B12" s="11">
        <v>198828.56989000001</v>
      </c>
      <c r="C12" s="11">
        <v>195517.37104999999</v>
      </c>
      <c r="D12" s="12">
        <f t="shared" si="0"/>
        <v>-1.6653536470296573</v>
      </c>
      <c r="E12" s="12">
        <f t="shared" si="1"/>
        <v>0.92816787546194601</v>
      </c>
      <c r="F12" s="11">
        <v>408657.41126999998</v>
      </c>
      <c r="G12" s="11">
        <v>382838.66294000001</v>
      </c>
      <c r="H12" s="12">
        <f t="shared" si="2"/>
        <v>-6.3179444732843777</v>
      </c>
      <c r="I12" s="12">
        <f t="shared" si="3"/>
        <v>0.92517349372304258</v>
      </c>
      <c r="J12" s="11">
        <v>2666767.4283599998</v>
      </c>
      <c r="K12" s="11">
        <v>2559930.35341</v>
      </c>
      <c r="L12" s="12">
        <f t="shared" si="4"/>
        <v>-4.0062389323429723</v>
      </c>
      <c r="M12" s="12">
        <f t="shared" si="5"/>
        <v>0.93839215851509117</v>
      </c>
    </row>
    <row r="13" spans="1:13" ht="14" x14ac:dyDescent="0.3">
      <c r="A13" s="10" t="s">
        <v>126</v>
      </c>
      <c r="B13" s="11">
        <v>144943.87231999999</v>
      </c>
      <c r="C13" s="11">
        <v>134847.34533000001</v>
      </c>
      <c r="D13" s="12">
        <f t="shared" si="0"/>
        <v>-6.9658184429551904</v>
      </c>
      <c r="E13" s="12">
        <f t="shared" si="1"/>
        <v>0.64015270538095492</v>
      </c>
      <c r="F13" s="11">
        <v>308096.62628000003</v>
      </c>
      <c r="G13" s="11">
        <v>273415.87916000001</v>
      </c>
      <c r="H13" s="12">
        <f t="shared" si="2"/>
        <v>-11.256451438219237</v>
      </c>
      <c r="I13" s="12">
        <f t="shared" si="3"/>
        <v>0.6607407993206238</v>
      </c>
      <c r="J13" s="11">
        <v>1825952.25658</v>
      </c>
      <c r="K13" s="11">
        <v>1706042.1440600001</v>
      </c>
      <c r="L13" s="12">
        <f t="shared" si="4"/>
        <v>-6.5669905709687626</v>
      </c>
      <c r="M13" s="12">
        <f t="shared" si="5"/>
        <v>0.6253828616663818</v>
      </c>
    </row>
    <row r="14" spans="1:13" ht="14" x14ac:dyDescent="0.3">
      <c r="A14" s="10" t="s">
        <v>127</v>
      </c>
      <c r="B14" s="11">
        <v>215798.86012999999</v>
      </c>
      <c r="C14" s="11">
        <v>208683.18754000001</v>
      </c>
      <c r="D14" s="12">
        <f t="shared" si="0"/>
        <v>-3.2973633807488141</v>
      </c>
      <c r="E14" s="12">
        <f t="shared" si="1"/>
        <v>0.99066916552440365</v>
      </c>
      <c r="F14" s="11">
        <v>421859.75433999998</v>
      </c>
      <c r="G14" s="11">
        <v>389362.34431999997</v>
      </c>
      <c r="H14" s="12">
        <f t="shared" si="2"/>
        <v>-7.7033681657645303</v>
      </c>
      <c r="I14" s="12">
        <f t="shared" si="3"/>
        <v>0.94093871724545486</v>
      </c>
      <c r="J14" s="11">
        <v>2650397.10904</v>
      </c>
      <c r="K14" s="11">
        <v>2213962.8770599999</v>
      </c>
      <c r="L14" s="12">
        <f t="shared" si="4"/>
        <v>-16.466748718197966</v>
      </c>
      <c r="M14" s="12">
        <f t="shared" si="5"/>
        <v>0.8115710649350899</v>
      </c>
    </row>
    <row r="15" spans="1:13" ht="14" x14ac:dyDescent="0.3">
      <c r="A15" s="10" t="s">
        <v>128</v>
      </c>
      <c r="B15" s="11">
        <v>41063.262609999998</v>
      </c>
      <c r="C15" s="11">
        <v>29722.361099999998</v>
      </c>
      <c r="D15" s="12">
        <f t="shared" si="0"/>
        <v>-27.61812089241586</v>
      </c>
      <c r="E15" s="12">
        <f t="shared" si="1"/>
        <v>0.14109918012780989</v>
      </c>
      <c r="F15" s="11">
        <v>92269.757880000005</v>
      </c>
      <c r="G15" s="11">
        <v>59672.694519999997</v>
      </c>
      <c r="H15" s="12">
        <f t="shared" si="2"/>
        <v>-35.328003572301128</v>
      </c>
      <c r="I15" s="12">
        <f t="shared" si="3"/>
        <v>0.14420590346066645</v>
      </c>
      <c r="J15" s="11">
        <v>739269.27323000005</v>
      </c>
      <c r="K15" s="11">
        <v>463324.96036999999</v>
      </c>
      <c r="L15" s="12">
        <f t="shared" si="4"/>
        <v>-37.326630884352852</v>
      </c>
      <c r="M15" s="12">
        <f t="shared" si="5"/>
        <v>0.16984075722074485</v>
      </c>
    </row>
    <row r="16" spans="1:13" ht="14" x14ac:dyDescent="0.3">
      <c r="A16" s="10" t="s">
        <v>129</v>
      </c>
      <c r="B16" s="11">
        <v>65991.330170000001</v>
      </c>
      <c r="C16" s="11">
        <v>80081.886790000004</v>
      </c>
      <c r="D16" s="12">
        <f t="shared" si="0"/>
        <v>21.352133050964991</v>
      </c>
      <c r="E16" s="12">
        <f t="shared" si="1"/>
        <v>0.38016793252528952</v>
      </c>
      <c r="F16" s="11">
        <v>151905.19558999999</v>
      </c>
      <c r="G16" s="11">
        <v>143934.53107</v>
      </c>
      <c r="H16" s="12">
        <f t="shared" si="2"/>
        <v>-5.2471309417969012</v>
      </c>
      <c r="I16" s="12">
        <f t="shared" si="3"/>
        <v>0.34783428600128036</v>
      </c>
      <c r="J16" s="11">
        <v>989806.96466000006</v>
      </c>
      <c r="K16" s="11">
        <v>1052957.4783099999</v>
      </c>
      <c r="L16" s="12">
        <f t="shared" si="4"/>
        <v>6.380083784487427</v>
      </c>
      <c r="M16" s="12">
        <f t="shared" si="5"/>
        <v>0.3859820012602021</v>
      </c>
    </row>
    <row r="17" spans="1:13" ht="14" x14ac:dyDescent="0.3">
      <c r="A17" s="10" t="s">
        <v>130</v>
      </c>
      <c r="B17" s="11">
        <v>19389.35729</v>
      </c>
      <c r="C17" s="11">
        <v>22138.225129999999</v>
      </c>
      <c r="D17" s="12">
        <f t="shared" si="0"/>
        <v>14.177199372243859</v>
      </c>
      <c r="E17" s="12">
        <f t="shared" si="1"/>
        <v>0.10509546683785756</v>
      </c>
      <c r="F17" s="11">
        <v>37737.316729999999</v>
      </c>
      <c r="G17" s="11">
        <v>37021.036180000003</v>
      </c>
      <c r="H17" s="12">
        <f t="shared" si="2"/>
        <v>-1.8980696352228326</v>
      </c>
      <c r="I17" s="12">
        <f t="shared" si="3"/>
        <v>8.9465575709801556E-2</v>
      </c>
      <c r="J17" s="11">
        <v>146943.94503</v>
      </c>
      <c r="K17" s="11">
        <v>159154.17499999999</v>
      </c>
      <c r="L17" s="12">
        <f t="shared" si="4"/>
        <v>8.3094475022479841</v>
      </c>
      <c r="M17" s="12">
        <f t="shared" si="5"/>
        <v>5.8341051980572656E-2</v>
      </c>
    </row>
    <row r="18" spans="1:13" ht="15.5" x14ac:dyDescent="0.35">
      <c r="A18" s="8" t="s">
        <v>12</v>
      </c>
      <c r="B18" s="7">
        <f>B19</f>
        <v>275420.88746</v>
      </c>
      <c r="C18" s="7">
        <f>C19</f>
        <v>306583.52902999998</v>
      </c>
      <c r="D18" s="9">
        <f t="shared" si="0"/>
        <v>11.3145527404946</v>
      </c>
      <c r="E18" s="9">
        <f t="shared" si="1"/>
        <v>1.4554255781120835</v>
      </c>
      <c r="F18" s="7">
        <f>F19</f>
        <v>559747.42747999995</v>
      </c>
      <c r="G18" s="7">
        <f>G19</f>
        <v>670370.70461000002</v>
      </c>
      <c r="H18" s="9">
        <f t="shared" si="2"/>
        <v>19.763070216870748</v>
      </c>
      <c r="I18" s="9">
        <f t="shared" si="3"/>
        <v>1.6200276171448578</v>
      </c>
      <c r="J18" s="7">
        <f>J19</f>
        <v>3755312.8105799998</v>
      </c>
      <c r="K18" s="7">
        <f>K19</f>
        <v>4155142.2303800001</v>
      </c>
      <c r="L18" s="9">
        <f t="shared" si="4"/>
        <v>10.647033681815909</v>
      </c>
      <c r="M18" s="9">
        <f t="shared" si="5"/>
        <v>1.523148034597724</v>
      </c>
    </row>
    <row r="19" spans="1:13" ht="14" x14ac:dyDescent="0.3">
      <c r="A19" s="10" t="s">
        <v>131</v>
      </c>
      <c r="B19" s="11">
        <v>275420.88746</v>
      </c>
      <c r="C19" s="11">
        <v>306583.52902999998</v>
      </c>
      <c r="D19" s="12">
        <f t="shared" si="0"/>
        <v>11.3145527404946</v>
      </c>
      <c r="E19" s="12">
        <f t="shared" si="1"/>
        <v>1.4554255781120835</v>
      </c>
      <c r="F19" s="11">
        <v>559747.42747999995</v>
      </c>
      <c r="G19" s="11">
        <v>670370.70461000002</v>
      </c>
      <c r="H19" s="12">
        <f t="shared" si="2"/>
        <v>19.763070216870748</v>
      </c>
      <c r="I19" s="12">
        <f t="shared" si="3"/>
        <v>1.6200276171448578</v>
      </c>
      <c r="J19" s="11">
        <v>3755312.8105799998</v>
      </c>
      <c r="K19" s="11">
        <v>4155142.2303800001</v>
      </c>
      <c r="L19" s="12">
        <f t="shared" si="4"/>
        <v>10.647033681815909</v>
      </c>
      <c r="M19" s="12">
        <f t="shared" si="5"/>
        <v>1.523148034597724</v>
      </c>
    </row>
    <row r="20" spans="1:13" ht="15.5" x14ac:dyDescent="0.35">
      <c r="A20" s="8" t="s">
        <v>106</v>
      </c>
      <c r="B20" s="7">
        <f>B21</f>
        <v>605508.82930999994</v>
      </c>
      <c r="C20" s="7">
        <f>C21</f>
        <v>600111.80211000005</v>
      </c>
      <c r="D20" s="9">
        <f t="shared" si="0"/>
        <v>-0.89132097481551353</v>
      </c>
      <c r="E20" s="9">
        <f t="shared" si="1"/>
        <v>2.8488747235744842</v>
      </c>
      <c r="F20" s="7">
        <f>F21</f>
        <v>1213853.63955</v>
      </c>
      <c r="G20" s="7">
        <f>G21</f>
        <v>1162036.4439900001</v>
      </c>
      <c r="H20" s="9">
        <f t="shared" si="2"/>
        <v>-4.2688174151876819</v>
      </c>
      <c r="I20" s="9">
        <f t="shared" si="3"/>
        <v>2.8081942102285025</v>
      </c>
      <c r="J20" s="7">
        <f>J21</f>
        <v>7851557.75196</v>
      </c>
      <c r="K20" s="7">
        <f>K21</f>
        <v>7933597.1544199996</v>
      </c>
      <c r="L20" s="9">
        <f t="shared" si="4"/>
        <v>1.044880583595273</v>
      </c>
      <c r="M20" s="9">
        <f t="shared" si="5"/>
        <v>2.9082140256700186</v>
      </c>
    </row>
    <row r="21" spans="1:13" ht="14" x14ac:dyDescent="0.3">
      <c r="A21" s="10" t="s">
        <v>132</v>
      </c>
      <c r="B21" s="11">
        <v>605508.82930999994</v>
      </c>
      <c r="C21" s="11">
        <v>600111.80211000005</v>
      </c>
      <c r="D21" s="12">
        <f t="shared" si="0"/>
        <v>-0.89132097481551353</v>
      </c>
      <c r="E21" s="12">
        <f t="shared" si="1"/>
        <v>2.8488747235744842</v>
      </c>
      <c r="F21" s="11">
        <v>1213853.63955</v>
      </c>
      <c r="G21" s="11">
        <v>1162036.4439900001</v>
      </c>
      <c r="H21" s="12">
        <f t="shared" si="2"/>
        <v>-4.2688174151876819</v>
      </c>
      <c r="I21" s="12">
        <f t="shared" si="3"/>
        <v>2.8081942102285025</v>
      </c>
      <c r="J21" s="11">
        <v>7851557.75196</v>
      </c>
      <c r="K21" s="11">
        <v>7933597.1544199996</v>
      </c>
      <c r="L21" s="12">
        <f t="shared" si="4"/>
        <v>1.044880583595273</v>
      </c>
      <c r="M21" s="12">
        <f t="shared" si="5"/>
        <v>2.9082140256700186</v>
      </c>
    </row>
    <row r="22" spans="1:13" ht="16.5" x14ac:dyDescent="0.35">
      <c r="A22" s="69" t="s">
        <v>14</v>
      </c>
      <c r="B22" s="7">
        <f>B23+B27+B29</f>
        <v>14669631.7227</v>
      </c>
      <c r="C22" s="7">
        <f>C23+C27+C29</f>
        <v>15151292.64081</v>
      </c>
      <c r="D22" s="9">
        <f t="shared" si="0"/>
        <v>3.283387935122263</v>
      </c>
      <c r="E22" s="9">
        <f t="shared" si="1"/>
        <v>71.926821772406583</v>
      </c>
      <c r="F22" s="7">
        <f>F23+F27+F29</f>
        <v>29613195.632649999</v>
      </c>
      <c r="G22" s="7">
        <f>G23+G27+G29</f>
        <v>29250951.230189994</v>
      </c>
      <c r="H22" s="9">
        <f t="shared" si="2"/>
        <v>-1.2232533325806045</v>
      </c>
      <c r="I22" s="9">
        <f t="shared" si="3"/>
        <v>70.68827515103537</v>
      </c>
      <c r="J22" s="7">
        <f>J23+J27+J29</f>
        <v>184804959.97830001</v>
      </c>
      <c r="K22" s="7">
        <f>K23+K27+K29</f>
        <v>194306891.76450998</v>
      </c>
      <c r="L22" s="9">
        <f t="shared" si="4"/>
        <v>5.1415999805014421</v>
      </c>
      <c r="M22" s="9">
        <f t="shared" si="5"/>
        <v>71.226962614187045</v>
      </c>
    </row>
    <row r="23" spans="1:13" ht="15.5" x14ac:dyDescent="0.35">
      <c r="A23" s="8" t="s">
        <v>15</v>
      </c>
      <c r="B23" s="7">
        <f>B24+B25+B26</f>
        <v>1115709.13433</v>
      </c>
      <c r="C23" s="7">
        <f>C24+C25+C26</f>
        <v>1108829.88726</v>
      </c>
      <c r="D23" s="9">
        <f>(C23-B23)/B23*100</f>
        <v>-0.61658068920723963</v>
      </c>
      <c r="E23" s="9">
        <f t="shared" si="1"/>
        <v>5.2638815424928636</v>
      </c>
      <c r="F23" s="7">
        <f>F24+F25+F26</f>
        <v>2296308.2496699998</v>
      </c>
      <c r="G23" s="7">
        <f>G24+G25+G26</f>
        <v>2150306.9090100001</v>
      </c>
      <c r="H23" s="9">
        <f t="shared" si="2"/>
        <v>-6.3580898026639705</v>
      </c>
      <c r="I23" s="9">
        <f t="shared" si="3"/>
        <v>5.196463022590188</v>
      </c>
      <c r="J23" s="7">
        <f>J24+J25+J26</f>
        <v>13821892.17333</v>
      </c>
      <c r="K23" s="7">
        <f>K24+K25+K26</f>
        <v>13542882.45912</v>
      </c>
      <c r="L23" s="9">
        <f t="shared" si="4"/>
        <v>-2.0186072262114911</v>
      </c>
      <c r="M23" s="9">
        <f t="shared" si="5"/>
        <v>4.9644064286362939</v>
      </c>
    </row>
    <row r="24" spans="1:13" ht="14" x14ac:dyDescent="0.3">
      <c r="A24" s="10" t="s">
        <v>133</v>
      </c>
      <c r="B24" s="11">
        <v>755797.26723</v>
      </c>
      <c r="C24" s="11">
        <v>759704.95236999996</v>
      </c>
      <c r="D24" s="12">
        <f t="shared" si="0"/>
        <v>0.51702821767557317</v>
      </c>
      <c r="E24" s="12">
        <f t="shared" si="1"/>
        <v>3.6065017028019306</v>
      </c>
      <c r="F24" s="11">
        <v>1581002.4746900001</v>
      </c>
      <c r="G24" s="11">
        <v>1488557.3820400001</v>
      </c>
      <c r="H24" s="12">
        <f t="shared" si="2"/>
        <v>-5.8472452845544387</v>
      </c>
      <c r="I24" s="12">
        <f t="shared" si="3"/>
        <v>3.5972694690060836</v>
      </c>
      <c r="J24" s="11">
        <v>9475981.0949000008</v>
      </c>
      <c r="K24" s="11">
        <v>9313684.6013500001</v>
      </c>
      <c r="L24" s="12">
        <f t="shared" si="4"/>
        <v>-1.7127144084040979</v>
      </c>
      <c r="M24" s="12">
        <f t="shared" si="5"/>
        <v>3.4141118664214725</v>
      </c>
    </row>
    <row r="25" spans="1:13" ht="14" x14ac:dyDescent="0.3">
      <c r="A25" s="10" t="s">
        <v>134</v>
      </c>
      <c r="B25" s="11">
        <v>132253.16151999999</v>
      </c>
      <c r="C25" s="11">
        <v>127688.58065</v>
      </c>
      <c r="D25" s="12">
        <f t="shared" si="0"/>
        <v>-3.4513964108976793</v>
      </c>
      <c r="E25" s="12">
        <f t="shared" si="1"/>
        <v>0.60616833167398432</v>
      </c>
      <c r="F25" s="11">
        <v>258434.04227999999</v>
      </c>
      <c r="G25" s="11">
        <v>234113.81083</v>
      </c>
      <c r="H25" s="12">
        <f t="shared" si="2"/>
        <v>-9.4106144977797754</v>
      </c>
      <c r="I25" s="12">
        <f t="shared" si="3"/>
        <v>0.5657628480651975</v>
      </c>
      <c r="J25" s="11">
        <v>1521276.27419</v>
      </c>
      <c r="K25" s="11">
        <v>1420560.9424399999</v>
      </c>
      <c r="L25" s="12">
        <f t="shared" si="4"/>
        <v>-6.6204497801443578</v>
      </c>
      <c r="M25" s="12">
        <f t="shared" si="5"/>
        <v>0.52073418610893074</v>
      </c>
    </row>
    <row r="26" spans="1:13" ht="14" x14ac:dyDescent="0.3">
      <c r="A26" s="10" t="s">
        <v>135</v>
      </c>
      <c r="B26" s="11">
        <v>227658.70558000001</v>
      </c>
      <c r="C26" s="11">
        <v>221436.35423999999</v>
      </c>
      <c r="D26" s="12">
        <f t="shared" si="0"/>
        <v>-2.7331927958333524</v>
      </c>
      <c r="E26" s="12">
        <f t="shared" si="1"/>
        <v>1.0512115080169482</v>
      </c>
      <c r="F26" s="11">
        <v>456871.73269999999</v>
      </c>
      <c r="G26" s="11">
        <v>427635.71613999997</v>
      </c>
      <c r="H26" s="12">
        <f t="shared" si="2"/>
        <v>-6.3991738747377349</v>
      </c>
      <c r="I26" s="12">
        <f t="shared" si="3"/>
        <v>1.0334307055189067</v>
      </c>
      <c r="J26" s="11">
        <v>2824634.80424</v>
      </c>
      <c r="K26" s="11">
        <v>2808636.9153300002</v>
      </c>
      <c r="L26" s="12">
        <f t="shared" si="4"/>
        <v>-0.56637016884397418</v>
      </c>
      <c r="M26" s="12">
        <f t="shared" si="5"/>
        <v>1.0295603761058911</v>
      </c>
    </row>
    <row r="27" spans="1:13" ht="15.5" x14ac:dyDescent="0.35">
      <c r="A27" s="8" t="s">
        <v>19</v>
      </c>
      <c r="B27" s="7">
        <f>B28</f>
        <v>2485587.0153800002</v>
      </c>
      <c r="C27" s="7">
        <f>C28</f>
        <v>2322496.29587</v>
      </c>
      <c r="D27" s="9">
        <f t="shared" si="0"/>
        <v>-6.5614568510717231</v>
      </c>
      <c r="E27" s="9">
        <f t="shared" si="1"/>
        <v>11.025447207729819</v>
      </c>
      <c r="F27" s="7">
        <f>F28</f>
        <v>5036695.8190400004</v>
      </c>
      <c r="G27" s="7">
        <f>G28</f>
        <v>4622178.9727499997</v>
      </c>
      <c r="H27" s="9">
        <f t="shared" si="2"/>
        <v>-8.2299360768029874</v>
      </c>
      <c r="I27" s="9">
        <f t="shared" si="3"/>
        <v>11.170025085743502</v>
      </c>
      <c r="J27" s="7">
        <f>J28</f>
        <v>30788382.003460001</v>
      </c>
      <c r="K27" s="7">
        <f>K28</f>
        <v>31486460.823709998</v>
      </c>
      <c r="L27" s="9">
        <f t="shared" si="4"/>
        <v>2.2673449360591502</v>
      </c>
      <c r="M27" s="9">
        <f t="shared" si="5"/>
        <v>11.541973357596996</v>
      </c>
    </row>
    <row r="28" spans="1:13" ht="14" x14ac:dyDescent="0.3">
      <c r="A28" s="10" t="s">
        <v>136</v>
      </c>
      <c r="B28" s="11">
        <v>2485587.0153800002</v>
      </c>
      <c r="C28" s="11">
        <v>2322496.29587</v>
      </c>
      <c r="D28" s="12">
        <f t="shared" si="0"/>
        <v>-6.5614568510717231</v>
      </c>
      <c r="E28" s="12">
        <f t="shared" si="1"/>
        <v>11.025447207729819</v>
      </c>
      <c r="F28" s="11">
        <v>5036695.8190400004</v>
      </c>
      <c r="G28" s="11">
        <v>4622178.9727499997</v>
      </c>
      <c r="H28" s="12">
        <f t="shared" si="2"/>
        <v>-8.2299360768029874</v>
      </c>
      <c r="I28" s="12">
        <f t="shared" si="3"/>
        <v>11.170025085743502</v>
      </c>
      <c r="J28" s="11">
        <v>30788382.003460001</v>
      </c>
      <c r="K28" s="11">
        <v>31486460.823709998</v>
      </c>
      <c r="L28" s="12">
        <f t="shared" si="4"/>
        <v>2.2673449360591502</v>
      </c>
      <c r="M28" s="12">
        <f t="shared" si="5"/>
        <v>11.541973357596996</v>
      </c>
    </row>
    <row r="29" spans="1:13" ht="15.5" x14ac:dyDescent="0.35">
      <c r="A29" s="8" t="s">
        <v>21</v>
      </c>
      <c r="B29" s="7">
        <f>B30+B31+B32+B33+B34+B35+B36+B37+B38+B39+B40</f>
        <v>11068335.572989998</v>
      </c>
      <c r="C29" s="7">
        <f>C30+C31+C32+C33+C34+C35+C36+C37+C38+C39+C40</f>
        <v>11719966.45768</v>
      </c>
      <c r="D29" s="9">
        <f t="shared" si="0"/>
        <v>5.8873430462315675</v>
      </c>
      <c r="E29" s="9">
        <f t="shared" si="1"/>
        <v>55.637493022183904</v>
      </c>
      <c r="F29" s="7">
        <f>F30+F31+F32+F33+F34+F35+F36+F37+F38+F39+F40</f>
        <v>22280191.56394</v>
      </c>
      <c r="G29" s="7">
        <f>G30+G31+G32+G33+G34+G35+G36+G37+G38+G39+G40</f>
        <v>22478465.348429997</v>
      </c>
      <c r="H29" s="9">
        <f t="shared" si="2"/>
        <v>0.88991059130253836</v>
      </c>
      <c r="I29" s="9">
        <f t="shared" si="3"/>
        <v>54.321787042701686</v>
      </c>
      <c r="J29" s="7">
        <f>J30+J31+J32+J33+J34+J35+J36+J37+J38+J39+J40</f>
        <v>140194685.80151001</v>
      </c>
      <c r="K29" s="7">
        <f>K30+K31+K32+K33+K34+K35+K36+K37+K38+K39+K40</f>
        <v>149277548.48167998</v>
      </c>
      <c r="L29" s="9">
        <f t="shared" si="4"/>
        <v>6.4787496246681133</v>
      </c>
      <c r="M29" s="9">
        <f t="shared" si="5"/>
        <v>54.720582827953756</v>
      </c>
    </row>
    <row r="30" spans="1:13" ht="14" x14ac:dyDescent="0.3">
      <c r="A30" s="10" t="s">
        <v>137</v>
      </c>
      <c r="B30" s="11">
        <v>1354737.3779200001</v>
      </c>
      <c r="C30" s="11">
        <v>1328485.95771</v>
      </c>
      <c r="D30" s="12">
        <f t="shared" si="0"/>
        <v>-1.9377497541483146</v>
      </c>
      <c r="E30" s="12">
        <f t="shared" si="1"/>
        <v>6.3066416161732626</v>
      </c>
      <c r="F30" s="11">
        <v>2763983.17227</v>
      </c>
      <c r="G30" s="11">
        <v>2667117.4405100001</v>
      </c>
      <c r="H30" s="12">
        <f t="shared" si="2"/>
        <v>-3.5045702423884926</v>
      </c>
      <c r="I30" s="12">
        <f t="shared" si="3"/>
        <v>6.4453948868613091</v>
      </c>
      <c r="J30" s="11">
        <v>17757254.22639</v>
      </c>
      <c r="K30" s="11">
        <v>16667644.37121</v>
      </c>
      <c r="L30" s="12">
        <f t="shared" si="4"/>
        <v>-6.1361392999638067</v>
      </c>
      <c r="M30" s="12">
        <f t="shared" si="5"/>
        <v>6.1098485581949831</v>
      </c>
    </row>
    <row r="31" spans="1:13" ht="14" x14ac:dyDescent="0.3">
      <c r="A31" s="10" t="s">
        <v>138</v>
      </c>
      <c r="B31" s="11">
        <v>2976590.9660200002</v>
      </c>
      <c r="C31" s="11">
        <v>3543948.9111199998</v>
      </c>
      <c r="D31" s="12">
        <f t="shared" si="0"/>
        <v>19.060662065322802</v>
      </c>
      <c r="E31" s="12">
        <f t="shared" si="1"/>
        <v>16.823975864214791</v>
      </c>
      <c r="F31" s="11">
        <v>5972932.7782600001</v>
      </c>
      <c r="G31" s="11">
        <v>6604497.8813899998</v>
      </c>
      <c r="H31" s="12">
        <f t="shared" si="2"/>
        <v>10.573785551860565</v>
      </c>
      <c r="I31" s="12">
        <f t="shared" si="3"/>
        <v>15.960525857780594</v>
      </c>
      <c r="J31" s="11">
        <v>37266135.695990004</v>
      </c>
      <c r="K31" s="11">
        <v>42150101.37934</v>
      </c>
      <c r="L31" s="12">
        <f t="shared" si="4"/>
        <v>13.105640260617449</v>
      </c>
      <c r="M31" s="12">
        <f t="shared" si="5"/>
        <v>15.45093778129592</v>
      </c>
    </row>
    <row r="32" spans="1:13" ht="14" x14ac:dyDescent="0.3">
      <c r="A32" s="10" t="s">
        <v>139</v>
      </c>
      <c r="B32" s="11">
        <v>158782.83376000001</v>
      </c>
      <c r="C32" s="11">
        <v>176440.92413</v>
      </c>
      <c r="D32" s="12">
        <f t="shared" si="0"/>
        <v>11.120906430408066</v>
      </c>
      <c r="E32" s="12">
        <f t="shared" si="1"/>
        <v>0.83760740447151449</v>
      </c>
      <c r="F32" s="11">
        <v>241198.30882000001</v>
      </c>
      <c r="G32" s="11">
        <v>343388.18547999999</v>
      </c>
      <c r="H32" s="12">
        <f t="shared" si="2"/>
        <v>42.367575941944772</v>
      </c>
      <c r="I32" s="12">
        <f t="shared" si="3"/>
        <v>0.82983689480061207</v>
      </c>
      <c r="J32" s="11">
        <v>1844420.9688500001</v>
      </c>
      <c r="K32" s="11">
        <v>2345891.2110600001</v>
      </c>
      <c r="L32" s="12">
        <f t="shared" si="4"/>
        <v>27.188491709821953</v>
      </c>
      <c r="M32" s="12">
        <f t="shared" si="5"/>
        <v>0.85993195645178655</v>
      </c>
    </row>
    <row r="33" spans="1:13" ht="14" x14ac:dyDescent="0.3">
      <c r="A33" s="10" t="s">
        <v>140</v>
      </c>
      <c r="B33" s="11">
        <v>1292820.12341</v>
      </c>
      <c r="C33" s="11">
        <v>1412648.6228700001</v>
      </c>
      <c r="D33" s="12">
        <f t="shared" si="0"/>
        <v>9.268768120961413</v>
      </c>
      <c r="E33" s="12">
        <f t="shared" si="1"/>
        <v>6.7061819828182063</v>
      </c>
      <c r="F33" s="11">
        <v>2516347.6597000002</v>
      </c>
      <c r="G33" s="11">
        <v>2754074.84614</v>
      </c>
      <c r="H33" s="12">
        <f t="shared" si="2"/>
        <v>9.4473108882077828</v>
      </c>
      <c r="I33" s="12">
        <f t="shared" si="3"/>
        <v>6.6555374209355325</v>
      </c>
      <c r="J33" s="11">
        <v>16689339.13937</v>
      </c>
      <c r="K33" s="11">
        <v>17967082.865820002</v>
      </c>
      <c r="L33" s="12">
        <f t="shared" si="4"/>
        <v>7.6560474670672605</v>
      </c>
      <c r="M33" s="12">
        <f t="shared" si="5"/>
        <v>6.5861829601018078</v>
      </c>
    </row>
    <row r="34" spans="1:13" ht="14" x14ac:dyDescent="0.3">
      <c r="A34" s="10" t="s">
        <v>141</v>
      </c>
      <c r="B34" s="11">
        <v>807918.99627999996</v>
      </c>
      <c r="C34" s="11">
        <v>892563.15940999996</v>
      </c>
      <c r="D34" s="12">
        <f t="shared" si="0"/>
        <v>10.476813086427903</v>
      </c>
      <c r="E34" s="12">
        <f t="shared" si="1"/>
        <v>4.2372114914194583</v>
      </c>
      <c r="F34" s="11">
        <v>1598285.01963</v>
      </c>
      <c r="G34" s="11">
        <v>1704978.7545100001</v>
      </c>
      <c r="H34" s="12">
        <f t="shared" si="2"/>
        <v>6.6755136643087294</v>
      </c>
      <c r="I34" s="12">
        <f t="shared" si="3"/>
        <v>4.1202765126175231</v>
      </c>
      <c r="J34" s="11">
        <v>11044244.677300001</v>
      </c>
      <c r="K34" s="11">
        <v>11362632.8149</v>
      </c>
      <c r="L34" s="12">
        <f t="shared" si="4"/>
        <v>2.8828421218737055</v>
      </c>
      <c r="M34" s="12">
        <f t="shared" si="5"/>
        <v>4.1651936035623418</v>
      </c>
    </row>
    <row r="35" spans="1:13" ht="14" x14ac:dyDescent="0.3">
      <c r="A35" s="10" t="s">
        <v>142</v>
      </c>
      <c r="B35" s="11">
        <v>1020280.04842</v>
      </c>
      <c r="C35" s="11">
        <v>1098999.21588</v>
      </c>
      <c r="D35" s="12">
        <f t="shared" si="0"/>
        <v>7.7154471051260973</v>
      </c>
      <c r="E35" s="12">
        <f t="shared" si="1"/>
        <v>5.2172129865474908</v>
      </c>
      <c r="F35" s="11">
        <v>2030709.19358</v>
      </c>
      <c r="G35" s="11">
        <v>2172519.2102199998</v>
      </c>
      <c r="H35" s="12">
        <f t="shared" si="2"/>
        <v>6.9832754531434684</v>
      </c>
      <c r="I35" s="12">
        <f t="shared" si="3"/>
        <v>5.250141593495929</v>
      </c>
      <c r="J35" s="11">
        <v>12537414.12428</v>
      </c>
      <c r="K35" s="11">
        <v>13383212.930509999</v>
      </c>
      <c r="L35" s="12">
        <f t="shared" si="4"/>
        <v>6.7461982020042113</v>
      </c>
      <c r="M35" s="12">
        <f t="shared" si="5"/>
        <v>4.9058764637871182</v>
      </c>
    </row>
    <row r="36" spans="1:13" ht="14" x14ac:dyDescent="0.3">
      <c r="A36" s="10" t="s">
        <v>143</v>
      </c>
      <c r="B36" s="11">
        <v>1233327.2370500001</v>
      </c>
      <c r="C36" s="11">
        <v>1192569.2574199999</v>
      </c>
      <c r="D36" s="12">
        <f t="shared" si="0"/>
        <v>-3.3047173860758434</v>
      </c>
      <c r="E36" s="12">
        <f t="shared" si="1"/>
        <v>5.6614124262016672</v>
      </c>
      <c r="F36" s="11">
        <v>2479161.08237</v>
      </c>
      <c r="G36" s="11">
        <v>2274861.7500499999</v>
      </c>
      <c r="H36" s="12">
        <f t="shared" si="2"/>
        <v>-8.2406638992854919</v>
      </c>
      <c r="I36" s="12">
        <f t="shared" si="3"/>
        <v>5.4974640671559376</v>
      </c>
      <c r="J36" s="11">
        <v>16123478.332210001</v>
      </c>
      <c r="K36" s="11">
        <v>16330872.60292</v>
      </c>
      <c r="L36" s="12">
        <f t="shared" si="4"/>
        <v>1.2862874029835469</v>
      </c>
      <c r="M36" s="12">
        <f t="shared" si="5"/>
        <v>5.9863983298902825</v>
      </c>
    </row>
    <row r="37" spans="1:13" ht="14" x14ac:dyDescent="0.3">
      <c r="A37" s="13" t="s">
        <v>144</v>
      </c>
      <c r="B37" s="11">
        <v>320215.88027000002</v>
      </c>
      <c r="C37" s="11">
        <v>337019.20059999998</v>
      </c>
      <c r="D37" s="12">
        <f t="shared" si="0"/>
        <v>5.2474975056926327</v>
      </c>
      <c r="E37" s="12">
        <f t="shared" si="1"/>
        <v>1.599911014202364</v>
      </c>
      <c r="F37" s="11">
        <v>637401.28587000002</v>
      </c>
      <c r="G37" s="11">
        <v>653986.87898000004</v>
      </c>
      <c r="H37" s="12">
        <f t="shared" si="2"/>
        <v>2.602064582810192</v>
      </c>
      <c r="I37" s="12">
        <f t="shared" si="3"/>
        <v>1.5804342252908281</v>
      </c>
      <c r="J37" s="11">
        <v>4277633.2304699998</v>
      </c>
      <c r="K37" s="11">
        <v>4515480.5728799999</v>
      </c>
      <c r="L37" s="12">
        <f t="shared" si="4"/>
        <v>5.5602556272424239</v>
      </c>
      <c r="M37" s="12">
        <f t="shared" si="5"/>
        <v>1.6552370480991663</v>
      </c>
    </row>
    <row r="38" spans="1:13" ht="14" x14ac:dyDescent="0.3">
      <c r="A38" s="10" t="s">
        <v>145</v>
      </c>
      <c r="B38" s="11">
        <v>877795.87298999995</v>
      </c>
      <c r="C38" s="11">
        <v>571605.49231</v>
      </c>
      <c r="D38" s="12">
        <f t="shared" si="0"/>
        <v>-34.881729352068632</v>
      </c>
      <c r="E38" s="12">
        <f t="shared" si="1"/>
        <v>2.7135484307636024</v>
      </c>
      <c r="F38" s="11">
        <v>2040359.2771900001</v>
      </c>
      <c r="G38" s="11">
        <v>1047589.4093000001</v>
      </c>
      <c r="H38" s="12">
        <f t="shared" si="2"/>
        <v>-48.65662037997793</v>
      </c>
      <c r="I38" s="12">
        <f t="shared" si="3"/>
        <v>2.5316198378355446</v>
      </c>
      <c r="J38" s="11">
        <v>8565025.3696699999</v>
      </c>
      <c r="K38" s="11">
        <v>6905829.5943400003</v>
      </c>
      <c r="L38" s="12">
        <f t="shared" si="4"/>
        <v>-19.371755525739047</v>
      </c>
      <c r="M38" s="12">
        <f t="shared" si="5"/>
        <v>2.5314658778657049</v>
      </c>
    </row>
    <row r="39" spans="1:13" ht="14" x14ac:dyDescent="0.3">
      <c r="A39" s="10" t="s">
        <v>146</v>
      </c>
      <c r="B39" s="11">
        <v>435240.08289000002</v>
      </c>
      <c r="C39" s="11">
        <v>553410.09458000003</v>
      </c>
      <c r="D39" s="12">
        <f>(C39-B39)/B39*100</f>
        <v>27.150535149554596</v>
      </c>
      <c r="E39" s="12">
        <f t="shared" si="1"/>
        <v>2.6271705116889832</v>
      </c>
      <c r="F39" s="11">
        <v>820336.33687</v>
      </c>
      <c r="G39" s="11">
        <v>1107903.3537099999</v>
      </c>
      <c r="H39" s="12">
        <f t="shared" si="2"/>
        <v>35.054770088231649</v>
      </c>
      <c r="I39" s="12">
        <f t="shared" si="3"/>
        <v>2.6773753951282582</v>
      </c>
      <c r="J39" s="11">
        <v>6924259.5987299997</v>
      </c>
      <c r="K39" s="11">
        <v>10293800.84736</v>
      </c>
      <c r="L39" s="12">
        <f t="shared" si="4"/>
        <v>48.662838251298645</v>
      </c>
      <c r="M39" s="12">
        <f t="shared" si="5"/>
        <v>3.7733925001558566</v>
      </c>
    </row>
    <row r="40" spans="1:13" ht="14" x14ac:dyDescent="0.3">
      <c r="A40" s="10" t="s">
        <v>147</v>
      </c>
      <c r="B40" s="11">
        <v>590626.15397999994</v>
      </c>
      <c r="C40" s="11">
        <v>612275.62164999999</v>
      </c>
      <c r="D40" s="12">
        <f>(C40-B40)/B40*100</f>
        <v>3.6655111738809225</v>
      </c>
      <c r="E40" s="12">
        <f t="shared" si="1"/>
        <v>2.9066192936825641</v>
      </c>
      <c r="F40" s="11">
        <v>1179477.4493799999</v>
      </c>
      <c r="G40" s="11">
        <v>1147547.6381399999</v>
      </c>
      <c r="H40" s="12">
        <f t="shared" si="2"/>
        <v>-2.7071150242663875</v>
      </c>
      <c r="I40" s="12">
        <f t="shared" si="3"/>
        <v>2.7731803507996275</v>
      </c>
      <c r="J40" s="11">
        <v>7165480.4382499997</v>
      </c>
      <c r="K40" s="11">
        <v>7354999.29134</v>
      </c>
      <c r="L40" s="12">
        <f t="shared" si="4"/>
        <v>2.6448868952084652</v>
      </c>
      <c r="M40" s="12">
        <f t="shared" si="5"/>
        <v>2.6961177485488026</v>
      </c>
    </row>
    <row r="41" spans="1:13" ht="15.5" x14ac:dyDescent="0.35">
      <c r="A41" s="8" t="s">
        <v>30</v>
      </c>
      <c r="B41" s="7">
        <f>B42</f>
        <v>417965.56385999999</v>
      </c>
      <c r="C41" s="7">
        <f>C42</f>
        <v>475477.22866000002</v>
      </c>
      <c r="D41" s="9">
        <f t="shared" si="0"/>
        <v>13.759905067026981</v>
      </c>
      <c r="E41" s="9">
        <f t="shared" si="1"/>
        <v>2.2572044968987743</v>
      </c>
      <c r="F41" s="7">
        <f>F42</f>
        <v>874606.21466000006</v>
      </c>
      <c r="G41" s="7">
        <f>G42</f>
        <v>994753.86809999996</v>
      </c>
      <c r="H41" s="9">
        <f t="shared" si="2"/>
        <v>13.737342752212992</v>
      </c>
      <c r="I41" s="9">
        <f t="shared" si="3"/>
        <v>2.4039366987571578</v>
      </c>
      <c r="J41" s="7">
        <f>J42</f>
        <v>5984994.8393799998</v>
      </c>
      <c r="K41" s="7">
        <f>K42</f>
        <v>6332084.3238700004</v>
      </c>
      <c r="L41" s="9">
        <f t="shared" si="4"/>
        <v>5.7993280496455117</v>
      </c>
      <c r="M41" s="9">
        <f t="shared" si="5"/>
        <v>2.3211484127530366</v>
      </c>
    </row>
    <row r="42" spans="1:13" ht="14" x14ac:dyDescent="0.3">
      <c r="A42" s="10" t="s">
        <v>148</v>
      </c>
      <c r="B42" s="11">
        <v>417965.56385999999</v>
      </c>
      <c r="C42" s="11">
        <v>475477.22866000002</v>
      </c>
      <c r="D42" s="12">
        <f t="shared" si="0"/>
        <v>13.759905067026981</v>
      </c>
      <c r="E42" s="12">
        <f t="shared" si="1"/>
        <v>2.2572044968987743</v>
      </c>
      <c r="F42" s="11">
        <v>874606.21466000006</v>
      </c>
      <c r="G42" s="11">
        <v>994753.86809999996</v>
      </c>
      <c r="H42" s="12">
        <f t="shared" si="2"/>
        <v>13.737342752212992</v>
      </c>
      <c r="I42" s="12">
        <f t="shared" si="3"/>
        <v>2.4039366987571578</v>
      </c>
      <c r="J42" s="11">
        <v>5984994.8393799998</v>
      </c>
      <c r="K42" s="11">
        <v>6332084.3238700004</v>
      </c>
      <c r="L42" s="12">
        <f t="shared" si="4"/>
        <v>5.7993280496455117</v>
      </c>
      <c r="M42" s="12">
        <f t="shared" si="5"/>
        <v>2.3211484127530366</v>
      </c>
    </row>
    <row r="43" spans="1:13" ht="15.5" x14ac:dyDescent="0.35">
      <c r="A43" s="8" t="s">
        <v>32</v>
      </c>
      <c r="B43" s="7">
        <f>B8+B22+B41</f>
        <v>18036965.415369999</v>
      </c>
      <c r="C43" s="7">
        <f>C8+C22+C41</f>
        <v>18555921.261079997</v>
      </c>
      <c r="D43" s="9">
        <f t="shared" si="0"/>
        <v>2.8771793578302023</v>
      </c>
      <c r="E43" s="9">
        <f t="shared" si="1"/>
        <v>88.089410785557803</v>
      </c>
      <c r="F43" s="14">
        <f>F8+F22+F41</f>
        <v>36441977.260790005</v>
      </c>
      <c r="G43" s="14">
        <f>G8+G22+G41</f>
        <v>36156592.604339994</v>
      </c>
      <c r="H43" s="15">
        <f t="shared" si="2"/>
        <v>-0.78312066990138973</v>
      </c>
      <c r="I43" s="15">
        <f t="shared" si="3"/>
        <v>87.376548763363942</v>
      </c>
      <c r="J43" s="14">
        <f>J8+J22+J41</f>
        <v>226730421.59764001</v>
      </c>
      <c r="K43" s="14">
        <f>K8+K22+K41</f>
        <v>236980173.15451998</v>
      </c>
      <c r="L43" s="15">
        <f t="shared" si="4"/>
        <v>4.5206776773296733</v>
      </c>
      <c r="M43" s="15">
        <f t="shared" si="5"/>
        <v>86.869682183159583</v>
      </c>
    </row>
    <row r="44" spans="1:13" ht="31" x14ac:dyDescent="0.25">
      <c r="A44" s="140" t="s">
        <v>218</v>
      </c>
      <c r="B44" s="141">
        <f>B45-B43</f>
        <v>2691746.08763</v>
      </c>
      <c r="C44" s="141">
        <f>C45-C43</f>
        <v>2508950.322920002</v>
      </c>
      <c r="D44" s="142">
        <f t="shared" si="0"/>
        <v>-6.7909735450175397</v>
      </c>
      <c r="E44" s="142">
        <f t="shared" si="1"/>
        <v>11.910589214442192</v>
      </c>
      <c r="F44" s="141">
        <f>F45-F43</f>
        <v>5447386.759209998</v>
      </c>
      <c r="G44" s="141">
        <f>G45-G43</f>
        <v>5223609.6536600068</v>
      </c>
      <c r="H44" s="143">
        <f t="shared" si="2"/>
        <v>-4.1079716833332425</v>
      </c>
      <c r="I44" s="142">
        <f t="shared" si="3"/>
        <v>12.623451236636066</v>
      </c>
      <c r="J44" s="141">
        <f>J45-J43</f>
        <v>35844929.596359998</v>
      </c>
      <c r="K44" s="141">
        <f>K45-K43</f>
        <v>35819458.660480022</v>
      </c>
      <c r="L44" s="143">
        <f t="shared" si="4"/>
        <v>-7.1058685752202158E-2</v>
      </c>
      <c r="M44" s="142">
        <f t="shared" si="5"/>
        <v>13.130317816840423</v>
      </c>
    </row>
    <row r="45" spans="1:13" ht="20" x14ac:dyDescent="0.25">
      <c r="A45" s="144" t="s">
        <v>219</v>
      </c>
      <c r="B45" s="145">
        <v>20728711.502999999</v>
      </c>
      <c r="C45" s="145">
        <v>21064871.583999999</v>
      </c>
      <c r="D45" s="146">
        <f t="shared" si="0"/>
        <v>1.6217123816468231</v>
      </c>
      <c r="E45" s="147">
        <f t="shared" ref="E44:E45" si="6">C45/C$45*100</f>
        <v>100</v>
      </c>
      <c r="F45" s="145">
        <v>41889364.020000003</v>
      </c>
      <c r="G45" s="145">
        <v>41380202.258000001</v>
      </c>
      <c r="H45" s="146">
        <f t="shared" si="2"/>
        <v>-1.2154917457254868</v>
      </c>
      <c r="I45" s="147">
        <f t="shared" si="3"/>
        <v>100</v>
      </c>
      <c r="J45" s="145">
        <v>262575351.19400001</v>
      </c>
      <c r="K45" s="145">
        <v>272799631.815</v>
      </c>
      <c r="L45" s="146">
        <f t="shared" si="4"/>
        <v>3.8938463090718405</v>
      </c>
      <c r="M45" s="147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topLeftCell="A31" workbookViewId="0">
      <selection activeCell="I55" sqref="I55"/>
    </sheetView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25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6" sqref="I6"/>
    </sheetView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26" t="s">
        <v>51</v>
      </c>
    </row>
    <row r="14" spans="3:3" ht="12.75" customHeight="1" x14ac:dyDescent="0.25"/>
    <row r="16" spans="3:3" ht="12.75" customHeight="1" x14ac:dyDescent="0.25"/>
    <row r="21" spans="3:3" ht="14" x14ac:dyDescent="0.3">
      <c r="C21" s="26" t="s">
        <v>52</v>
      </c>
    </row>
    <row r="34" ht="12.75" customHeight="1" x14ac:dyDescent="0.25"/>
    <row r="50" spans="2:2" ht="12.75" customHeight="1" x14ac:dyDescent="0.25"/>
    <row r="51" spans="2:2" x14ac:dyDescent="0.25">
      <c r="B51" s="25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topLeftCell="A15" workbookViewId="0">
      <selection activeCell="J14" sqref="J14"/>
    </sheetView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26" t="s">
        <v>14</v>
      </c>
    </row>
    <row r="2" spans="2:2" ht="14" x14ac:dyDescent="0.3">
      <c r="B2" s="26" t="s">
        <v>53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25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Q44" sqref="Q44"/>
    </sheetView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26" t="s">
        <v>54</v>
      </c>
    </row>
    <row r="10" spans="2:2" ht="12.75" customHeight="1" x14ac:dyDescent="0.25"/>
    <row r="13" spans="2:2" ht="12.75" customHeight="1" x14ac:dyDescent="0.25"/>
    <row r="18" spans="2:2" ht="14" x14ac:dyDescent="0.3">
      <c r="B18" s="26" t="s">
        <v>55</v>
      </c>
    </row>
    <row r="19" spans="2:2" ht="14" x14ac:dyDescent="0.3">
      <c r="B19" s="26"/>
    </row>
    <row r="20" spans="2:2" ht="14" x14ac:dyDescent="0.3">
      <c r="B20" s="26"/>
    </row>
    <row r="21" spans="2:2" ht="14" x14ac:dyDescent="0.3">
      <c r="B21" s="26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25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/>
  </sheetViews>
  <sheetFormatPr defaultColWidth="9.1796875" defaultRowHeight="12.5" x14ac:dyDescent="0.25"/>
  <cols>
    <col min="1" max="1" width="7" customWidth="1"/>
    <col min="2" max="2" width="40.26953125" customWidth="1"/>
    <col min="3" max="3" width="11.26953125" style="28" bestFit="1" customWidth="1"/>
    <col min="4" max="4" width="11" style="28" bestFit="1" customWidth="1"/>
    <col min="5" max="5" width="12.26953125" style="29" bestFit="1" customWidth="1"/>
    <col min="6" max="6" width="11" style="29" bestFit="1" customWidth="1"/>
    <col min="7" max="7" width="12.26953125" style="29" bestFit="1" customWidth="1"/>
    <col min="8" max="8" width="11.453125" style="29" bestFit="1" customWidth="1"/>
    <col min="9" max="9" width="12.26953125" style="29" bestFit="1" customWidth="1"/>
    <col min="10" max="10" width="12.7265625" style="29" bestFit="1" customWidth="1"/>
    <col min="11" max="11" width="12.26953125" style="29" bestFit="1" customWidth="1"/>
    <col min="12" max="12" width="11" style="29" customWidth="1"/>
    <col min="13" max="13" width="12.26953125" style="29" bestFit="1" customWidth="1"/>
    <col min="14" max="14" width="11" style="29" bestFit="1" customWidth="1"/>
    <col min="15" max="15" width="13.54296875" style="28" bestFit="1" customWidth="1"/>
  </cols>
  <sheetData>
    <row r="1" spans="1:15" ht="16" thickBot="1" x14ac:dyDescent="0.4">
      <c r="A1" s="70"/>
      <c r="B1" s="94" t="s">
        <v>56</v>
      </c>
      <c r="C1" s="95" t="s">
        <v>40</v>
      </c>
      <c r="D1" s="95" t="s">
        <v>41</v>
      </c>
      <c r="E1" s="95" t="s">
        <v>42</v>
      </c>
      <c r="F1" s="95" t="s">
        <v>43</v>
      </c>
      <c r="G1" s="95" t="s">
        <v>44</v>
      </c>
      <c r="H1" s="95" t="s">
        <v>45</v>
      </c>
      <c r="I1" s="95" t="s">
        <v>0</v>
      </c>
      <c r="J1" s="95" t="s">
        <v>57</v>
      </c>
      <c r="K1" s="95" t="s">
        <v>46</v>
      </c>
      <c r="L1" s="95" t="s">
        <v>47</v>
      </c>
      <c r="M1" s="95" t="s">
        <v>48</v>
      </c>
      <c r="N1" s="95" t="s">
        <v>49</v>
      </c>
      <c r="O1" s="96" t="s">
        <v>38</v>
      </c>
    </row>
    <row r="2" spans="1:15" s="31" customFormat="1" ht="15" thickTop="1" thickBot="1" x14ac:dyDescent="0.35">
      <c r="A2" s="71">
        <v>2026</v>
      </c>
      <c r="B2" s="97" t="s">
        <v>2</v>
      </c>
      <c r="C2" s="98">
        <f>C4+C6+C8+C10+C12+C14+C16+C18+C20+C22</f>
        <v>2981736.1144399997</v>
      </c>
      <c r="D2" s="98">
        <f t="shared" ref="D2:O2" si="0">D4+D6+D8+D10+D12+D14+D16+D18+D20+D22</f>
        <v>2929151.3916099998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>
        <f t="shared" si="0"/>
        <v>5910887.50605</v>
      </c>
    </row>
    <row r="3" spans="1:15" ht="14.5" thickTop="1" x14ac:dyDescent="0.3">
      <c r="A3" s="70">
        <v>2025</v>
      </c>
      <c r="B3" s="97" t="s">
        <v>2</v>
      </c>
      <c r="C3" s="98">
        <f>C5+C7+C9+C11+C13+C15+C17+C19+C21+C23</f>
        <v>3004807.28467</v>
      </c>
      <c r="D3" s="98">
        <f t="shared" ref="D3:O3" si="1">D5+D7+D9+D11+D13+D15+D17+D19+D21+D23</f>
        <v>2949368.1288099997</v>
      </c>
      <c r="E3" s="98">
        <f t="shared" si="1"/>
        <v>3117329.99309</v>
      </c>
      <c r="F3" s="98">
        <f t="shared" si="1"/>
        <v>2768311.7111299997</v>
      </c>
      <c r="G3" s="98">
        <f t="shared" si="1"/>
        <v>3100032.1920000003</v>
      </c>
      <c r="H3" s="98">
        <f t="shared" si="1"/>
        <v>2543169.4012399996</v>
      </c>
      <c r="I3" s="98">
        <f t="shared" si="1"/>
        <v>2893657.0548800002</v>
      </c>
      <c r="J3" s="98">
        <f t="shared" si="1"/>
        <v>2704672.9148899997</v>
      </c>
      <c r="K3" s="98">
        <f t="shared" si="1"/>
        <v>2917265.9938300005</v>
      </c>
      <c r="L3" s="98">
        <f t="shared" si="1"/>
        <v>3290624.9428800005</v>
      </c>
      <c r="M3" s="98">
        <f t="shared" si="1"/>
        <v>3271507.6216600002</v>
      </c>
      <c r="N3" s="98">
        <f t="shared" si="1"/>
        <v>3823737.7344899997</v>
      </c>
      <c r="O3" s="98">
        <f t="shared" si="1"/>
        <v>36384484.973569997</v>
      </c>
    </row>
    <row r="4" spans="1:15" s="31" customFormat="1" ht="14" x14ac:dyDescent="0.3">
      <c r="A4" s="71">
        <v>2026</v>
      </c>
      <c r="B4" s="99" t="s">
        <v>123</v>
      </c>
      <c r="C4" s="100">
        <v>927661.23861</v>
      </c>
      <c r="D4" s="100">
        <v>953395.87332999997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>
        <v>1881057.11194</v>
      </c>
    </row>
    <row r="5" spans="1:15" ht="14" x14ac:dyDescent="0.3">
      <c r="A5" s="70">
        <v>2025</v>
      </c>
      <c r="B5" s="99" t="s">
        <v>123</v>
      </c>
      <c r="C5" s="100">
        <v>1024709.00734</v>
      </c>
      <c r="D5" s="100">
        <v>1063435.5238399999</v>
      </c>
      <c r="E5" s="100">
        <v>1106861.06953</v>
      </c>
      <c r="F5" s="100">
        <v>956200.75358000002</v>
      </c>
      <c r="G5" s="100">
        <v>1055915.9756100001</v>
      </c>
      <c r="H5" s="100">
        <v>862690.71013000002</v>
      </c>
      <c r="I5" s="100">
        <v>1018302.44293</v>
      </c>
      <c r="J5" s="100">
        <v>955255.94802999997</v>
      </c>
      <c r="K5" s="100">
        <v>991816.07105999999</v>
      </c>
      <c r="L5" s="100">
        <v>1089818.3958300001</v>
      </c>
      <c r="M5" s="100">
        <v>1031272.63555</v>
      </c>
      <c r="N5" s="100">
        <v>1205144.8836099999</v>
      </c>
      <c r="O5" s="101">
        <v>12361423.41704</v>
      </c>
    </row>
    <row r="6" spans="1:15" s="31" customFormat="1" ht="14" x14ac:dyDescent="0.3">
      <c r="A6" s="71">
        <v>2026</v>
      </c>
      <c r="B6" s="99" t="s">
        <v>124</v>
      </c>
      <c r="C6" s="100">
        <v>513108.28711999999</v>
      </c>
      <c r="D6" s="100">
        <v>398069.81020000001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>
        <v>911178.09731999994</v>
      </c>
    </row>
    <row r="7" spans="1:15" ht="14" x14ac:dyDescent="0.3">
      <c r="A7" s="70">
        <v>2025</v>
      </c>
      <c r="B7" s="99" t="s">
        <v>124</v>
      </c>
      <c r="C7" s="100">
        <v>352916.11739000003</v>
      </c>
      <c r="D7" s="100">
        <v>318987.63578999997</v>
      </c>
      <c r="E7" s="100">
        <v>298206.19050999999</v>
      </c>
      <c r="F7" s="100">
        <v>235494.51577999999</v>
      </c>
      <c r="G7" s="100">
        <v>282674.93080999999</v>
      </c>
      <c r="H7" s="100">
        <v>202611.67701000001</v>
      </c>
      <c r="I7" s="100">
        <v>121341.55160000001</v>
      </c>
      <c r="J7" s="100">
        <v>177463.01910999999</v>
      </c>
      <c r="K7" s="100">
        <v>240279.88008</v>
      </c>
      <c r="L7" s="100">
        <v>334468.60687000002</v>
      </c>
      <c r="M7" s="100">
        <v>517955.39017999999</v>
      </c>
      <c r="N7" s="100">
        <v>621075.83606</v>
      </c>
      <c r="O7" s="101">
        <v>3703475.3511899998</v>
      </c>
    </row>
    <row r="8" spans="1:15" s="31" customFormat="1" ht="14" x14ac:dyDescent="0.3">
      <c r="A8" s="71">
        <v>2026</v>
      </c>
      <c r="B8" s="99" t="s">
        <v>125</v>
      </c>
      <c r="C8" s="100">
        <v>187321.29188999999</v>
      </c>
      <c r="D8" s="100">
        <v>195517.37104999999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>
        <v>382838.66294000001</v>
      </c>
    </row>
    <row r="9" spans="1:15" ht="14" x14ac:dyDescent="0.3">
      <c r="A9" s="70">
        <v>2025</v>
      </c>
      <c r="B9" s="99" t="s">
        <v>125</v>
      </c>
      <c r="C9" s="100">
        <v>209828.84138</v>
      </c>
      <c r="D9" s="100">
        <v>198828.56989000001</v>
      </c>
      <c r="E9" s="100">
        <v>223998.72691</v>
      </c>
      <c r="F9" s="100">
        <v>197644.15096</v>
      </c>
      <c r="G9" s="100">
        <v>219823.30400999999</v>
      </c>
      <c r="H9" s="100">
        <v>186531.79818000001</v>
      </c>
      <c r="I9" s="100">
        <v>229119.41893000001</v>
      </c>
      <c r="J9" s="100">
        <v>209404.57514</v>
      </c>
      <c r="K9" s="100">
        <v>225802.64347000001</v>
      </c>
      <c r="L9" s="100">
        <v>232076.03943</v>
      </c>
      <c r="M9" s="100">
        <v>212073.39463</v>
      </c>
      <c r="N9" s="100">
        <v>240617.63881</v>
      </c>
      <c r="O9" s="101">
        <v>2585749.1017399998</v>
      </c>
    </row>
    <row r="10" spans="1:15" s="31" customFormat="1" ht="14" x14ac:dyDescent="0.3">
      <c r="A10" s="71">
        <v>2026</v>
      </c>
      <c r="B10" s="99" t="s">
        <v>126</v>
      </c>
      <c r="C10" s="100">
        <v>138568.53383</v>
      </c>
      <c r="D10" s="100">
        <v>134847.34533000001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>
        <v>273415.87916000001</v>
      </c>
    </row>
    <row r="11" spans="1:15" ht="14" x14ac:dyDescent="0.3">
      <c r="A11" s="70">
        <v>2025</v>
      </c>
      <c r="B11" s="99" t="s">
        <v>126</v>
      </c>
      <c r="C11" s="100">
        <v>163152.75396</v>
      </c>
      <c r="D11" s="100">
        <v>144943.87231999999</v>
      </c>
      <c r="E11" s="100">
        <v>160861.51233999999</v>
      </c>
      <c r="F11" s="100">
        <v>133049.16688999999</v>
      </c>
      <c r="G11" s="100">
        <v>140867.29462</v>
      </c>
      <c r="H11" s="100">
        <v>104901.2913</v>
      </c>
      <c r="I11" s="100">
        <v>135383.59635000001</v>
      </c>
      <c r="J11" s="100">
        <v>111401.9673</v>
      </c>
      <c r="K11" s="100">
        <v>124612.96124</v>
      </c>
      <c r="L11" s="100">
        <v>190263.95024999999</v>
      </c>
      <c r="M11" s="100">
        <v>162520.54970999999</v>
      </c>
      <c r="N11" s="100">
        <v>168763.9749</v>
      </c>
      <c r="O11" s="101">
        <v>1740722.89118</v>
      </c>
    </row>
    <row r="12" spans="1:15" s="31" customFormat="1" ht="14" x14ac:dyDescent="0.3">
      <c r="A12" s="71">
        <v>2026</v>
      </c>
      <c r="B12" s="99" t="s">
        <v>127</v>
      </c>
      <c r="C12" s="100">
        <v>180679.15677999999</v>
      </c>
      <c r="D12" s="100">
        <v>208683.18754000001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1">
        <v>389362.34431999997</v>
      </c>
    </row>
    <row r="13" spans="1:15" ht="14" x14ac:dyDescent="0.3">
      <c r="A13" s="70">
        <v>2025</v>
      </c>
      <c r="B13" s="99" t="s">
        <v>127</v>
      </c>
      <c r="C13" s="100">
        <v>206060.89421</v>
      </c>
      <c r="D13" s="100">
        <v>215798.86012999999</v>
      </c>
      <c r="E13" s="100">
        <v>216963.52698</v>
      </c>
      <c r="F13" s="100">
        <v>208113.84456</v>
      </c>
      <c r="G13" s="100">
        <v>183702.03542999999</v>
      </c>
      <c r="H13" s="100">
        <v>139631.00080000001</v>
      </c>
      <c r="I13" s="100">
        <v>164269.30773</v>
      </c>
      <c r="J13" s="100">
        <v>123038.77301</v>
      </c>
      <c r="K13" s="100">
        <v>143918.42120000001</v>
      </c>
      <c r="L13" s="100">
        <v>201050.43080999999</v>
      </c>
      <c r="M13" s="100">
        <v>194770.67756000001</v>
      </c>
      <c r="N13" s="100">
        <v>249142.51465999999</v>
      </c>
      <c r="O13" s="101">
        <v>2246460.2870800002</v>
      </c>
    </row>
    <row r="14" spans="1:15" s="31" customFormat="1" ht="14" x14ac:dyDescent="0.3">
      <c r="A14" s="71">
        <v>2026</v>
      </c>
      <c r="B14" s="99" t="s">
        <v>128</v>
      </c>
      <c r="C14" s="100">
        <v>29950.333419999999</v>
      </c>
      <c r="D14" s="100">
        <v>29722.361099999998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>
        <v>59672.694519999997</v>
      </c>
    </row>
    <row r="15" spans="1:15" ht="14" x14ac:dyDescent="0.3">
      <c r="A15" s="70">
        <v>2025</v>
      </c>
      <c r="B15" s="99" t="s">
        <v>128</v>
      </c>
      <c r="C15" s="100">
        <v>51206.495269999999</v>
      </c>
      <c r="D15" s="100">
        <v>41063.262609999998</v>
      </c>
      <c r="E15" s="100">
        <v>52678.842499999999</v>
      </c>
      <c r="F15" s="100">
        <v>36815.667350000003</v>
      </c>
      <c r="G15" s="100">
        <v>46381.982320000003</v>
      </c>
      <c r="H15" s="100">
        <v>38066.880599999997</v>
      </c>
      <c r="I15" s="100">
        <v>46765.460129999999</v>
      </c>
      <c r="J15" s="100">
        <v>32493.5124</v>
      </c>
      <c r="K15" s="100">
        <v>36007.09057</v>
      </c>
      <c r="L15" s="100">
        <v>35494.446109999997</v>
      </c>
      <c r="M15" s="100">
        <v>35969.177909999999</v>
      </c>
      <c r="N15" s="100">
        <v>42979.205959999999</v>
      </c>
      <c r="O15" s="101">
        <v>495922.02373000002</v>
      </c>
    </row>
    <row r="16" spans="1:15" ht="14" x14ac:dyDescent="0.3">
      <c r="A16" s="71">
        <v>2026</v>
      </c>
      <c r="B16" s="99" t="s">
        <v>129</v>
      </c>
      <c r="C16" s="100">
        <v>63852.64428</v>
      </c>
      <c r="D16" s="100">
        <v>80081.886790000004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>
        <v>143934.53107</v>
      </c>
    </row>
    <row r="17" spans="1:15" ht="14" x14ac:dyDescent="0.3">
      <c r="A17" s="70">
        <v>2025</v>
      </c>
      <c r="B17" s="99" t="s">
        <v>129</v>
      </c>
      <c r="C17" s="100">
        <v>85913.865420000002</v>
      </c>
      <c r="D17" s="100">
        <v>65991.330170000001</v>
      </c>
      <c r="E17" s="100">
        <v>62660.676659999997</v>
      </c>
      <c r="F17" s="100">
        <v>77198.856039999999</v>
      </c>
      <c r="G17" s="100">
        <v>99877.326749999993</v>
      </c>
      <c r="H17" s="100">
        <v>99311.338570000007</v>
      </c>
      <c r="I17" s="100">
        <v>109376.6136</v>
      </c>
      <c r="J17" s="100">
        <v>92607.31035</v>
      </c>
      <c r="K17" s="100">
        <v>112328.21546000001</v>
      </c>
      <c r="L17" s="100">
        <v>82093.361940000003</v>
      </c>
      <c r="M17" s="100">
        <v>72729.177769999995</v>
      </c>
      <c r="N17" s="100">
        <v>100840.0701</v>
      </c>
      <c r="O17" s="101">
        <v>1060928.14283</v>
      </c>
    </row>
    <row r="18" spans="1:15" ht="14" x14ac:dyDescent="0.3">
      <c r="A18" s="71">
        <v>2026</v>
      </c>
      <c r="B18" s="99" t="s">
        <v>130</v>
      </c>
      <c r="C18" s="100">
        <v>14882.81105</v>
      </c>
      <c r="D18" s="100">
        <v>22138.225129999999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1">
        <v>37021.036180000003</v>
      </c>
    </row>
    <row r="19" spans="1:15" ht="14" x14ac:dyDescent="0.3">
      <c r="A19" s="70">
        <v>2025</v>
      </c>
      <c r="B19" s="99" t="s">
        <v>130</v>
      </c>
      <c r="C19" s="100">
        <v>18347.959439999999</v>
      </c>
      <c r="D19" s="100">
        <v>19389.35729</v>
      </c>
      <c r="E19" s="100">
        <v>18490.980469999999</v>
      </c>
      <c r="F19" s="100">
        <v>14928.546259999999</v>
      </c>
      <c r="G19" s="100">
        <v>13651.14256</v>
      </c>
      <c r="H19" s="100">
        <v>8090.8728199999996</v>
      </c>
      <c r="I19" s="100">
        <v>8822.1544799999992</v>
      </c>
      <c r="J19" s="100">
        <v>9401.9723099999992</v>
      </c>
      <c r="K19" s="100">
        <v>10118.767959999999</v>
      </c>
      <c r="L19" s="100">
        <v>12525.304270000001</v>
      </c>
      <c r="M19" s="100">
        <v>11742.03889</v>
      </c>
      <c r="N19" s="100">
        <v>14361.3588</v>
      </c>
      <c r="O19" s="101">
        <v>159870.45555000001</v>
      </c>
    </row>
    <row r="20" spans="1:15" ht="14" x14ac:dyDescent="0.3">
      <c r="A20" s="71">
        <v>2026</v>
      </c>
      <c r="B20" s="99" t="s">
        <v>131</v>
      </c>
      <c r="C20" s="102">
        <v>363787.17557999998</v>
      </c>
      <c r="D20" s="102">
        <v>306583.52902999998</v>
      </c>
      <c r="E20" s="102"/>
      <c r="F20" s="102"/>
      <c r="G20" s="102"/>
      <c r="H20" s="100"/>
      <c r="I20" s="100"/>
      <c r="J20" s="100"/>
      <c r="K20" s="100"/>
      <c r="L20" s="100"/>
      <c r="M20" s="100"/>
      <c r="N20" s="100"/>
      <c r="O20" s="101">
        <v>670370.70461000002</v>
      </c>
    </row>
    <row r="21" spans="1:15" ht="14" x14ac:dyDescent="0.3">
      <c r="A21" s="70">
        <v>2025</v>
      </c>
      <c r="B21" s="99" t="s">
        <v>131</v>
      </c>
      <c r="C21" s="100">
        <v>284326.54002000001</v>
      </c>
      <c r="D21" s="100">
        <v>275420.88746</v>
      </c>
      <c r="E21" s="100">
        <v>304836.20633000002</v>
      </c>
      <c r="F21" s="100">
        <v>287905.59061000001</v>
      </c>
      <c r="G21" s="100">
        <v>335130.38740000001</v>
      </c>
      <c r="H21" s="100">
        <v>313835.33280999999</v>
      </c>
      <c r="I21" s="100">
        <v>370478.42333000002</v>
      </c>
      <c r="J21" s="100">
        <v>337981.13987999997</v>
      </c>
      <c r="K21" s="100">
        <v>346479.46185000002</v>
      </c>
      <c r="L21" s="100">
        <v>381392.77247000003</v>
      </c>
      <c r="M21" s="100">
        <v>362511.29339000001</v>
      </c>
      <c r="N21" s="100">
        <v>444220.91769999999</v>
      </c>
      <c r="O21" s="101">
        <v>4044518.9532499998</v>
      </c>
    </row>
    <row r="22" spans="1:15" ht="14" x14ac:dyDescent="0.3">
      <c r="A22" s="71">
        <v>2026</v>
      </c>
      <c r="B22" s="99" t="s">
        <v>132</v>
      </c>
      <c r="C22" s="102">
        <v>561924.64188000001</v>
      </c>
      <c r="D22" s="102">
        <v>600111.80211000005</v>
      </c>
      <c r="E22" s="102"/>
      <c r="F22" s="102"/>
      <c r="G22" s="102"/>
      <c r="H22" s="100"/>
      <c r="I22" s="100"/>
      <c r="J22" s="100"/>
      <c r="K22" s="100"/>
      <c r="L22" s="100"/>
      <c r="M22" s="100"/>
      <c r="N22" s="100"/>
      <c r="O22" s="101">
        <v>1162036.4439900001</v>
      </c>
    </row>
    <row r="23" spans="1:15" ht="14" x14ac:dyDescent="0.3">
      <c r="A23" s="70">
        <v>2025</v>
      </c>
      <c r="B23" s="99" t="s">
        <v>132</v>
      </c>
      <c r="C23" s="100">
        <v>608344.81024000002</v>
      </c>
      <c r="D23" s="102">
        <v>605508.82930999994</v>
      </c>
      <c r="E23" s="100">
        <v>671772.26086000004</v>
      </c>
      <c r="F23" s="100">
        <v>620960.61910000001</v>
      </c>
      <c r="G23" s="100">
        <v>722007.81249000004</v>
      </c>
      <c r="H23" s="100">
        <v>587498.49901999999</v>
      </c>
      <c r="I23" s="100">
        <v>689798.0858</v>
      </c>
      <c r="J23" s="100">
        <v>655624.69735999999</v>
      </c>
      <c r="K23" s="100">
        <v>685902.48094000004</v>
      </c>
      <c r="L23" s="100">
        <v>731441.63489999995</v>
      </c>
      <c r="M23" s="100">
        <v>669963.28607000003</v>
      </c>
      <c r="N23" s="100">
        <v>736591.33389000001</v>
      </c>
      <c r="O23" s="101">
        <v>7985414.3499800004</v>
      </c>
    </row>
    <row r="24" spans="1:15" ht="14" x14ac:dyDescent="0.3">
      <c r="A24" s="71">
        <v>2026</v>
      </c>
      <c r="B24" s="97" t="s">
        <v>14</v>
      </c>
      <c r="C24" s="103">
        <f>C26+C28+C30+C32+C34+C36+C38+C40+C42+C44+C46+C48+C50+C52+C54</f>
        <v>14099658.589379998</v>
      </c>
      <c r="D24" s="103">
        <f>D26+D28+D30+D32+D34+D36+D38+D40+D42+D44+D46+D48+D50+D52+D54</f>
        <v>15151292.64081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>
        <f>O26+O28+O30+O32+O34+O36+O38+O40+O42+O44+O46+O48+O50+O52+O54</f>
        <v>29250951.230190001</v>
      </c>
    </row>
    <row r="25" spans="1:15" ht="14" x14ac:dyDescent="0.3">
      <c r="A25" s="70">
        <v>2025</v>
      </c>
      <c r="B25" s="97" t="s">
        <v>14</v>
      </c>
      <c r="C25" s="103">
        <f>C27+C29+C31+C33+C35+C37+C39+C41+C43+C45+C47+C49+C51+C53+C55</f>
        <v>14943563.909949999</v>
      </c>
      <c r="D25" s="103">
        <f>D27+D29+D31+D33+D35+D37+D39+D41+D43+D45+D47+D49+D51+D53+D55</f>
        <v>14669631.722700002</v>
      </c>
      <c r="E25" s="103">
        <f>E27+E29+E31+E33+E35+E37+E39+E41+E43+E45+E47+E49+E51+E53+E55</f>
        <v>16482154.61428</v>
      </c>
      <c r="F25" s="103">
        <f>F27+F29+F31+F33+F35+F37+F39+F41+F43+F45+F47+F49+F51+F53+F55</f>
        <v>14830396.505380001</v>
      </c>
      <c r="G25" s="103">
        <f>G27+G29+G31+G33+G35+G37+G39+G41+G43+G45+G47+G49+G51+G53+G55</f>
        <v>17896370.370210003</v>
      </c>
      <c r="H25" s="103">
        <f>H27+H29+H31+H33+H35+H37+H39+H41+H43+H45+H47+H49+H51+H53+H55</f>
        <v>14592664.638540002</v>
      </c>
      <c r="I25" s="103">
        <f>I27+I29+I31+I33+I35+I37+I39+I41+I43+I45+I47+I49+I51+I53+I55</f>
        <v>18153394.606240001</v>
      </c>
      <c r="J25" s="103">
        <f>J27+J29+J31+J33+J35+J37+J39+J41+J43+J45+J47+J49+J51+J53+J55</f>
        <v>15337539.164459998</v>
      </c>
      <c r="K25" s="103">
        <f>K27+K29+K31+K33+K35+K37+K39+K41+K43+K45+K47+K49+K51+K53+K55</f>
        <v>16143502.663389999</v>
      </c>
      <c r="L25" s="103">
        <f>L27+L29+L31+L33+L35+L37+L39+L41+L43+L45+L47+L49+L51+L53+L55</f>
        <v>17073178.897500001</v>
      </c>
      <c r="M25" s="103">
        <f>M27+M29+M31+M33+M35+M37+M39+M41+M43+M45+M47+M49+M51+M53+M55</f>
        <v>15780039.858560001</v>
      </c>
      <c r="N25" s="103">
        <f>N27+N29+N31+N33+N35+N37+N39+N41+N43+N45+N47+N49+N51+N53+N55</f>
        <v>18766699.215759996</v>
      </c>
      <c r="O25" s="103">
        <f>O27+O29+O31+O33+O35+O37+O39+O41+O43+O45+O47+O49+O51+O53+O55</f>
        <v>194669136.16697004</v>
      </c>
    </row>
    <row r="26" spans="1:15" ht="14" x14ac:dyDescent="0.3">
      <c r="A26" s="71">
        <v>2026</v>
      </c>
      <c r="B26" s="99" t="s">
        <v>133</v>
      </c>
      <c r="C26" s="100">
        <v>728852.42966999998</v>
      </c>
      <c r="D26" s="100">
        <v>759704.95236999996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>
        <v>1488557.3820400001</v>
      </c>
    </row>
    <row r="27" spans="1:15" ht="14" x14ac:dyDescent="0.3">
      <c r="A27" s="70">
        <v>2025</v>
      </c>
      <c r="B27" s="99" t="s">
        <v>133</v>
      </c>
      <c r="C27" s="100">
        <v>825205.20745999995</v>
      </c>
      <c r="D27" s="100">
        <v>755797.26723</v>
      </c>
      <c r="E27" s="100">
        <v>838049.79694000003</v>
      </c>
      <c r="F27" s="100">
        <v>769952.48644999997</v>
      </c>
      <c r="G27" s="100">
        <v>852176.41177999997</v>
      </c>
      <c r="H27" s="100">
        <v>691248.37433999998</v>
      </c>
      <c r="I27" s="100">
        <v>776133.58467000001</v>
      </c>
      <c r="J27" s="100">
        <v>749065.07259999996</v>
      </c>
      <c r="K27" s="100">
        <v>785995.34589999996</v>
      </c>
      <c r="L27" s="100">
        <v>839564.75674999994</v>
      </c>
      <c r="M27" s="100">
        <v>741206.15254000004</v>
      </c>
      <c r="N27" s="100">
        <v>781735.23733999999</v>
      </c>
      <c r="O27" s="101">
        <v>9406129.6940000001</v>
      </c>
    </row>
    <row r="28" spans="1:15" ht="14" x14ac:dyDescent="0.3">
      <c r="A28" s="71">
        <v>2026</v>
      </c>
      <c r="B28" s="99" t="s">
        <v>134</v>
      </c>
      <c r="C28" s="100">
        <v>106425.23018</v>
      </c>
      <c r="D28" s="100">
        <v>127688.58065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>
        <v>234113.81083</v>
      </c>
    </row>
    <row r="29" spans="1:15" ht="14" x14ac:dyDescent="0.3">
      <c r="A29" s="70">
        <v>2025</v>
      </c>
      <c r="B29" s="99" t="s">
        <v>134</v>
      </c>
      <c r="C29" s="100">
        <v>126180.88076</v>
      </c>
      <c r="D29" s="100">
        <v>132253.16151999999</v>
      </c>
      <c r="E29" s="100">
        <v>140706.40946</v>
      </c>
      <c r="F29" s="100">
        <v>102634.77334</v>
      </c>
      <c r="G29" s="100">
        <v>124005.22214</v>
      </c>
      <c r="H29" s="100">
        <v>90353.700200000007</v>
      </c>
      <c r="I29" s="100">
        <v>132145.56828000001</v>
      </c>
      <c r="J29" s="100">
        <v>137164.94552000001</v>
      </c>
      <c r="K29" s="100">
        <v>128666.38064</v>
      </c>
      <c r="L29" s="100">
        <v>129148.84546</v>
      </c>
      <c r="M29" s="100">
        <v>100498.58298000001</v>
      </c>
      <c r="N29" s="100">
        <v>101122.70359</v>
      </c>
      <c r="O29" s="101">
        <v>1444881.17389</v>
      </c>
    </row>
    <row r="30" spans="1:15" s="31" customFormat="1" ht="14" x14ac:dyDescent="0.3">
      <c r="A30" s="71">
        <v>2026</v>
      </c>
      <c r="B30" s="99" t="s">
        <v>135</v>
      </c>
      <c r="C30" s="100">
        <v>206199.36189999999</v>
      </c>
      <c r="D30" s="100">
        <v>221436.35423999999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>
        <v>427635.71613999997</v>
      </c>
    </row>
    <row r="31" spans="1:15" ht="14" x14ac:dyDescent="0.3">
      <c r="A31" s="70">
        <v>2025</v>
      </c>
      <c r="B31" s="99" t="s">
        <v>135</v>
      </c>
      <c r="C31" s="100">
        <v>229213.02712000001</v>
      </c>
      <c r="D31" s="100">
        <v>227658.70558000001</v>
      </c>
      <c r="E31" s="100">
        <v>234219.72373</v>
      </c>
      <c r="F31" s="100">
        <v>199115.23173</v>
      </c>
      <c r="G31" s="100">
        <v>233974.76056</v>
      </c>
      <c r="H31" s="100">
        <v>165547.28813999999</v>
      </c>
      <c r="I31" s="100">
        <v>231047.19733</v>
      </c>
      <c r="J31" s="100">
        <v>231918.8192</v>
      </c>
      <c r="K31" s="100">
        <v>263453.85233999998</v>
      </c>
      <c r="L31" s="100">
        <v>286244.61330999999</v>
      </c>
      <c r="M31" s="100">
        <v>250788.93627000001</v>
      </c>
      <c r="N31" s="100">
        <v>284690.77658000001</v>
      </c>
      <c r="O31" s="101">
        <v>2837872.9318900001</v>
      </c>
    </row>
    <row r="32" spans="1:15" ht="14" x14ac:dyDescent="0.3">
      <c r="A32" s="71">
        <v>2026</v>
      </c>
      <c r="B32" s="99" t="s">
        <v>136</v>
      </c>
      <c r="C32" s="102">
        <v>2299682.6768800002</v>
      </c>
      <c r="D32" s="102">
        <v>2322496.29587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1">
        <v>4622178.9727499997</v>
      </c>
    </row>
    <row r="33" spans="1:15" ht="14" x14ac:dyDescent="0.3">
      <c r="A33" s="70">
        <v>2025</v>
      </c>
      <c r="B33" s="99" t="s">
        <v>136</v>
      </c>
      <c r="C33" s="100">
        <v>2551108.8036600002</v>
      </c>
      <c r="D33" s="100">
        <v>2485587.0153800002</v>
      </c>
      <c r="E33" s="100">
        <v>2724761.92356</v>
      </c>
      <c r="F33" s="102">
        <v>2611435.2457099999</v>
      </c>
      <c r="G33" s="102">
        <v>2787037.4801400001</v>
      </c>
      <c r="H33" s="102">
        <v>2594538.3088000002</v>
      </c>
      <c r="I33" s="102">
        <v>3427083.7358200001</v>
      </c>
      <c r="J33" s="102">
        <v>2609613.9178900002</v>
      </c>
      <c r="K33" s="102">
        <v>2474365.0053400001</v>
      </c>
      <c r="L33" s="102">
        <v>2651152.9428300001</v>
      </c>
      <c r="M33" s="102">
        <v>2350254.1856300002</v>
      </c>
      <c r="N33" s="102">
        <v>2634039.1052399999</v>
      </c>
      <c r="O33" s="101">
        <v>31900977.670000002</v>
      </c>
    </row>
    <row r="34" spans="1:15" ht="14" x14ac:dyDescent="0.3">
      <c r="A34" s="71">
        <v>2026</v>
      </c>
      <c r="B34" s="99" t="s">
        <v>137</v>
      </c>
      <c r="C34" s="100">
        <v>1338631.4828000001</v>
      </c>
      <c r="D34" s="100">
        <v>1328485.95771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>
        <v>2667117.4405100001</v>
      </c>
    </row>
    <row r="35" spans="1:15" ht="14" x14ac:dyDescent="0.3">
      <c r="A35" s="70">
        <v>2025</v>
      </c>
      <c r="B35" s="99" t="s">
        <v>137</v>
      </c>
      <c r="C35" s="100">
        <v>1409245.7943500001</v>
      </c>
      <c r="D35" s="100">
        <v>1354737.3779200001</v>
      </c>
      <c r="E35" s="100">
        <v>1413789.9527100001</v>
      </c>
      <c r="F35" s="100">
        <v>1225463.6952500001</v>
      </c>
      <c r="G35" s="100">
        <v>1514414.5885999999</v>
      </c>
      <c r="H35" s="100">
        <v>1195604.17766</v>
      </c>
      <c r="I35" s="100">
        <v>1580767.8611900001</v>
      </c>
      <c r="J35" s="100">
        <v>1519623.05425</v>
      </c>
      <c r="K35" s="100">
        <v>1485980.8374099999</v>
      </c>
      <c r="L35" s="100">
        <v>1508844.4280600001</v>
      </c>
      <c r="M35" s="100">
        <v>1286077.35457</v>
      </c>
      <c r="N35" s="100">
        <v>1269960.9809999999</v>
      </c>
      <c r="O35" s="101">
        <v>16764510.10297</v>
      </c>
    </row>
    <row r="36" spans="1:15" ht="14" x14ac:dyDescent="0.3">
      <c r="A36" s="71">
        <v>2026</v>
      </c>
      <c r="B36" s="99" t="s">
        <v>138</v>
      </c>
      <c r="C36" s="100">
        <v>3060548.9702699999</v>
      </c>
      <c r="D36" s="100">
        <v>3543948.9111199998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1">
        <v>6604497.8813899998</v>
      </c>
    </row>
    <row r="37" spans="1:15" ht="14" x14ac:dyDescent="0.3">
      <c r="A37" s="70">
        <v>2025</v>
      </c>
      <c r="B37" s="99" t="s">
        <v>138</v>
      </c>
      <c r="C37" s="100">
        <v>2996341.8122399999</v>
      </c>
      <c r="D37" s="100">
        <v>2976590.9660200002</v>
      </c>
      <c r="E37" s="100">
        <v>3514223.83177</v>
      </c>
      <c r="F37" s="100">
        <v>3141774.5579599999</v>
      </c>
      <c r="G37" s="100">
        <v>3942406.1324300002</v>
      </c>
      <c r="H37" s="100">
        <v>3405139.09241</v>
      </c>
      <c r="I37" s="100">
        <v>3834916.1784199998</v>
      </c>
      <c r="J37" s="100">
        <v>2730045.9276800002</v>
      </c>
      <c r="K37" s="100">
        <v>3657733.2929500001</v>
      </c>
      <c r="L37" s="100">
        <v>3809438.7476900001</v>
      </c>
      <c r="M37" s="100">
        <v>3749985.4673799998</v>
      </c>
      <c r="N37" s="100">
        <v>3759940.26926</v>
      </c>
      <c r="O37" s="101">
        <v>41518536.276210003</v>
      </c>
    </row>
    <row r="38" spans="1:15" ht="14" x14ac:dyDescent="0.3">
      <c r="A38" s="71">
        <v>2026</v>
      </c>
      <c r="B38" s="99" t="s">
        <v>139</v>
      </c>
      <c r="C38" s="100">
        <v>166947.26134999999</v>
      </c>
      <c r="D38" s="100">
        <v>176440.92413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1">
        <v>343388.18547999999</v>
      </c>
    </row>
    <row r="39" spans="1:15" ht="14" x14ac:dyDescent="0.3">
      <c r="A39" s="70">
        <v>2025</v>
      </c>
      <c r="B39" s="99" t="s">
        <v>139</v>
      </c>
      <c r="C39" s="100">
        <v>82415.475059999997</v>
      </c>
      <c r="D39" s="100">
        <v>158782.83376000001</v>
      </c>
      <c r="E39" s="100">
        <v>86356.291979999995</v>
      </c>
      <c r="F39" s="100">
        <v>129783.30017</v>
      </c>
      <c r="G39" s="100">
        <v>367051.56397000002</v>
      </c>
      <c r="H39" s="100">
        <v>84044.054889999999</v>
      </c>
      <c r="I39" s="100">
        <v>262653.21983000002</v>
      </c>
      <c r="J39" s="100">
        <v>81744.173809999993</v>
      </c>
      <c r="K39" s="100">
        <v>230420.35769</v>
      </c>
      <c r="L39" s="100">
        <v>304893.73233000003</v>
      </c>
      <c r="M39" s="100">
        <v>164250.66383999999</v>
      </c>
      <c r="N39" s="100">
        <v>291305.66707000002</v>
      </c>
      <c r="O39" s="101">
        <v>2243701.3344000001</v>
      </c>
    </row>
    <row r="40" spans="1:15" ht="14" x14ac:dyDescent="0.3">
      <c r="A40" s="71">
        <v>2026</v>
      </c>
      <c r="B40" s="99" t="s">
        <v>140</v>
      </c>
      <c r="C40" s="100">
        <v>1341426.22327</v>
      </c>
      <c r="D40" s="100">
        <v>1412648.6228700001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>
        <v>2754074.84614</v>
      </c>
    </row>
    <row r="41" spans="1:15" ht="14" x14ac:dyDescent="0.3">
      <c r="A41" s="70">
        <v>2025</v>
      </c>
      <c r="B41" s="99" t="s">
        <v>140</v>
      </c>
      <c r="C41" s="100">
        <v>1223527.53629</v>
      </c>
      <c r="D41" s="100">
        <v>1292820.12341</v>
      </c>
      <c r="E41" s="100">
        <v>1477628.7379600001</v>
      </c>
      <c r="F41" s="100">
        <v>1378913.5104100001</v>
      </c>
      <c r="G41" s="100">
        <v>1672955.3116899999</v>
      </c>
      <c r="H41" s="100">
        <v>1274533.3654400001</v>
      </c>
      <c r="I41" s="100">
        <v>1563426.33225</v>
      </c>
      <c r="J41" s="100">
        <v>1488568.25976</v>
      </c>
      <c r="K41" s="100">
        <v>1507592.96484</v>
      </c>
      <c r="L41" s="100">
        <v>1641210.07917</v>
      </c>
      <c r="M41" s="100">
        <v>1478029.5774600001</v>
      </c>
      <c r="N41" s="100">
        <v>1730149.8807000001</v>
      </c>
      <c r="O41" s="101">
        <v>17729355.67938</v>
      </c>
    </row>
    <row r="42" spans="1:15" ht="14" x14ac:dyDescent="0.3">
      <c r="A42" s="71">
        <v>2026</v>
      </c>
      <c r="B42" s="99" t="s">
        <v>141</v>
      </c>
      <c r="C42" s="100">
        <v>812415.59510000004</v>
      </c>
      <c r="D42" s="100">
        <v>892563.15940999996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>
        <v>1704978.7545100001</v>
      </c>
    </row>
    <row r="43" spans="1:15" ht="14" x14ac:dyDescent="0.3">
      <c r="A43" s="70">
        <v>2025</v>
      </c>
      <c r="B43" s="99" t="s">
        <v>141</v>
      </c>
      <c r="C43" s="100">
        <v>790366.02335000003</v>
      </c>
      <c r="D43" s="100">
        <v>807918.99627999996</v>
      </c>
      <c r="E43" s="100">
        <v>915065.33814999997</v>
      </c>
      <c r="F43" s="100">
        <v>853188.37759000005</v>
      </c>
      <c r="G43" s="100">
        <v>1006653.87428</v>
      </c>
      <c r="H43" s="100">
        <v>797486.41171000001</v>
      </c>
      <c r="I43" s="100">
        <v>985283.14954999997</v>
      </c>
      <c r="J43" s="100">
        <v>962353.13220999995</v>
      </c>
      <c r="K43" s="100">
        <v>940890.15905000002</v>
      </c>
      <c r="L43" s="100">
        <v>1067517.67662</v>
      </c>
      <c r="M43" s="100">
        <v>979500.77905000001</v>
      </c>
      <c r="N43" s="100">
        <v>1149715.16218</v>
      </c>
      <c r="O43" s="101">
        <v>11255939.080019999</v>
      </c>
    </row>
    <row r="44" spans="1:15" ht="14" x14ac:dyDescent="0.3">
      <c r="A44" s="71">
        <v>2026</v>
      </c>
      <c r="B44" s="99" t="s">
        <v>142</v>
      </c>
      <c r="C44" s="100">
        <v>1073519.99434</v>
      </c>
      <c r="D44" s="100">
        <v>1098999.21588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1">
        <v>2172519.2102199998</v>
      </c>
    </row>
    <row r="45" spans="1:15" ht="14" x14ac:dyDescent="0.3">
      <c r="A45" s="70">
        <v>2025</v>
      </c>
      <c r="B45" s="99" t="s">
        <v>142</v>
      </c>
      <c r="C45" s="100">
        <v>1010429.14516</v>
      </c>
      <c r="D45" s="100">
        <v>1020280.04842</v>
      </c>
      <c r="E45" s="100">
        <v>1135255.7575600001</v>
      </c>
      <c r="F45" s="100">
        <v>1080232.25676</v>
      </c>
      <c r="G45" s="100">
        <v>1234475.85081</v>
      </c>
      <c r="H45" s="100">
        <v>967982.11221000005</v>
      </c>
      <c r="I45" s="100">
        <v>1186789.6262999999</v>
      </c>
      <c r="J45" s="100">
        <v>1098658.63953</v>
      </c>
      <c r="K45" s="100">
        <v>1130907.2489199999</v>
      </c>
      <c r="L45" s="100">
        <v>1219448.27269</v>
      </c>
      <c r="M45" s="100">
        <v>1048575.8675000001</v>
      </c>
      <c r="N45" s="100">
        <v>1108368.0880100001</v>
      </c>
      <c r="O45" s="101">
        <v>13241402.913869999</v>
      </c>
    </row>
    <row r="46" spans="1:15" ht="14" x14ac:dyDescent="0.3">
      <c r="A46" s="71">
        <v>2026</v>
      </c>
      <c r="B46" s="99" t="s">
        <v>143</v>
      </c>
      <c r="C46" s="100">
        <v>1082292.49263</v>
      </c>
      <c r="D46" s="100">
        <v>1192569.2574199999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1">
        <v>2274861.7500499999</v>
      </c>
    </row>
    <row r="47" spans="1:15" ht="14" x14ac:dyDescent="0.3">
      <c r="A47" s="70">
        <v>2025</v>
      </c>
      <c r="B47" s="99" t="s">
        <v>143</v>
      </c>
      <c r="C47" s="100">
        <v>1245833.8453200001</v>
      </c>
      <c r="D47" s="100">
        <v>1233327.2370500001</v>
      </c>
      <c r="E47" s="100">
        <v>1539796.5189100001</v>
      </c>
      <c r="F47" s="100">
        <v>1300330.56874</v>
      </c>
      <c r="G47" s="100">
        <v>1496087.7146000001</v>
      </c>
      <c r="H47" s="100">
        <v>1430267.9801</v>
      </c>
      <c r="I47" s="100">
        <v>1351678.26667</v>
      </c>
      <c r="J47" s="100">
        <v>1364767.0974000001</v>
      </c>
      <c r="K47" s="100">
        <v>1479082.5117299999</v>
      </c>
      <c r="L47" s="100">
        <v>1287167.99391</v>
      </c>
      <c r="M47" s="100">
        <v>1313487.3516800001</v>
      </c>
      <c r="N47" s="100">
        <v>1493344.84913</v>
      </c>
      <c r="O47" s="101">
        <v>16535171.93524</v>
      </c>
    </row>
    <row r="48" spans="1:15" ht="14" x14ac:dyDescent="0.3">
      <c r="A48" s="71">
        <v>2026</v>
      </c>
      <c r="B48" s="99" t="s">
        <v>144</v>
      </c>
      <c r="C48" s="100">
        <v>316967.67838</v>
      </c>
      <c r="D48" s="100">
        <v>337019.20059999998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1">
        <v>653986.87898000004</v>
      </c>
    </row>
    <row r="49" spans="1:15" ht="14" x14ac:dyDescent="0.3">
      <c r="A49" s="70">
        <v>2025</v>
      </c>
      <c r="B49" s="99" t="s">
        <v>144</v>
      </c>
      <c r="C49" s="100">
        <v>317185.4056</v>
      </c>
      <c r="D49" s="100">
        <v>320215.88027000002</v>
      </c>
      <c r="E49" s="100">
        <v>375147.76507999998</v>
      </c>
      <c r="F49" s="100">
        <v>387281.56464</v>
      </c>
      <c r="G49" s="100">
        <v>413257.72554999997</v>
      </c>
      <c r="H49" s="100">
        <v>365425.93777000002</v>
      </c>
      <c r="I49" s="100">
        <v>427235.17099999997</v>
      </c>
      <c r="J49" s="100">
        <v>363879.54689</v>
      </c>
      <c r="K49" s="100">
        <v>381351.58760000003</v>
      </c>
      <c r="L49" s="100">
        <v>402961.40811999998</v>
      </c>
      <c r="M49" s="100">
        <v>359715.95051</v>
      </c>
      <c r="N49" s="100">
        <v>385237.03674000001</v>
      </c>
      <c r="O49" s="101">
        <v>4498894.9797700001</v>
      </c>
    </row>
    <row r="50" spans="1:15" ht="14" x14ac:dyDescent="0.3">
      <c r="A50" s="71">
        <v>2026</v>
      </c>
      <c r="B50" s="99" t="s">
        <v>145</v>
      </c>
      <c r="C50" s="100">
        <v>475983.91699</v>
      </c>
      <c r="D50" s="100">
        <v>571605.49231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>
        <v>1047589.4093000001</v>
      </c>
    </row>
    <row r="51" spans="1:15" ht="14" x14ac:dyDescent="0.3">
      <c r="A51" s="70">
        <v>2025</v>
      </c>
      <c r="B51" s="99" t="s">
        <v>145</v>
      </c>
      <c r="C51" s="100">
        <v>1162563.4042</v>
      </c>
      <c r="D51" s="100">
        <v>877795.87298999995</v>
      </c>
      <c r="E51" s="100">
        <v>565638.54428999999</v>
      </c>
      <c r="F51" s="100">
        <v>503105.11076000001</v>
      </c>
      <c r="G51" s="100">
        <v>853872.1899</v>
      </c>
      <c r="H51" s="100">
        <v>379418.29800000001</v>
      </c>
      <c r="I51" s="100">
        <v>756252.52335999999</v>
      </c>
      <c r="J51" s="100">
        <v>596963.09438999998</v>
      </c>
      <c r="K51" s="100">
        <v>498544.04327000002</v>
      </c>
      <c r="L51" s="100">
        <v>552130.39627000003</v>
      </c>
      <c r="M51" s="100">
        <v>598739.24155000004</v>
      </c>
      <c r="N51" s="100">
        <v>553576.74325000006</v>
      </c>
      <c r="O51" s="101">
        <v>7898599.4622299997</v>
      </c>
    </row>
    <row r="52" spans="1:15" ht="14" x14ac:dyDescent="0.3">
      <c r="A52" s="71">
        <v>2026</v>
      </c>
      <c r="B52" s="99" t="s">
        <v>146</v>
      </c>
      <c r="C52" s="100">
        <v>554493.25913000002</v>
      </c>
      <c r="D52" s="100">
        <v>553410.09458000003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>
        <v>1107903.3537099999</v>
      </c>
    </row>
    <row r="53" spans="1:15" ht="14" x14ac:dyDescent="0.3">
      <c r="A53" s="70">
        <v>2025</v>
      </c>
      <c r="B53" s="99" t="s">
        <v>146</v>
      </c>
      <c r="C53" s="100">
        <v>385096.25397999998</v>
      </c>
      <c r="D53" s="100">
        <v>435240.08289000002</v>
      </c>
      <c r="E53" s="100">
        <v>883933.51546000002</v>
      </c>
      <c r="F53" s="100">
        <v>538174.46184</v>
      </c>
      <c r="G53" s="100">
        <v>740987.58125000005</v>
      </c>
      <c r="H53" s="100">
        <v>619563.71721999999</v>
      </c>
      <c r="I53" s="100">
        <v>981430.19851000002</v>
      </c>
      <c r="J53" s="100">
        <v>833908.33666999999</v>
      </c>
      <c r="K53" s="100">
        <v>572821.47238000005</v>
      </c>
      <c r="L53" s="100">
        <v>707561.84699999995</v>
      </c>
      <c r="M53" s="100">
        <v>746161.37827999995</v>
      </c>
      <c r="N53" s="100">
        <v>2561354.9850400002</v>
      </c>
      <c r="O53" s="101">
        <v>10006233.83052</v>
      </c>
    </row>
    <row r="54" spans="1:15" ht="14" x14ac:dyDescent="0.3">
      <c r="A54" s="71">
        <v>2026</v>
      </c>
      <c r="B54" s="99" t="s">
        <v>147</v>
      </c>
      <c r="C54" s="100">
        <v>535272.01648999995</v>
      </c>
      <c r="D54" s="100">
        <v>612275.62164999999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>
        <v>1147547.6381399999</v>
      </c>
    </row>
    <row r="55" spans="1:15" ht="14" x14ac:dyDescent="0.3">
      <c r="A55" s="70">
        <v>2025</v>
      </c>
      <c r="B55" s="99" t="s">
        <v>147</v>
      </c>
      <c r="C55" s="100">
        <v>588851.29539999994</v>
      </c>
      <c r="D55" s="100">
        <v>590626.15397999994</v>
      </c>
      <c r="E55" s="100">
        <v>637580.50671999995</v>
      </c>
      <c r="F55" s="100">
        <v>609011.36403000006</v>
      </c>
      <c r="G55" s="100">
        <v>657013.96250999998</v>
      </c>
      <c r="H55" s="100">
        <v>531511.81964999996</v>
      </c>
      <c r="I55" s="100">
        <v>656551.99306000001</v>
      </c>
      <c r="J55" s="100">
        <v>569265.14665999997</v>
      </c>
      <c r="K55" s="100">
        <v>605697.60332999995</v>
      </c>
      <c r="L55" s="100">
        <v>665893.15729</v>
      </c>
      <c r="M55" s="100">
        <v>612768.36932000006</v>
      </c>
      <c r="N55" s="100">
        <v>662157.73063000001</v>
      </c>
      <c r="O55" s="101">
        <v>7386929.1025799997</v>
      </c>
    </row>
    <row r="56" spans="1:15" ht="14" x14ac:dyDescent="0.3">
      <c r="A56" s="71">
        <v>2026</v>
      </c>
      <c r="B56" s="97" t="s">
        <v>30</v>
      </c>
      <c r="C56" s="103">
        <f>C58</f>
        <v>519276.63944</v>
      </c>
      <c r="D56" s="103">
        <f t="shared" ref="D56:O56" si="2">D58</f>
        <v>475477.22866000002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>
        <f t="shared" si="2"/>
        <v>994753.86809999996</v>
      </c>
    </row>
    <row r="57" spans="1:15" ht="14" x14ac:dyDescent="0.3">
      <c r="A57" s="70">
        <v>2025</v>
      </c>
      <c r="B57" s="97" t="s">
        <v>30</v>
      </c>
      <c r="C57" s="103">
        <f>C59</f>
        <v>456640.6508</v>
      </c>
      <c r="D57" s="103">
        <f t="shared" ref="D57:O57" si="3">D59</f>
        <v>417965.56385999999</v>
      </c>
      <c r="E57" s="103">
        <f t="shared" si="3"/>
        <v>492803.16411000001</v>
      </c>
      <c r="F57" s="103">
        <f t="shared" si="3"/>
        <v>474411.65805000003</v>
      </c>
      <c r="G57" s="103">
        <f t="shared" si="3"/>
        <v>531060.78685999999</v>
      </c>
      <c r="H57" s="103">
        <f t="shared" si="3"/>
        <v>490379.5393</v>
      </c>
      <c r="I57" s="103">
        <f t="shared" si="3"/>
        <v>571275.46848000004</v>
      </c>
      <c r="J57" s="103">
        <f t="shared" si="3"/>
        <v>522783.40360000002</v>
      </c>
      <c r="K57" s="103">
        <f t="shared" si="3"/>
        <v>549583.27093999996</v>
      </c>
      <c r="L57" s="103">
        <f t="shared" si="3"/>
        <v>583388.00285000005</v>
      </c>
      <c r="M57" s="103">
        <f t="shared" si="3"/>
        <v>531981.78977000003</v>
      </c>
      <c r="N57" s="103">
        <f t="shared" si="3"/>
        <v>589663.37181000004</v>
      </c>
      <c r="O57" s="103">
        <f t="shared" si="3"/>
        <v>6211936.6704299999</v>
      </c>
    </row>
    <row r="58" spans="1:15" ht="14" x14ac:dyDescent="0.3">
      <c r="A58" s="71">
        <v>2026</v>
      </c>
      <c r="B58" s="99" t="s">
        <v>148</v>
      </c>
      <c r="C58" s="100">
        <v>519276.63944</v>
      </c>
      <c r="D58" s="100">
        <v>475477.22866000002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1">
        <v>994753.86809999996</v>
      </c>
    </row>
    <row r="59" spans="1:15" ht="14.5" thickBot="1" x14ac:dyDescent="0.35">
      <c r="A59" s="70">
        <v>2025</v>
      </c>
      <c r="B59" s="99" t="s">
        <v>148</v>
      </c>
      <c r="C59" s="100">
        <v>456640.6508</v>
      </c>
      <c r="D59" s="100">
        <v>417965.56385999999</v>
      </c>
      <c r="E59" s="100">
        <v>492803.16411000001</v>
      </c>
      <c r="F59" s="100">
        <v>474411.65805000003</v>
      </c>
      <c r="G59" s="100">
        <v>531060.78685999999</v>
      </c>
      <c r="H59" s="100">
        <v>490379.5393</v>
      </c>
      <c r="I59" s="100">
        <v>571275.46848000004</v>
      </c>
      <c r="J59" s="100">
        <v>522783.40360000002</v>
      </c>
      <c r="K59" s="100">
        <v>549583.27093999996</v>
      </c>
      <c r="L59" s="100">
        <v>583388.00285000005</v>
      </c>
      <c r="M59" s="100">
        <v>531981.78977000003</v>
      </c>
      <c r="N59" s="100">
        <v>589663.37181000004</v>
      </c>
      <c r="O59" s="101">
        <v>6211936.6704299999</v>
      </c>
    </row>
    <row r="60" spans="1:15" s="27" customFormat="1" ht="15" customHeight="1" thickBot="1" x14ac:dyDescent="0.3">
      <c r="A60" s="104">
        <v>2002</v>
      </c>
      <c r="B60" s="105" t="s">
        <v>36</v>
      </c>
      <c r="C60" s="106">
        <v>2607319.6609999998</v>
      </c>
      <c r="D60" s="106">
        <v>2383772.9539999999</v>
      </c>
      <c r="E60" s="106">
        <v>2918943.5210000002</v>
      </c>
      <c r="F60" s="106">
        <v>2742857.9219999998</v>
      </c>
      <c r="G60" s="106">
        <v>3000325.2429999998</v>
      </c>
      <c r="H60" s="106">
        <v>2770693.8810000001</v>
      </c>
      <c r="I60" s="106">
        <v>3103851.8620000002</v>
      </c>
      <c r="J60" s="106">
        <v>2975888.9739999999</v>
      </c>
      <c r="K60" s="106">
        <v>3218206.861</v>
      </c>
      <c r="L60" s="106">
        <v>3501128.02</v>
      </c>
      <c r="M60" s="106">
        <v>3593604.8960000002</v>
      </c>
      <c r="N60" s="106">
        <v>3242495.2340000002</v>
      </c>
      <c r="O60" s="107">
        <f>SUM(C60:N60)</f>
        <v>36059089.028999999</v>
      </c>
    </row>
    <row r="61" spans="1:15" s="27" customFormat="1" ht="15" customHeight="1" thickBot="1" x14ac:dyDescent="0.3">
      <c r="A61" s="104">
        <v>2003</v>
      </c>
      <c r="B61" s="105" t="s">
        <v>36</v>
      </c>
      <c r="C61" s="106">
        <v>3533705.5819999999</v>
      </c>
      <c r="D61" s="106">
        <v>2923460.39</v>
      </c>
      <c r="E61" s="106">
        <v>3908255.9909999999</v>
      </c>
      <c r="F61" s="106">
        <v>3662183.449</v>
      </c>
      <c r="G61" s="106">
        <v>3860471.3</v>
      </c>
      <c r="H61" s="106">
        <v>3796113.5219999999</v>
      </c>
      <c r="I61" s="106">
        <v>4236114.2640000004</v>
      </c>
      <c r="J61" s="106">
        <v>3828726.17</v>
      </c>
      <c r="K61" s="106">
        <v>4114677.523</v>
      </c>
      <c r="L61" s="106">
        <v>4824388.2589999996</v>
      </c>
      <c r="M61" s="106">
        <v>3969697.4580000001</v>
      </c>
      <c r="N61" s="106">
        <v>4595042.3940000003</v>
      </c>
      <c r="O61" s="107">
        <f t="shared" ref="O61:O79" si="4">SUM(C61:N61)</f>
        <v>47252836.302000001</v>
      </c>
    </row>
    <row r="62" spans="1:15" s="27" customFormat="1" ht="15" customHeight="1" thickBot="1" x14ac:dyDescent="0.3">
      <c r="A62" s="104">
        <v>2004</v>
      </c>
      <c r="B62" s="105" t="s">
        <v>36</v>
      </c>
      <c r="C62" s="106">
        <v>4619660.84</v>
      </c>
      <c r="D62" s="106">
        <v>3664503.0430000001</v>
      </c>
      <c r="E62" s="106">
        <v>5218042.1770000001</v>
      </c>
      <c r="F62" s="106">
        <v>5072462.9939999999</v>
      </c>
      <c r="G62" s="106">
        <v>5170061.6050000004</v>
      </c>
      <c r="H62" s="106">
        <v>5284383.2860000003</v>
      </c>
      <c r="I62" s="106">
        <v>5632138.7980000004</v>
      </c>
      <c r="J62" s="106">
        <v>4707491.284</v>
      </c>
      <c r="K62" s="106">
        <v>5656283.5209999997</v>
      </c>
      <c r="L62" s="106">
        <v>5867342.1210000003</v>
      </c>
      <c r="M62" s="106">
        <v>5733908.9759999998</v>
      </c>
      <c r="N62" s="106">
        <v>6540874.1749999998</v>
      </c>
      <c r="O62" s="107">
        <f t="shared" si="4"/>
        <v>63167152.819999993</v>
      </c>
    </row>
    <row r="63" spans="1:15" s="27" customFormat="1" ht="15" customHeight="1" thickBot="1" x14ac:dyDescent="0.3">
      <c r="A63" s="104">
        <v>2005</v>
      </c>
      <c r="B63" s="105" t="s">
        <v>36</v>
      </c>
      <c r="C63" s="106">
        <v>4997279.7240000004</v>
      </c>
      <c r="D63" s="106">
        <v>5651741.2520000003</v>
      </c>
      <c r="E63" s="106">
        <v>6591859.2180000003</v>
      </c>
      <c r="F63" s="106">
        <v>6128131.8779999996</v>
      </c>
      <c r="G63" s="106">
        <v>5977226.2170000002</v>
      </c>
      <c r="H63" s="106">
        <v>6038534.3669999996</v>
      </c>
      <c r="I63" s="106">
        <v>5763466.3530000001</v>
      </c>
      <c r="J63" s="106">
        <v>5552867.2120000003</v>
      </c>
      <c r="K63" s="106">
        <v>6814268.9409999996</v>
      </c>
      <c r="L63" s="106">
        <v>6772178.5690000001</v>
      </c>
      <c r="M63" s="106">
        <v>5942575.7819999997</v>
      </c>
      <c r="N63" s="106">
        <v>7246278.6299999999</v>
      </c>
      <c r="O63" s="107">
        <f t="shared" si="4"/>
        <v>73476408.142999992</v>
      </c>
    </row>
    <row r="64" spans="1:15" s="27" customFormat="1" ht="15" customHeight="1" thickBot="1" x14ac:dyDescent="0.3">
      <c r="A64" s="104">
        <v>2006</v>
      </c>
      <c r="B64" s="105" t="s">
        <v>36</v>
      </c>
      <c r="C64" s="106">
        <v>5133048.8810000001</v>
      </c>
      <c r="D64" s="106">
        <v>6058251.2790000001</v>
      </c>
      <c r="E64" s="106">
        <v>7411101.659</v>
      </c>
      <c r="F64" s="106">
        <v>6456090.2609999999</v>
      </c>
      <c r="G64" s="106">
        <v>7041543.2470000004</v>
      </c>
      <c r="H64" s="106">
        <v>7815434.6220000004</v>
      </c>
      <c r="I64" s="106">
        <v>7067411.4790000003</v>
      </c>
      <c r="J64" s="106">
        <v>6811202.4100000001</v>
      </c>
      <c r="K64" s="106">
        <v>7606551.0949999997</v>
      </c>
      <c r="L64" s="106">
        <v>6888812.5489999996</v>
      </c>
      <c r="M64" s="106">
        <v>8641474.5559999999</v>
      </c>
      <c r="N64" s="106">
        <v>8603753.4800000004</v>
      </c>
      <c r="O64" s="107">
        <f t="shared" si="4"/>
        <v>85534675.517999992</v>
      </c>
    </row>
    <row r="65" spans="1:15" s="27" customFormat="1" ht="15" customHeight="1" thickBot="1" x14ac:dyDescent="0.3">
      <c r="A65" s="104">
        <v>2007</v>
      </c>
      <c r="B65" s="105" t="s">
        <v>36</v>
      </c>
      <c r="C65" s="106">
        <v>6564559.7929999996</v>
      </c>
      <c r="D65" s="106">
        <v>7656951.608</v>
      </c>
      <c r="E65" s="106">
        <v>8957851.6209999993</v>
      </c>
      <c r="F65" s="106">
        <v>8313312.0049999999</v>
      </c>
      <c r="G65" s="106">
        <v>9147620.0419999994</v>
      </c>
      <c r="H65" s="106">
        <v>8980247.4370000008</v>
      </c>
      <c r="I65" s="106">
        <v>8937741.591</v>
      </c>
      <c r="J65" s="106">
        <v>8736689.0920000002</v>
      </c>
      <c r="K65" s="106">
        <v>9038743.8959999997</v>
      </c>
      <c r="L65" s="106">
        <v>9895216.6219999995</v>
      </c>
      <c r="M65" s="106">
        <v>11318798.220000001</v>
      </c>
      <c r="N65" s="106">
        <v>9724017.977</v>
      </c>
      <c r="O65" s="107">
        <f t="shared" si="4"/>
        <v>107271749.90399998</v>
      </c>
    </row>
    <row r="66" spans="1:15" s="27" customFormat="1" ht="15" customHeight="1" thickBot="1" x14ac:dyDescent="0.3">
      <c r="A66" s="104">
        <v>2008</v>
      </c>
      <c r="B66" s="105" t="s">
        <v>36</v>
      </c>
      <c r="C66" s="106">
        <v>10632207.040999999</v>
      </c>
      <c r="D66" s="106">
        <v>11077899.119999999</v>
      </c>
      <c r="E66" s="106">
        <v>11428587.233999999</v>
      </c>
      <c r="F66" s="106">
        <v>11363963.503</v>
      </c>
      <c r="G66" s="106">
        <v>12477968.699999999</v>
      </c>
      <c r="H66" s="106">
        <v>11770634.384</v>
      </c>
      <c r="I66" s="106">
        <v>12595426.863</v>
      </c>
      <c r="J66" s="106">
        <v>11046830.085999999</v>
      </c>
      <c r="K66" s="106">
        <v>12793148.034</v>
      </c>
      <c r="L66" s="106">
        <v>9722708.7899999991</v>
      </c>
      <c r="M66" s="106">
        <v>9395872.8969999999</v>
      </c>
      <c r="N66" s="106">
        <v>7721948.9740000004</v>
      </c>
      <c r="O66" s="107">
        <f t="shared" si="4"/>
        <v>132027195.626</v>
      </c>
    </row>
    <row r="67" spans="1:15" s="27" customFormat="1" ht="15" customHeight="1" thickBot="1" x14ac:dyDescent="0.3">
      <c r="A67" s="104">
        <v>2009</v>
      </c>
      <c r="B67" s="105" t="s">
        <v>36</v>
      </c>
      <c r="C67" s="106">
        <v>7884493.5240000002</v>
      </c>
      <c r="D67" s="106">
        <v>8435115.8340000007</v>
      </c>
      <c r="E67" s="106">
        <v>8155485.0810000002</v>
      </c>
      <c r="F67" s="106">
        <v>7561696.2829999998</v>
      </c>
      <c r="G67" s="106">
        <v>7346407.5279999999</v>
      </c>
      <c r="H67" s="106">
        <v>8329692.7829999998</v>
      </c>
      <c r="I67" s="106">
        <v>9055733.6710000001</v>
      </c>
      <c r="J67" s="106">
        <v>7839908.8420000002</v>
      </c>
      <c r="K67" s="106">
        <v>8480708.3870000001</v>
      </c>
      <c r="L67" s="106">
        <v>10095768.029999999</v>
      </c>
      <c r="M67" s="106">
        <v>8903010.773</v>
      </c>
      <c r="N67" s="106">
        <v>10054591.867000001</v>
      </c>
      <c r="O67" s="107">
        <f t="shared" si="4"/>
        <v>102142612.603</v>
      </c>
    </row>
    <row r="68" spans="1:15" s="27" customFormat="1" ht="15" customHeight="1" thickBot="1" x14ac:dyDescent="0.3">
      <c r="A68" s="104">
        <v>2010</v>
      </c>
      <c r="B68" s="105" t="s">
        <v>36</v>
      </c>
      <c r="C68" s="106">
        <v>7828748.0580000002</v>
      </c>
      <c r="D68" s="106">
        <v>8263237.8140000002</v>
      </c>
      <c r="E68" s="106">
        <v>9886488.1710000001</v>
      </c>
      <c r="F68" s="106">
        <v>9396006.6539999992</v>
      </c>
      <c r="G68" s="106">
        <v>9799958.1170000006</v>
      </c>
      <c r="H68" s="106">
        <v>9542907.6439999994</v>
      </c>
      <c r="I68" s="106">
        <v>9564682.5449999999</v>
      </c>
      <c r="J68" s="106">
        <v>8523451.9729999993</v>
      </c>
      <c r="K68" s="106">
        <v>8909230.5209999997</v>
      </c>
      <c r="L68" s="106">
        <v>10963586.27</v>
      </c>
      <c r="M68" s="106">
        <v>9382369.7180000003</v>
      </c>
      <c r="N68" s="106">
        <v>11822551.698999999</v>
      </c>
      <c r="O68" s="107">
        <f t="shared" si="4"/>
        <v>113883219.18399999</v>
      </c>
    </row>
    <row r="69" spans="1:15" s="27" customFormat="1" ht="15" customHeight="1" thickBot="1" x14ac:dyDescent="0.3">
      <c r="A69" s="104">
        <v>2011</v>
      </c>
      <c r="B69" s="105" t="s">
        <v>36</v>
      </c>
      <c r="C69" s="106">
        <v>9551084.6390000004</v>
      </c>
      <c r="D69" s="106">
        <v>10059126.307</v>
      </c>
      <c r="E69" s="106">
        <v>11811085.16</v>
      </c>
      <c r="F69" s="106">
        <v>11873269.447000001</v>
      </c>
      <c r="G69" s="106">
        <v>10943364.372</v>
      </c>
      <c r="H69" s="106">
        <v>11349953.558</v>
      </c>
      <c r="I69" s="106">
        <v>11860004.271</v>
      </c>
      <c r="J69" s="106">
        <v>11245124.657</v>
      </c>
      <c r="K69" s="106">
        <v>10750626.098999999</v>
      </c>
      <c r="L69" s="106">
        <v>11907219.297</v>
      </c>
      <c r="M69" s="106">
        <v>11078524.743000001</v>
      </c>
      <c r="N69" s="106">
        <v>12477486.279999999</v>
      </c>
      <c r="O69" s="107">
        <f t="shared" si="4"/>
        <v>134906868.83000001</v>
      </c>
    </row>
    <row r="70" spans="1:15" ht="13" thickBot="1" x14ac:dyDescent="0.3">
      <c r="A70" s="104">
        <v>2012</v>
      </c>
      <c r="B70" s="105" t="s">
        <v>36</v>
      </c>
      <c r="C70" s="106">
        <v>10348187.165999999</v>
      </c>
      <c r="D70" s="106">
        <v>11748000.124</v>
      </c>
      <c r="E70" s="106">
        <v>13208572.977</v>
      </c>
      <c r="F70" s="106">
        <v>12630226.718</v>
      </c>
      <c r="G70" s="106">
        <v>13131530.960999999</v>
      </c>
      <c r="H70" s="106">
        <v>13231198.687999999</v>
      </c>
      <c r="I70" s="106">
        <v>12830675.307</v>
      </c>
      <c r="J70" s="106">
        <v>12831394.572000001</v>
      </c>
      <c r="K70" s="106">
        <v>12952651.721999999</v>
      </c>
      <c r="L70" s="106">
        <v>13190769.654999999</v>
      </c>
      <c r="M70" s="106">
        <v>13753052.493000001</v>
      </c>
      <c r="N70" s="106">
        <v>12605476.173</v>
      </c>
      <c r="O70" s="107">
        <f t="shared" si="4"/>
        <v>152461736.55599999</v>
      </c>
    </row>
    <row r="71" spans="1:15" ht="13" thickBot="1" x14ac:dyDescent="0.3">
      <c r="A71" s="104">
        <v>2013</v>
      </c>
      <c r="B71" s="105" t="s">
        <v>36</v>
      </c>
      <c r="C71" s="106">
        <v>11481521.079</v>
      </c>
      <c r="D71" s="106">
        <v>12385690.909</v>
      </c>
      <c r="E71" s="106">
        <v>13122058.141000001</v>
      </c>
      <c r="F71" s="106">
        <v>12468202.903000001</v>
      </c>
      <c r="G71" s="106">
        <v>13277209.017000001</v>
      </c>
      <c r="H71" s="106">
        <v>12399973.961999999</v>
      </c>
      <c r="I71" s="106">
        <v>13059519.685000001</v>
      </c>
      <c r="J71" s="106">
        <v>11118300.903000001</v>
      </c>
      <c r="K71" s="106">
        <v>13060371.039000001</v>
      </c>
      <c r="L71" s="106">
        <v>12053704.638</v>
      </c>
      <c r="M71" s="106">
        <v>14201227.351</v>
      </c>
      <c r="N71" s="106">
        <v>13174857.460000001</v>
      </c>
      <c r="O71" s="107">
        <f t="shared" si="4"/>
        <v>151802637.08700001</v>
      </c>
    </row>
    <row r="72" spans="1:15" ht="13" thickBot="1" x14ac:dyDescent="0.3">
      <c r="A72" s="104">
        <v>2014</v>
      </c>
      <c r="B72" s="105" t="s">
        <v>36</v>
      </c>
      <c r="C72" s="106">
        <v>12399761.948000001</v>
      </c>
      <c r="D72" s="106">
        <v>13053292.493000001</v>
      </c>
      <c r="E72" s="106">
        <v>14680110.779999999</v>
      </c>
      <c r="F72" s="106">
        <v>13371185.664000001</v>
      </c>
      <c r="G72" s="106">
        <v>13681906.159</v>
      </c>
      <c r="H72" s="106">
        <v>12880924.245999999</v>
      </c>
      <c r="I72" s="106">
        <v>13344776.958000001</v>
      </c>
      <c r="J72" s="106">
        <v>11386828.925000001</v>
      </c>
      <c r="K72" s="106">
        <v>13583120.905999999</v>
      </c>
      <c r="L72" s="106">
        <v>12891630.102</v>
      </c>
      <c r="M72" s="106">
        <v>13067348.107000001</v>
      </c>
      <c r="N72" s="106">
        <v>13269271.402000001</v>
      </c>
      <c r="O72" s="107">
        <f t="shared" si="4"/>
        <v>157610157.69</v>
      </c>
    </row>
    <row r="73" spans="1:15" ht="13" thickBot="1" x14ac:dyDescent="0.3">
      <c r="A73" s="104">
        <v>2015</v>
      </c>
      <c r="B73" s="105" t="s">
        <v>36</v>
      </c>
      <c r="C73" s="106">
        <v>12301766.75</v>
      </c>
      <c r="D73" s="106">
        <v>12231860.140000001</v>
      </c>
      <c r="E73" s="106">
        <v>12519910.437999999</v>
      </c>
      <c r="F73" s="106">
        <v>13349346.866</v>
      </c>
      <c r="G73" s="106">
        <v>11080385.127</v>
      </c>
      <c r="H73" s="106">
        <v>11949647.085999999</v>
      </c>
      <c r="I73" s="106">
        <v>11129358.973999999</v>
      </c>
      <c r="J73" s="106">
        <v>11022045.344000001</v>
      </c>
      <c r="K73" s="106">
        <v>11581703.842</v>
      </c>
      <c r="L73" s="106">
        <v>13240039.088</v>
      </c>
      <c r="M73" s="106">
        <v>11681989.013</v>
      </c>
      <c r="N73" s="106">
        <v>11750818.76</v>
      </c>
      <c r="O73" s="107">
        <f t="shared" si="4"/>
        <v>143838871.428</v>
      </c>
    </row>
    <row r="74" spans="1:15" ht="13" thickBot="1" x14ac:dyDescent="0.3">
      <c r="A74" s="104">
        <v>2016</v>
      </c>
      <c r="B74" s="105" t="s">
        <v>36</v>
      </c>
      <c r="C74" s="106">
        <v>9546115.4000000004</v>
      </c>
      <c r="D74" s="106">
        <v>12366388.057</v>
      </c>
      <c r="E74" s="106">
        <v>12757672.093</v>
      </c>
      <c r="F74" s="106">
        <v>11950497.685000001</v>
      </c>
      <c r="G74" s="106">
        <v>12098611.067</v>
      </c>
      <c r="H74" s="106">
        <v>12864154.060000001</v>
      </c>
      <c r="I74" s="106">
        <v>9850124.8719999995</v>
      </c>
      <c r="J74" s="106">
        <v>11830762.82</v>
      </c>
      <c r="K74" s="106">
        <v>10901638.452</v>
      </c>
      <c r="L74" s="106">
        <v>12796159.91</v>
      </c>
      <c r="M74" s="106">
        <v>12786936.247</v>
      </c>
      <c r="N74" s="106">
        <v>12780523.145</v>
      </c>
      <c r="O74" s="107">
        <f t="shared" si="4"/>
        <v>142529583.80799997</v>
      </c>
    </row>
    <row r="75" spans="1:15" ht="13" thickBot="1" x14ac:dyDescent="0.3">
      <c r="A75" s="104">
        <v>2017</v>
      </c>
      <c r="B75" s="105" t="s">
        <v>36</v>
      </c>
      <c r="C75" s="106">
        <v>11247585.677000133</v>
      </c>
      <c r="D75" s="106">
        <v>12089908.933999483</v>
      </c>
      <c r="E75" s="106">
        <v>14470814.05899963</v>
      </c>
      <c r="F75" s="106">
        <v>12859938.790999187</v>
      </c>
      <c r="G75" s="106">
        <v>13582079.73099998</v>
      </c>
      <c r="H75" s="106">
        <v>13125306.943999315</v>
      </c>
      <c r="I75" s="106">
        <v>12612074.05599888</v>
      </c>
      <c r="J75" s="106">
        <v>13248462.990000026</v>
      </c>
      <c r="K75" s="106">
        <v>11810080.804999635</v>
      </c>
      <c r="L75" s="106">
        <v>13912699.49399944</v>
      </c>
      <c r="M75" s="106">
        <v>14188323.115998682</v>
      </c>
      <c r="N75" s="106">
        <v>13845665.816998869</v>
      </c>
      <c r="O75" s="107">
        <f t="shared" si="4"/>
        <v>156992940.41399324</v>
      </c>
    </row>
    <row r="76" spans="1:15" ht="13" thickBot="1" x14ac:dyDescent="0.3">
      <c r="A76" s="104">
        <v>2018</v>
      </c>
      <c r="B76" s="105" t="s">
        <v>36</v>
      </c>
      <c r="C76" s="106">
        <v>13080096.762</v>
      </c>
      <c r="D76" s="106">
        <v>13827132.654999999</v>
      </c>
      <c r="E76" s="106">
        <v>16338253.918</v>
      </c>
      <c r="F76" s="106">
        <v>14530822.873</v>
      </c>
      <c r="G76" s="106">
        <v>15166648.044</v>
      </c>
      <c r="H76" s="106">
        <v>13657091.159</v>
      </c>
      <c r="I76" s="106">
        <v>14771360.698000001</v>
      </c>
      <c r="J76" s="106">
        <v>12926754.198999999</v>
      </c>
      <c r="K76" s="106">
        <v>15247368.846000001</v>
      </c>
      <c r="L76" s="106">
        <v>16590652.49</v>
      </c>
      <c r="M76" s="106">
        <v>16386878.392999999</v>
      </c>
      <c r="N76" s="106">
        <v>14645696.251</v>
      </c>
      <c r="O76" s="107">
        <f t="shared" si="4"/>
        <v>177168756.28799999</v>
      </c>
    </row>
    <row r="77" spans="1:15" ht="13" thickBot="1" x14ac:dyDescent="0.3">
      <c r="A77" s="104">
        <v>2019</v>
      </c>
      <c r="B77" s="105" t="s">
        <v>36</v>
      </c>
      <c r="C77" s="106">
        <v>13874826.012</v>
      </c>
      <c r="D77" s="106">
        <v>14323043.041999999</v>
      </c>
      <c r="E77" s="106">
        <v>16335862.397</v>
      </c>
      <c r="F77" s="106">
        <v>15340619.824999999</v>
      </c>
      <c r="G77" s="106">
        <v>16855105.096999999</v>
      </c>
      <c r="H77" s="106">
        <v>11634653.880999999</v>
      </c>
      <c r="I77" s="106">
        <v>15932004.723999999</v>
      </c>
      <c r="J77" s="106">
        <v>13222876.222999999</v>
      </c>
      <c r="K77" s="106">
        <v>15273579.960999999</v>
      </c>
      <c r="L77" s="106">
        <v>16410781.68</v>
      </c>
      <c r="M77" s="106">
        <v>16242650.391000001</v>
      </c>
      <c r="N77" s="106">
        <v>15386718.469000001</v>
      </c>
      <c r="O77" s="106">
        <f t="shared" si="4"/>
        <v>180832721.70199999</v>
      </c>
    </row>
    <row r="78" spans="1:15" ht="13" thickBot="1" x14ac:dyDescent="0.3">
      <c r="A78" s="104">
        <v>2020</v>
      </c>
      <c r="B78" s="105" t="s">
        <v>36</v>
      </c>
      <c r="C78" s="106">
        <v>14701346.982000001</v>
      </c>
      <c r="D78" s="106">
        <v>14608289.785</v>
      </c>
      <c r="E78" s="106">
        <v>13353075.963</v>
      </c>
      <c r="F78" s="106">
        <v>8978290.7589999996</v>
      </c>
      <c r="G78" s="106">
        <v>9957512.1809999999</v>
      </c>
      <c r="H78" s="106">
        <v>13460251.822000001</v>
      </c>
      <c r="I78" s="106">
        <v>14890653.468</v>
      </c>
      <c r="J78" s="106">
        <v>12456453.472999999</v>
      </c>
      <c r="K78" s="106">
        <v>15990797.705</v>
      </c>
      <c r="L78" s="106">
        <v>17315266.203000002</v>
      </c>
      <c r="M78" s="106">
        <v>16088682.231000001</v>
      </c>
      <c r="N78" s="106">
        <v>17837134.738000002</v>
      </c>
      <c r="O78" s="106">
        <f t="shared" si="4"/>
        <v>169637755.31000003</v>
      </c>
    </row>
    <row r="79" spans="1:15" ht="13" thickBot="1" x14ac:dyDescent="0.3">
      <c r="A79" s="104">
        <v>2021</v>
      </c>
      <c r="B79" s="105" t="s">
        <v>36</v>
      </c>
      <c r="C79" s="106">
        <v>15306487.643915899</v>
      </c>
      <c r="D79" s="106">
        <v>15777151.373676499</v>
      </c>
      <c r="E79" s="106">
        <v>18125533.345878098</v>
      </c>
      <c r="F79" s="106">
        <v>18106582.520971801</v>
      </c>
      <c r="G79" s="106">
        <v>18587253.5966384</v>
      </c>
      <c r="H79" s="106">
        <v>19036800.670268498</v>
      </c>
      <c r="I79" s="106">
        <v>19020902.292177301</v>
      </c>
      <c r="J79" s="106">
        <v>18681996.8976386</v>
      </c>
      <c r="K79" s="106">
        <v>19984264.497713201</v>
      </c>
      <c r="L79" s="106">
        <v>21100833.1277362</v>
      </c>
      <c r="M79" s="106">
        <v>20749365.9948617</v>
      </c>
      <c r="N79" s="106">
        <v>21316881.481321499</v>
      </c>
      <c r="O79" s="106">
        <f t="shared" si="4"/>
        <v>225794053.44279772</v>
      </c>
    </row>
    <row r="80" spans="1:15" ht="13" thickBot="1" x14ac:dyDescent="0.3">
      <c r="A80" s="104">
        <v>2022</v>
      </c>
      <c r="B80" s="105" t="s">
        <v>36</v>
      </c>
      <c r="C80" s="106">
        <v>17553745.067000002</v>
      </c>
      <c r="D80" s="106">
        <v>19904331.120000001</v>
      </c>
      <c r="E80" s="106">
        <v>22609642.478</v>
      </c>
      <c r="F80" s="106">
        <v>23330991.125</v>
      </c>
      <c r="G80" s="106">
        <v>18931811.633000001</v>
      </c>
      <c r="H80" s="106">
        <v>23359482.375999998</v>
      </c>
      <c r="I80" s="106">
        <v>18536547.530999999</v>
      </c>
      <c r="J80" s="106">
        <v>21275849.662</v>
      </c>
      <c r="K80" s="106">
        <v>22596774.302000001</v>
      </c>
      <c r="L80" s="106">
        <v>21300785.131999999</v>
      </c>
      <c r="M80" s="106">
        <v>21871038.612</v>
      </c>
      <c r="N80" s="106">
        <v>22898748.625</v>
      </c>
      <c r="O80" s="106">
        <f t="shared" ref="O80" si="5">SUM(C80:N80)</f>
        <v>254169747.66300002</v>
      </c>
    </row>
    <row r="81" spans="1:15" ht="13" thickBot="1" x14ac:dyDescent="0.3">
      <c r="A81" s="104">
        <v>2023</v>
      </c>
      <c r="B81" s="105" t="s">
        <v>36</v>
      </c>
      <c r="C81" s="106">
        <v>19331709</v>
      </c>
      <c r="D81" s="106">
        <v>18565678</v>
      </c>
      <c r="E81" s="106">
        <v>23562970</v>
      </c>
      <c r="F81" s="106">
        <v>19250045</v>
      </c>
      <c r="G81" s="106">
        <v>21633012</v>
      </c>
      <c r="H81" s="106">
        <v>20773219</v>
      </c>
      <c r="I81" s="106">
        <v>19779817</v>
      </c>
      <c r="J81" s="106">
        <v>21556273</v>
      </c>
      <c r="K81" s="106">
        <v>22411386</v>
      </c>
      <c r="L81" s="106">
        <v>22804541</v>
      </c>
      <c r="M81" s="106">
        <v>23000730</v>
      </c>
      <c r="N81" s="106">
        <v>22958051</v>
      </c>
      <c r="O81" s="106">
        <f t="shared" ref="O81" si="6">SUM(C81:N81)</f>
        <v>255627431</v>
      </c>
    </row>
    <row r="82" spans="1:15" ht="13" thickBot="1" x14ac:dyDescent="0.3">
      <c r="A82" s="104">
        <v>2024</v>
      </c>
      <c r="B82" s="105" t="s">
        <v>36</v>
      </c>
      <c r="C82" s="106">
        <v>20000625.079999998</v>
      </c>
      <c r="D82" s="106">
        <v>21091518.870000001</v>
      </c>
      <c r="E82" s="106">
        <v>22648722.289999999</v>
      </c>
      <c r="F82" s="106">
        <v>19292520.559999999</v>
      </c>
      <c r="G82" s="106">
        <v>24180069.629999999</v>
      </c>
      <c r="H82" s="106">
        <v>19015328.5</v>
      </c>
      <c r="I82" s="106">
        <v>22475505.18</v>
      </c>
      <c r="J82" s="106">
        <v>22000689.239999998</v>
      </c>
      <c r="K82" s="106">
        <v>21956026</v>
      </c>
      <c r="L82" s="106">
        <v>23473312.789999999</v>
      </c>
      <c r="M82" s="106">
        <v>22236791.870000001</v>
      </c>
      <c r="N82" s="106">
        <v>23407021.109999999</v>
      </c>
      <c r="O82" s="106">
        <f t="shared" ref="O82:O83" si="7">SUM(C82:N82)</f>
        <v>261778131.12</v>
      </c>
    </row>
    <row r="83" spans="1:15" ht="13" thickBot="1" x14ac:dyDescent="0.3">
      <c r="A83" s="104">
        <v>2025</v>
      </c>
      <c r="B83" s="105" t="s">
        <v>36</v>
      </c>
      <c r="C83" s="106">
        <v>21160652.52</v>
      </c>
      <c r="D83" s="106">
        <v>20728711.5</v>
      </c>
      <c r="E83" s="106">
        <v>23406085.809999999</v>
      </c>
      <c r="F83" s="106">
        <v>20779479.899999999</v>
      </c>
      <c r="G83" s="106">
        <v>24816365.870000001</v>
      </c>
      <c r="H83" s="106">
        <v>20468920.82</v>
      </c>
      <c r="I83" s="106">
        <v>24910399.07</v>
      </c>
      <c r="J83" s="106">
        <v>21702377.780000001</v>
      </c>
      <c r="K83" s="106">
        <v>22530093.68</v>
      </c>
      <c r="L83" s="106">
        <v>23950855.796999998</v>
      </c>
      <c r="M83" s="106">
        <v>22510397.145</v>
      </c>
      <c r="N83" s="106">
        <v>26344453.682999998</v>
      </c>
      <c r="O83" s="106">
        <f t="shared" si="7"/>
        <v>273308793.57499999</v>
      </c>
    </row>
    <row r="84" spans="1:15" ht="13" thickBot="1" x14ac:dyDescent="0.3">
      <c r="A84" s="104">
        <v>2026</v>
      </c>
      <c r="B84" s="105" t="s">
        <v>36</v>
      </c>
      <c r="C84" s="106">
        <v>20315331</v>
      </c>
      <c r="D84" s="121">
        <v>21064871.583999999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>
        <f t="shared" ref="O84" si="8">SUM(C84:N84)</f>
        <v>41380202.583999999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A93" sqref="A93"/>
    </sheetView>
  </sheetViews>
  <sheetFormatPr defaultColWidth="9.1796875" defaultRowHeight="12.5" x14ac:dyDescent="0.25"/>
  <cols>
    <col min="1" max="1" width="29.1796875" customWidth="1"/>
    <col min="2" max="2" width="20" style="30" customWidth="1"/>
    <col min="3" max="3" width="17.54296875" style="30" customWidth="1"/>
    <col min="4" max="4" width="9.26953125" bestFit="1" customWidth="1"/>
  </cols>
  <sheetData>
    <row r="2" spans="1:4" ht="24.65" customHeight="1" x14ac:dyDescent="0.4">
      <c r="A2" s="128" t="s">
        <v>58</v>
      </c>
      <c r="B2" s="128"/>
      <c r="C2" s="128"/>
      <c r="D2" s="128"/>
    </row>
    <row r="3" spans="1:4" ht="15.5" x14ac:dyDescent="0.35">
      <c r="A3" s="127" t="s">
        <v>59</v>
      </c>
      <c r="B3" s="127"/>
      <c r="C3" s="127"/>
      <c r="D3" s="127"/>
    </row>
    <row r="4" spans="1:4" x14ac:dyDescent="0.25">
      <c r="A4" s="108"/>
      <c r="B4" s="109"/>
      <c r="C4" s="109"/>
      <c r="D4" s="108"/>
    </row>
    <row r="5" spans="1:4" ht="13" x14ac:dyDescent="0.3">
      <c r="A5" s="110" t="s">
        <v>60</v>
      </c>
      <c r="B5" s="111" t="s">
        <v>149</v>
      </c>
      <c r="C5" s="111" t="s">
        <v>150</v>
      </c>
      <c r="D5" s="112" t="s">
        <v>61</v>
      </c>
    </row>
    <row r="6" spans="1:4" x14ac:dyDescent="0.25">
      <c r="A6" s="113" t="s">
        <v>151</v>
      </c>
      <c r="B6" s="114">
        <v>0.34639999999999999</v>
      </c>
      <c r="C6" s="114">
        <v>28.168220000000002</v>
      </c>
      <c r="D6" s="120">
        <f t="shared" ref="D6:D15" si="0">(C6-B6)/B6</f>
        <v>80.317032332563514</v>
      </c>
    </row>
    <row r="7" spans="1:4" x14ac:dyDescent="0.25">
      <c r="A7" s="113" t="s">
        <v>152</v>
      </c>
      <c r="B7" s="114">
        <v>599.49959999999999</v>
      </c>
      <c r="C7" s="114">
        <v>11624.154039999999</v>
      </c>
      <c r="D7" s="120">
        <f t="shared" si="0"/>
        <v>18.38976112744696</v>
      </c>
    </row>
    <row r="8" spans="1:4" x14ac:dyDescent="0.25">
      <c r="A8" s="113" t="s">
        <v>153</v>
      </c>
      <c r="B8" s="114">
        <v>2.7402000000000002</v>
      </c>
      <c r="C8" s="114">
        <v>32.323230000000002</v>
      </c>
      <c r="D8" s="120">
        <f t="shared" si="0"/>
        <v>10.795938252682285</v>
      </c>
    </row>
    <row r="9" spans="1:4" x14ac:dyDescent="0.25">
      <c r="A9" s="113" t="s">
        <v>154</v>
      </c>
      <c r="B9" s="114">
        <v>155.50148999999999</v>
      </c>
      <c r="C9" s="114">
        <v>1557.06396</v>
      </c>
      <c r="D9" s="120">
        <f t="shared" si="0"/>
        <v>9.0131771084637187</v>
      </c>
    </row>
    <row r="10" spans="1:4" x14ac:dyDescent="0.25">
      <c r="A10" s="113" t="s">
        <v>155</v>
      </c>
      <c r="B10" s="114">
        <v>25.922329999999999</v>
      </c>
      <c r="C10" s="114">
        <v>200.12142</v>
      </c>
      <c r="D10" s="120">
        <f t="shared" si="0"/>
        <v>6.7200398266668167</v>
      </c>
    </row>
    <row r="11" spans="1:4" x14ac:dyDescent="0.25">
      <c r="A11" s="113" t="s">
        <v>156</v>
      </c>
      <c r="B11" s="114">
        <v>13745.732830000001</v>
      </c>
      <c r="C11" s="114">
        <v>61040.505799999999</v>
      </c>
      <c r="D11" s="120">
        <f t="shared" si="0"/>
        <v>3.4406876341128476</v>
      </c>
    </row>
    <row r="12" spans="1:4" x14ac:dyDescent="0.25">
      <c r="A12" s="113" t="s">
        <v>157</v>
      </c>
      <c r="B12" s="114">
        <v>2407.0246200000001</v>
      </c>
      <c r="C12" s="114">
        <v>10188.058510000001</v>
      </c>
      <c r="D12" s="120">
        <f t="shared" si="0"/>
        <v>3.2326357717105529</v>
      </c>
    </row>
    <row r="13" spans="1:4" x14ac:dyDescent="0.25">
      <c r="A13" s="113" t="s">
        <v>158</v>
      </c>
      <c r="B13" s="114">
        <v>606.68493999999998</v>
      </c>
      <c r="C13" s="114">
        <v>2410.9507100000001</v>
      </c>
      <c r="D13" s="120">
        <f t="shared" si="0"/>
        <v>2.9739748773061683</v>
      </c>
    </row>
    <row r="14" spans="1:4" x14ac:dyDescent="0.25">
      <c r="A14" s="113" t="s">
        <v>159</v>
      </c>
      <c r="B14" s="114">
        <v>8354.8398899999993</v>
      </c>
      <c r="C14" s="114">
        <v>33133.242969999999</v>
      </c>
      <c r="D14" s="120">
        <f t="shared" si="0"/>
        <v>2.9657543898187142</v>
      </c>
    </row>
    <row r="15" spans="1:4" x14ac:dyDescent="0.25">
      <c r="A15" s="113" t="s">
        <v>160</v>
      </c>
      <c r="B15" s="114">
        <v>36.689360000000001</v>
      </c>
      <c r="C15" s="114">
        <v>132.40488999999999</v>
      </c>
      <c r="D15" s="120">
        <f t="shared" si="0"/>
        <v>2.6088089298913908</v>
      </c>
    </row>
    <row r="16" spans="1:4" x14ac:dyDescent="0.25">
      <c r="A16" s="115"/>
      <c r="B16" s="109"/>
      <c r="C16" s="109"/>
      <c r="D16" s="116"/>
    </row>
    <row r="17" spans="1:4" x14ac:dyDescent="0.25">
      <c r="A17" s="117"/>
      <c r="B17" s="109"/>
      <c r="C17" s="109"/>
      <c r="D17" s="108"/>
    </row>
    <row r="18" spans="1:4" ht="19" x14ac:dyDescent="0.4">
      <c r="A18" s="128" t="s">
        <v>62</v>
      </c>
      <c r="B18" s="128"/>
      <c r="C18" s="128"/>
      <c r="D18" s="128"/>
    </row>
    <row r="19" spans="1:4" ht="15.5" x14ac:dyDescent="0.35">
      <c r="A19" s="127" t="s">
        <v>63</v>
      </c>
      <c r="B19" s="127"/>
      <c r="C19" s="127"/>
      <c r="D19" s="127"/>
    </row>
    <row r="20" spans="1:4" ht="13" x14ac:dyDescent="0.3">
      <c r="A20" s="118"/>
      <c r="B20" s="109"/>
      <c r="C20" s="109"/>
      <c r="D20" s="108"/>
    </row>
    <row r="21" spans="1:4" ht="13" x14ac:dyDescent="0.3">
      <c r="A21" s="110" t="s">
        <v>60</v>
      </c>
      <c r="B21" s="111" t="s">
        <v>149</v>
      </c>
      <c r="C21" s="111" t="s">
        <v>150</v>
      </c>
      <c r="D21" s="112" t="s">
        <v>61</v>
      </c>
    </row>
    <row r="22" spans="1:4" x14ac:dyDescent="0.25">
      <c r="A22" s="113" t="s">
        <v>161</v>
      </c>
      <c r="B22" s="114">
        <v>1484945.38986</v>
      </c>
      <c r="C22" s="114">
        <v>1662348.8100699999</v>
      </c>
      <c r="D22" s="120">
        <f t="shared" ref="D22:D31" si="1">(C22-B22)/B22</f>
        <v>0.11946797600868367</v>
      </c>
    </row>
    <row r="23" spans="1:4" x14ac:dyDescent="0.25">
      <c r="A23" s="113" t="s">
        <v>162</v>
      </c>
      <c r="B23" s="114">
        <v>986255.51711000002</v>
      </c>
      <c r="C23" s="114">
        <v>1115418.5609800001</v>
      </c>
      <c r="D23" s="120">
        <f t="shared" si="1"/>
        <v>0.1309630634548776</v>
      </c>
    </row>
    <row r="24" spans="1:4" x14ac:dyDescent="0.25">
      <c r="A24" s="113" t="s">
        <v>163</v>
      </c>
      <c r="B24" s="114">
        <v>1058159.7884800001</v>
      </c>
      <c r="C24" s="114">
        <v>1012336.81872</v>
      </c>
      <c r="D24" s="120">
        <f t="shared" si="1"/>
        <v>-4.3304395289697033E-2</v>
      </c>
    </row>
    <row r="25" spans="1:4" x14ac:dyDescent="0.25">
      <c r="A25" s="113" t="s">
        <v>164</v>
      </c>
      <c r="B25" s="114">
        <v>928039.54523000005</v>
      </c>
      <c r="C25" s="114">
        <v>994712.35875000001</v>
      </c>
      <c r="D25" s="120">
        <f t="shared" si="1"/>
        <v>7.1842642765267251E-2</v>
      </c>
    </row>
    <row r="26" spans="1:4" x14ac:dyDescent="0.25">
      <c r="A26" s="113" t="s">
        <v>165</v>
      </c>
      <c r="B26" s="114">
        <v>703764.93461999996</v>
      </c>
      <c r="C26" s="114">
        <v>861607.98300999997</v>
      </c>
      <c r="D26" s="120">
        <f t="shared" si="1"/>
        <v>0.22428376383263235</v>
      </c>
    </row>
    <row r="27" spans="1:4" x14ac:dyDescent="0.25">
      <c r="A27" s="113" t="s">
        <v>166</v>
      </c>
      <c r="B27" s="114">
        <v>767467.10167</v>
      </c>
      <c r="C27" s="114">
        <v>780717.78804000001</v>
      </c>
      <c r="D27" s="120">
        <f t="shared" si="1"/>
        <v>1.7265478013541769E-2</v>
      </c>
    </row>
    <row r="28" spans="1:4" x14ac:dyDescent="0.25">
      <c r="A28" s="113" t="s">
        <v>167</v>
      </c>
      <c r="B28" s="114">
        <v>882476.24742999999</v>
      </c>
      <c r="C28" s="114">
        <v>657100.39324999996</v>
      </c>
      <c r="D28" s="120">
        <f t="shared" si="1"/>
        <v>-0.25539027802317971</v>
      </c>
    </row>
    <row r="29" spans="1:4" x14ac:dyDescent="0.25">
      <c r="A29" s="113" t="s">
        <v>168</v>
      </c>
      <c r="B29" s="114">
        <v>551189.09077000001</v>
      </c>
      <c r="C29" s="114">
        <v>542325.32024999999</v>
      </c>
      <c r="D29" s="120">
        <f t="shared" si="1"/>
        <v>-1.6081179160526402E-2</v>
      </c>
    </row>
    <row r="30" spans="1:4" x14ac:dyDescent="0.25">
      <c r="A30" s="113" t="s">
        <v>169</v>
      </c>
      <c r="B30" s="114">
        <v>557711.13687000005</v>
      </c>
      <c r="C30" s="114">
        <v>529721.97988999996</v>
      </c>
      <c r="D30" s="120">
        <f t="shared" si="1"/>
        <v>-5.0185759490264999E-2</v>
      </c>
    </row>
    <row r="31" spans="1:4" x14ac:dyDescent="0.25">
      <c r="A31" s="113" t="s">
        <v>170</v>
      </c>
      <c r="B31" s="114">
        <v>482700.47175999999</v>
      </c>
      <c r="C31" s="114">
        <v>525355.80368999997</v>
      </c>
      <c r="D31" s="120">
        <f t="shared" si="1"/>
        <v>8.8368117342981042E-2</v>
      </c>
    </row>
    <row r="32" spans="1:4" x14ac:dyDescent="0.25">
      <c r="A32" s="108"/>
      <c r="B32" s="109"/>
      <c r="C32" s="109"/>
      <c r="D32" s="108"/>
    </row>
    <row r="33" spans="1:4" ht="19" x14ac:dyDescent="0.4">
      <c r="A33" s="128" t="s">
        <v>64</v>
      </c>
      <c r="B33" s="128"/>
      <c r="C33" s="128"/>
      <c r="D33" s="128"/>
    </row>
    <row r="34" spans="1:4" ht="15.5" x14ac:dyDescent="0.35">
      <c r="A34" s="127" t="s">
        <v>68</v>
      </c>
      <c r="B34" s="127"/>
      <c r="C34" s="127"/>
      <c r="D34" s="127"/>
    </row>
    <row r="35" spans="1:4" x14ac:dyDescent="0.25">
      <c r="A35" s="108"/>
      <c r="B35" s="109"/>
      <c r="C35" s="109"/>
      <c r="D35" s="108"/>
    </row>
    <row r="36" spans="1:4" ht="13" x14ac:dyDescent="0.3">
      <c r="A36" s="110" t="s">
        <v>66</v>
      </c>
      <c r="B36" s="111" t="s">
        <v>149</v>
      </c>
      <c r="C36" s="111" t="s">
        <v>150</v>
      </c>
      <c r="D36" s="112" t="s">
        <v>61</v>
      </c>
    </row>
    <row r="37" spans="1:4" x14ac:dyDescent="0.25">
      <c r="A37" s="113" t="s">
        <v>146</v>
      </c>
      <c r="B37" s="114">
        <v>435240.08289000002</v>
      </c>
      <c r="C37" s="114">
        <v>553410.09458000003</v>
      </c>
      <c r="D37" s="120">
        <f t="shared" ref="D37:D46" si="2">(C37-B37)/B37</f>
        <v>0.27150535149554594</v>
      </c>
    </row>
    <row r="38" spans="1:4" x14ac:dyDescent="0.25">
      <c r="A38" s="113" t="s">
        <v>124</v>
      </c>
      <c r="B38" s="114">
        <v>318987.63578999997</v>
      </c>
      <c r="C38" s="114">
        <v>398069.81020000001</v>
      </c>
      <c r="D38" s="120">
        <f t="shared" si="2"/>
        <v>0.24791611190241375</v>
      </c>
    </row>
    <row r="39" spans="1:4" x14ac:dyDescent="0.25">
      <c r="A39" s="113" t="s">
        <v>129</v>
      </c>
      <c r="B39" s="114">
        <v>65991.330170000001</v>
      </c>
      <c r="C39" s="114">
        <v>80081.886790000004</v>
      </c>
      <c r="D39" s="120">
        <f t="shared" si="2"/>
        <v>0.21352133050964991</v>
      </c>
    </row>
    <row r="40" spans="1:4" x14ac:dyDescent="0.25">
      <c r="A40" s="113" t="s">
        <v>138</v>
      </c>
      <c r="B40" s="114">
        <v>2976590.9660200002</v>
      </c>
      <c r="C40" s="114">
        <v>3543948.9111199998</v>
      </c>
      <c r="D40" s="120">
        <f t="shared" si="2"/>
        <v>0.190606620653228</v>
      </c>
    </row>
    <row r="41" spans="1:4" x14ac:dyDescent="0.25">
      <c r="A41" s="113" t="s">
        <v>130</v>
      </c>
      <c r="B41" s="114">
        <v>19389.35729</v>
      </c>
      <c r="C41" s="114">
        <v>22138.225129999999</v>
      </c>
      <c r="D41" s="120">
        <f t="shared" si="2"/>
        <v>0.14177199372243859</v>
      </c>
    </row>
    <row r="42" spans="1:4" x14ac:dyDescent="0.25">
      <c r="A42" s="113" t="s">
        <v>148</v>
      </c>
      <c r="B42" s="114">
        <v>417965.56385999999</v>
      </c>
      <c r="C42" s="114">
        <v>475477.22866000002</v>
      </c>
      <c r="D42" s="120">
        <f t="shared" si="2"/>
        <v>0.13759905067026981</v>
      </c>
    </row>
    <row r="43" spans="1:4" x14ac:dyDescent="0.25">
      <c r="A43" s="115" t="s">
        <v>131</v>
      </c>
      <c r="B43" s="114">
        <v>275420.88746</v>
      </c>
      <c r="C43" s="114">
        <v>306583.52902999998</v>
      </c>
      <c r="D43" s="120">
        <f t="shared" si="2"/>
        <v>0.113145527404946</v>
      </c>
    </row>
    <row r="44" spans="1:4" x14ac:dyDescent="0.25">
      <c r="A44" s="113" t="s">
        <v>139</v>
      </c>
      <c r="B44" s="114">
        <v>158782.83376000001</v>
      </c>
      <c r="C44" s="114">
        <v>176440.92413</v>
      </c>
      <c r="D44" s="120">
        <f t="shared" si="2"/>
        <v>0.11120906430408066</v>
      </c>
    </row>
    <row r="45" spans="1:4" x14ac:dyDescent="0.25">
      <c r="A45" s="113" t="s">
        <v>141</v>
      </c>
      <c r="B45" s="114">
        <v>807918.99627999996</v>
      </c>
      <c r="C45" s="114">
        <v>892563.15940999996</v>
      </c>
      <c r="D45" s="120">
        <f t="shared" si="2"/>
        <v>0.10476813086427904</v>
      </c>
    </row>
    <row r="46" spans="1:4" x14ac:dyDescent="0.25">
      <c r="A46" s="113" t="s">
        <v>140</v>
      </c>
      <c r="B46" s="114">
        <v>1292820.12341</v>
      </c>
      <c r="C46" s="114">
        <v>1412648.6228700001</v>
      </c>
      <c r="D46" s="120">
        <f t="shared" si="2"/>
        <v>9.2687681209614126E-2</v>
      </c>
    </row>
    <row r="47" spans="1:4" x14ac:dyDescent="0.25">
      <c r="A47" s="108"/>
      <c r="B47" s="109"/>
      <c r="C47" s="109"/>
      <c r="D47" s="108"/>
    </row>
    <row r="48" spans="1:4" ht="19" x14ac:dyDescent="0.4">
      <c r="A48" s="128" t="s">
        <v>67</v>
      </c>
      <c r="B48" s="128"/>
      <c r="C48" s="128"/>
      <c r="D48" s="128"/>
    </row>
    <row r="49" spans="1:4" ht="15.5" x14ac:dyDescent="0.35">
      <c r="A49" s="127" t="s">
        <v>65</v>
      </c>
      <c r="B49" s="127"/>
      <c r="C49" s="127"/>
      <c r="D49" s="127"/>
    </row>
    <row r="50" spans="1:4" x14ac:dyDescent="0.25">
      <c r="A50" s="108"/>
      <c r="B50" s="109"/>
      <c r="C50" s="109"/>
      <c r="D50" s="108"/>
    </row>
    <row r="51" spans="1:4" ht="13" x14ac:dyDescent="0.3">
      <c r="A51" s="110" t="s">
        <v>66</v>
      </c>
      <c r="B51" s="111" t="s">
        <v>149</v>
      </c>
      <c r="C51" s="111" t="s">
        <v>150</v>
      </c>
      <c r="D51" s="112" t="s">
        <v>61</v>
      </c>
    </row>
    <row r="52" spans="1:4" x14ac:dyDescent="0.25">
      <c r="A52" s="113" t="s">
        <v>138</v>
      </c>
      <c r="B52" s="114">
        <v>2976590.9660200002</v>
      </c>
      <c r="C52" s="114">
        <v>3543948.9111199998</v>
      </c>
      <c r="D52" s="120">
        <f t="shared" ref="D52:D61" si="3">(C52-B52)/B52</f>
        <v>0.190606620653228</v>
      </c>
    </row>
    <row r="53" spans="1:4" x14ac:dyDescent="0.25">
      <c r="A53" s="113" t="s">
        <v>136</v>
      </c>
      <c r="B53" s="114">
        <v>2485587.0153800002</v>
      </c>
      <c r="C53" s="114">
        <v>2322496.29587</v>
      </c>
      <c r="D53" s="120">
        <f t="shared" si="3"/>
        <v>-6.5614568510717231E-2</v>
      </c>
    </row>
    <row r="54" spans="1:4" x14ac:dyDescent="0.25">
      <c r="A54" s="113" t="s">
        <v>140</v>
      </c>
      <c r="B54" s="114">
        <v>1292820.12341</v>
      </c>
      <c r="C54" s="114">
        <v>1412648.6228700001</v>
      </c>
      <c r="D54" s="120">
        <f t="shared" si="3"/>
        <v>9.2687681209614126E-2</v>
      </c>
    </row>
    <row r="55" spans="1:4" x14ac:dyDescent="0.25">
      <c r="A55" s="113" t="s">
        <v>137</v>
      </c>
      <c r="B55" s="114">
        <v>1354737.3779200001</v>
      </c>
      <c r="C55" s="114">
        <v>1328485.95771</v>
      </c>
      <c r="D55" s="120">
        <f t="shared" si="3"/>
        <v>-1.9377497541483147E-2</v>
      </c>
    </row>
    <row r="56" spans="1:4" x14ac:dyDescent="0.25">
      <c r="A56" s="113" t="s">
        <v>143</v>
      </c>
      <c r="B56" s="114">
        <v>1233327.2370500001</v>
      </c>
      <c r="C56" s="114">
        <v>1192569.2574199999</v>
      </c>
      <c r="D56" s="120">
        <f t="shared" si="3"/>
        <v>-3.3047173860758436E-2</v>
      </c>
    </row>
    <row r="57" spans="1:4" x14ac:dyDescent="0.25">
      <c r="A57" s="113" t="s">
        <v>142</v>
      </c>
      <c r="B57" s="114">
        <v>1020280.04842</v>
      </c>
      <c r="C57" s="114">
        <v>1098999.21588</v>
      </c>
      <c r="D57" s="120">
        <f t="shared" si="3"/>
        <v>7.715447105126097E-2</v>
      </c>
    </row>
    <row r="58" spans="1:4" x14ac:dyDescent="0.25">
      <c r="A58" s="113" t="s">
        <v>123</v>
      </c>
      <c r="B58" s="114">
        <v>1063435.5238399999</v>
      </c>
      <c r="C58" s="114">
        <v>953395.87332999997</v>
      </c>
      <c r="D58" s="120">
        <f t="shared" si="3"/>
        <v>-0.1034756203297155</v>
      </c>
    </row>
    <row r="59" spans="1:4" x14ac:dyDescent="0.25">
      <c r="A59" s="113" t="s">
        <v>141</v>
      </c>
      <c r="B59" s="114">
        <v>807918.99627999996</v>
      </c>
      <c r="C59" s="114">
        <v>892563.15940999996</v>
      </c>
      <c r="D59" s="120">
        <f t="shared" si="3"/>
        <v>0.10476813086427904</v>
      </c>
    </row>
    <row r="60" spans="1:4" x14ac:dyDescent="0.25">
      <c r="A60" s="113" t="s">
        <v>133</v>
      </c>
      <c r="B60" s="114">
        <v>755797.26723</v>
      </c>
      <c r="C60" s="114">
        <v>759704.95236999996</v>
      </c>
      <c r="D60" s="120">
        <f t="shared" si="3"/>
        <v>5.1702821767557316E-3</v>
      </c>
    </row>
    <row r="61" spans="1:4" x14ac:dyDescent="0.25">
      <c r="A61" s="113" t="s">
        <v>147</v>
      </c>
      <c r="B61" s="114">
        <v>590626.15397999994</v>
      </c>
      <c r="C61" s="114">
        <v>612275.62164999999</v>
      </c>
      <c r="D61" s="120">
        <f t="shared" si="3"/>
        <v>3.6655111738809226E-2</v>
      </c>
    </row>
    <row r="62" spans="1:4" x14ac:dyDescent="0.25">
      <c r="A62" s="108"/>
      <c r="B62" s="109"/>
      <c r="C62" s="109"/>
      <c r="D62" s="108"/>
    </row>
    <row r="63" spans="1:4" ht="19" x14ac:dyDescent="0.4">
      <c r="A63" s="128" t="s">
        <v>69</v>
      </c>
      <c r="B63" s="128"/>
      <c r="C63" s="128"/>
      <c r="D63" s="128"/>
    </row>
    <row r="64" spans="1:4" ht="15.5" x14ac:dyDescent="0.35">
      <c r="A64" s="127" t="s">
        <v>70</v>
      </c>
      <c r="B64" s="127"/>
      <c r="C64" s="127"/>
      <c r="D64" s="127"/>
    </row>
    <row r="65" spans="1:4" x14ac:dyDescent="0.25">
      <c r="A65" s="108"/>
      <c r="B65" s="109"/>
      <c r="C65" s="109"/>
      <c r="D65" s="108"/>
    </row>
    <row r="66" spans="1:4" ht="13" x14ac:dyDescent="0.3">
      <c r="A66" s="110" t="s">
        <v>71</v>
      </c>
      <c r="B66" s="111" t="s">
        <v>149</v>
      </c>
      <c r="C66" s="111" t="s">
        <v>150</v>
      </c>
      <c r="D66" s="112" t="s">
        <v>61</v>
      </c>
    </row>
    <row r="67" spans="1:4" x14ac:dyDescent="0.25">
      <c r="A67" s="113" t="s">
        <v>171</v>
      </c>
      <c r="B67" s="119">
        <v>7318421.6981100002</v>
      </c>
      <c r="C67" s="119">
        <v>7334622.4742900003</v>
      </c>
      <c r="D67" s="120">
        <f t="shared" ref="D67:D76" si="4">(C67-B67)/B67</f>
        <v>2.2136980961597135E-3</v>
      </c>
    </row>
    <row r="68" spans="1:4" x14ac:dyDescent="0.25">
      <c r="A68" s="113" t="s">
        <v>172</v>
      </c>
      <c r="B68" s="119">
        <v>1803074.75244</v>
      </c>
      <c r="C68" s="119">
        <v>1889640.3032500001</v>
      </c>
      <c r="D68" s="120">
        <f t="shared" si="4"/>
        <v>4.8009962256337878E-2</v>
      </c>
    </row>
    <row r="69" spans="1:4" x14ac:dyDescent="0.25">
      <c r="A69" s="113" t="s">
        <v>173</v>
      </c>
      <c r="B69" s="119">
        <v>1309985.7781400001</v>
      </c>
      <c r="C69" s="119">
        <v>1504173.9888500001</v>
      </c>
      <c r="D69" s="120">
        <f t="shared" si="4"/>
        <v>0.14823688466734394</v>
      </c>
    </row>
    <row r="70" spans="1:4" x14ac:dyDescent="0.25">
      <c r="A70" s="113" t="s">
        <v>174</v>
      </c>
      <c r="B70" s="119">
        <v>1147863.4267599999</v>
      </c>
      <c r="C70" s="119">
        <v>1331411.73465</v>
      </c>
      <c r="D70" s="120">
        <f t="shared" si="4"/>
        <v>0.15990430883235823</v>
      </c>
    </row>
    <row r="71" spans="1:4" x14ac:dyDescent="0.25">
      <c r="A71" s="113" t="s">
        <v>175</v>
      </c>
      <c r="B71" s="119">
        <v>1052000.47278</v>
      </c>
      <c r="C71" s="119">
        <v>1097482.1530500001</v>
      </c>
      <c r="D71" s="120">
        <f t="shared" si="4"/>
        <v>4.3233516948724321E-2</v>
      </c>
    </row>
    <row r="72" spans="1:4" x14ac:dyDescent="0.25">
      <c r="A72" s="113" t="s">
        <v>176</v>
      </c>
      <c r="B72" s="119">
        <v>799073.36640000006</v>
      </c>
      <c r="C72" s="119">
        <v>808767.75714</v>
      </c>
      <c r="D72" s="120">
        <f t="shared" si="4"/>
        <v>1.2132040870884347E-2</v>
      </c>
    </row>
    <row r="73" spans="1:4" x14ac:dyDescent="0.25">
      <c r="A73" s="113" t="s">
        <v>177</v>
      </c>
      <c r="B73" s="119">
        <v>364087.68066000001</v>
      </c>
      <c r="C73" s="119">
        <v>389895.04330000002</v>
      </c>
      <c r="D73" s="120">
        <f t="shared" si="4"/>
        <v>7.0882273723784625E-2</v>
      </c>
    </row>
    <row r="74" spans="1:4" x14ac:dyDescent="0.25">
      <c r="A74" s="113" t="s">
        <v>178</v>
      </c>
      <c r="B74" s="119">
        <v>338563.28402000002</v>
      </c>
      <c r="C74" s="119">
        <v>388994.39731999999</v>
      </c>
      <c r="D74" s="120">
        <f t="shared" si="4"/>
        <v>0.14895623855367862</v>
      </c>
    </row>
    <row r="75" spans="1:4" x14ac:dyDescent="0.25">
      <c r="A75" s="113" t="s">
        <v>179</v>
      </c>
      <c r="B75" s="119">
        <v>412254.73187000002</v>
      </c>
      <c r="C75" s="119">
        <v>357053.86236999999</v>
      </c>
      <c r="D75" s="120">
        <f t="shared" si="4"/>
        <v>-0.13389990516205164</v>
      </c>
    </row>
    <row r="76" spans="1:4" x14ac:dyDescent="0.25">
      <c r="A76" s="113" t="s">
        <v>180</v>
      </c>
      <c r="B76" s="119">
        <v>269033.67404000001</v>
      </c>
      <c r="C76" s="119">
        <v>298500.37131000002</v>
      </c>
      <c r="D76" s="120">
        <f t="shared" si="4"/>
        <v>0.10952791458224254</v>
      </c>
    </row>
    <row r="77" spans="1:4" x14ac:dyDescent="0.25">
      <c r="A77" s="108"/>
      <c r="B77" s="109"/>
      <c r="C77" s="109"/>
      <c r="D77" s="108"/>
    </row>
    <row r="78" spans="1:4" ht="19" x14ac:dyDescent="0.4">
      <c r="A78" s="128" t="s">
        <v>72</v>
      </c>
      <c r="B78" s="128"/>
      <c r="C78" s="128"/>
      <c r="D78" s="128"/>
    </row>
    <row r="79" spans="1:4" ht="15.5" x14ac:dyDescent="0.35">
      <c r="A79" s="127" t="s">
        <v>73</v>
      </c>
      <c r="B79" s="127"/>
      <c r="C79" s="127"/>
      <c r="D79" s="127"/>
    </row>
    <row r="80" spans="1:4" x14ac:dyDescent="0.25">
      <c r="A80" s="108"/>
      <c r="B80" s="109"/>
      <c r="C80" s="109"/>
      <c r="D80" s="108"/>
    </row>
    <row r="81" spans="1:4" ht="13" x14ac:dyDescent="0.3">
      <c r="A81" s="110" t="s">
        <v>71</v>
      </c>
      <c r="B81" s="111" t="s">
        <v>149</v>
      </c>
      <c r="C81" s="111" t="s">
        <v>150</v>
      </c>
      <c r="D81" s="112" t="s">
        <v>61</v>
      </c>
    </row>
    <row r="82" spans="1:4" x14ac:dyDescent="0.25">
      <c r="A82" s="113" t="s">
        <v>181</v>
      </c>
      <c r="B82" s="119">
        <v>215.06390999999999</v>
      </c>
      <c r="C82" s="119">
        <v>1101.4959699999999</v>
      </c>
      <c r="D82" s="120">
        <f t="shared" ref="D82:D91" si="5">(C82-B82)/B82</f>
        <v>4.1217146103221127</v>
      </c>
    </row>
    <row r="83" spans="1:4" x14ac:dyDescent="0.25">
      <c r="A83" s="113" t="s">
        <v>182</v>
      </c>
      <c r="B83" s="119">
        <v>1913.8747000000001</v>
      </c>
      <c r="C83" s="119">
        <v>5109.8890700000002</v>
      </c>
      <c r="D83" s="120">
        <f t="shared" si="5"/>
        <v>1.6699182919341584</v>
      </c>
    </row>
    <row r="84" spans="1:4" x14ac:dyDescent="0.25">
      <c r="A84" s="113" t="s">
        <v>183</v>
      </c>
      <c r="B84" s="119">
        <v>3793.1194399999999</v>
      </c>
      <c r="C84" s="119">
        <v>8969.4280500000004</v>
      </c>
      <c r="D84" s="120">
        <f t="shared" si="5"/>
        <v>1.3646574256042936</v>
      </c>
    </row>
    <row r="85" spans="1:4" x14ac:dyDescent="0.25">
      <c r="A85" s="113" t="s">
        <v>184</v>
      </c>
      <c r="B85" s="119">
        <v>806.68280000000004</v>
      </c>
      <c r="C85" s="119">
        <v>1841.1197099999999</v>
      </c>
      <c r="D85" s="120">
        <f t="shared" si="5"/>
        <v>1.2823341591019417</v>
      </c>
    </row>
    <row r="86" spans="1:4" x14ac:dyDescent="0.25">
      <c r="A86" s="113" t="s">
        <v>185</v>
      </c>
      <c r="B86" s="119">
        <v>2478.9016700000002</v>
      </c>
      <c r="C86" s="119">
        <v>5360.72372</v>
      </c>
      <c r="D86" s="120">
        <f t="shared" si="5"/>
        <v>1.1625398800106499</v>
      </c>
    </row>
    <row r="87" spans="1:4" x14ac:dyDescent="0.25">
      <c r="A87" s="113" t="s">
        <v>186</v>
      </c>
      <c r="B87" s="119">
        <v>1036.6051399999999</v>
      </c>
      <c r="C87" s="119">
        <v>2051.6223399999999</v>
      </c>
      <c r="D87" s="120">
        <f t="shared" si="5"/>
        <v>0.97917438456845785</v>
      </c>
    </row>
    <row r="88" spans="1:4" x14ac:dyDescent="0.25">
      <c r="A88" s="113" t="s">
        <v>187</v>
      </c>
      <c r="B88" s="119">
        <v>10521.66819</v>
      </c>
      <c r="C88" s="119">
        <v>18080.461309999999</v>
      </c>
      <c r="D88" s="120">
        <f t="shared" si="5"/>
        <v>0.71840253688897204</v>
      </c>
    </row>
    <row r="89" spans="1:4" x14ac:dyDescent="0.25">
      <c r="A89" s="113" t="s">
        <v>188</v>
      </c>
      <c r="B89" s="119">
        <v>71997.200519999999</v>
      </c>
      <c r="C89" s="119">
        <v>109435.93955</v>
      </c>
      <c r="D89" s="120">
        <f t="shared" si="5"/>
        <v>0.52000270509962321</v>
      </c>
    </row>
    <row r="90" spans="1:4" x14ac:dyDescent="0.25">
      <c r="A90" s="113" t="s">
        <v>189</v>
      </c>
      <c r="B90" s="119">
        <v>2116.2578400000002</v>
      </c>
      <c r="C90" s="119">
        <v>3084.6025399999999</v>
      </c>
      <c r="D90" s="120">
        <f t="shared" si="5"/>
        <v>0.45757406384847676</v>
      </c>
    </row>
    <row r="91" spans="1:4" x14ac:dyDescent="0.25">
      <c r="A91" s="113" t="s">
        <v>190</v>
      </c>
      <c r="B91" s="119">
        <v>23.693840000000002</v>
      </c>
      <c r="C91" s="119">
        <v>34.252279999999999</v>
      </c>
      <c r="D91" s="120">
        <f t="shared" si="5"/>
        <v>0.44561962096477381</v>
      </c>
    </row>
    <row r="92" spans="1:4" ht="13" x14ac:dyDescent="0.3">
      <c r="A92" s="108" t="s">
        <v>109</v>
      </c>
      <c r="B92" s="109"/>
      <c r="C92" s="109"/>
      <c r="D92" s="108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showGridLines="0" zoomScale="80" zoomScaleNormal="80" workbookViewId="0">
      <selection activeCell="C2" sqref="C2"/>
    </sheetView>
  </sheetViews>
  <sheetFormatPr defaultColWidth="9.1796875" defaultRowHeight="12.5" x14ac:dyDescent="0.25"/>
  <cols>
    <col min="1" max="1" width="44.7265625" style="16" customWidth="1"/>
    <col min="2" max="2" width="16" style="17" customWidth="1"/>
    <col min="3" max="3" width="16" style="16" customWidth="1"/>
    <col min="4" max="4" width="10.26953125" style="16" customWidth="1"/>
    <col min="5" max="5" width="14" style="16" bestFit="1" customWidth="1"/>
    <col min="6" max="7" width="15" style="16" bestFit="1" customWidth="1"/>
    <col min="8" max="8" width="10.54296875" style="16" bestFit="1" customWidth="1"/>
    <col min="9" max="9" width="14" style="16" bestFit="1" customWidth="1"/>
    <col min="10" max="11" width="16.54296875" style="16" customWidth="1"/>
    <col min="12" max="12" width="10.54296875" style="16" bestFit="1" customWidth="1"/>
    <col min="13" max="13" width="10.7265625" style="16" bestFit="1" customWidth="1"/>
    <col min="14" max="16384" width="9.1796875" style="16"/>
  </cols>
  <sheetData>
    <row r="1" spans="1:13" ht="25" x14ac:dyDescent="0.5">
      <c r="B1" s="126" t="s">
        <v>110</v>
      </c>
      <c r="C1" s="126"/>
      <c r="D1" s="126"/>
      <c r="E1" s="126"/>
      <c r="F1" s="126"/>
      <c r="G1" s="126"/>
      <c r="H1" s="126"/>
      <c r="I1" s="126"/>
      <c r="J1" s="126"/>
    </row>
    <row r="5" spans="1:13" ht="25" x14ac:dyDescent="0.25">
      <c r="A5" s="130" t="s">
        <v>107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1:13" ht="18" x14ac:dyDescent="0.25">
      <c r="A6" s="72"/>
      <c r="B6" s="129" t="str">
        <f>SEKTOR_USD!B6</f>
        <v>1 - 28 ŞUBAT</v>
      </c>
      <c r="C6" s="129"/>
      <c r="D6" s="129"/>
      <c r="E6" s="129"/>
      <c r="F6" s="129" t="str">
        <f>SEKTOR_USD!F6</f>
        <v>1 OCAK  -  28 ŞUBAT</v>
      </c>
      <c r="G6" s="129"/>
      <c r="H6" s="129"/>
      <c r="I6" s="129"/>
      <c r="J6" s="129" t="s">
        <v>100</v>
      </c>
      <c r="K6" s="129"/>
      <c r="L6" s="129"/>
      <c r="M6" s="129"/>
    </row>
    <row r="7" spans="1:13" ht="29" x14ac:dyDescent="0.4">
      <c r="A7" s="73" t="s">
        <v>1</v>
      </c>
      <c r="B7" s="74">
        <f>SEKTOR_USD!B7</f>
        <v>2025</v>
      </c>
      <c r="C7" s="75">
        <f>SEKTOR_USD!C7</f>
        <v>2026</v>
      </c>
      <c r="D7" s="6" t="s">
        <v>111</v>
      </c>
      <c r="E7" s="6" t="s">
        <v>112</v>
      </c>
      <c r="F7" s="4"/>
      <c r="G7" s="5"/>
      <c r="H7" s="6" t="s">
        <v>111</v>
      </c>
      <c r="I7" s="6" t="s">
        <v>112</v>
      </c>
      <c r="J7" s="4"/>
      <c r="K7" s="4"/>
      <c r="L7" s="6" t="s">
        <v>111</v>
      </c>
      <c r="M7" s="6" t="s">
        <v>112</v>
      </c>
    </row>
    <row r="8" spans="1:13" ht="16.5" x14ac:dyDescent="0.35">
      <c r="A8" s="76" t="s">
        <v>2</v>
      </c>
      <c r="B8" s="77">
        <f>SEKTOR_USD!B8*$B$46</f>
        <v>106675937.69911546</v>
      </c>
      <c r="C8" s="77">
        <f>SEKTOR_USD!C8*$C$46</f>
        <v>128000799.19627632</v>
      </c>
      <c r="D8" s="78">
        <f t="shared" ref="D8:D42" si="0">(C8-B8)/B8*100</f>
        <v>19.990320176335032</v>
      </c>
      <c r="E8" s="78">
        <f>C8/C$43*100</f>
        <v>15.785534710980533</v>
      </c>
      <c r="F8" s="77">
        <f>SEKTOR_USD!F8*$B$47</f>
        <v>213435765.4501203</v>
      </c>
      <c r="G8" s="77">
        <f>SEKTOR_USD!G8*$C$47</f>
        <v>256873638.03598791</v>
      </c>
      <c r="H8" s="78">
        <f t="shared" ref="H8:H42" si="1">(G8-F8)/F8*100</f>
        <v>20.351730879902131</v>
      </c>
      <c r="I8" s="78">
        <f>G8/G$43*100</f>
        <v>16.348021426500509</v>
      </c>
      <c r="J8" s="77">
        <f>SEKTOR_USD!J8*$B$48</f>
        <v>1213911162.2225347</v>
      </c>
      <c r="K8" s="77">
        <f>SEKTOR_USD!K8*$C$48</f>
        <v>1483113558.4161739</v>
      </c>
      <c r="L8" s="78">
        <f t="shared" ref="L8:L42" si="2">(K8-J8)/J8*100</f>
        <v>22.176449527060942</v>
      </c>
      <c r="M8" s="78">
        <f>K8/K$43*100</f>
        <v>15.335121323607174</v>
      </c>
    </row>
    <row r="9" spans="1:13" s="18" customFormat="1" ht="15.5" x14ac:dyDescent="0.35">
      <c r="A9" s="79" t="s">
        <v>3</v>
      </c>
      <c r="B9" s="77">
        <f>SEKTOR_USD!B9*$B$46</f>
        <v>74813518.537024543</v>
      </c>
      <c r="C9" s="77">
        <f>SEKTOR_USD!C9*$C$46</f>
        <v>88379177.949290663</v>
      </c>
      <c r="D9" s="80">
        <f t="shared" si="0"/>
        <v>18.132631210965698</v>
      </c>
      <c r="E9" s="80">
        <f>C9/C$43*100</f>
        <v>10.899248989119112</v>
      </c>
      <c r="F9" s="77">
        <f>SEKTOR_USD!F9*$B$47</f>
        <v>149858548.61373398</v>
      </c>
      <c r="G9" s="77">
        <f>SEKTOR_USD!G9*$C$47</f>
        <v>177241418.65399864</v>
      </c>
      <c r="H9" s="80">
        <f t="shared" si="1"/>
        <v>18.27247780895372</v>
      </c>
      <c r="I9" s="80">
        <f>G9/G$43*100</f>
        <v>11.280046220285833</v>
      </c>
      <c r="J9" s="77">
        <f>SEKTOR_USD!J9*$B$48</f>
        <v>821882037.48685586</v>
      </c>
      <c r="K9" s="77">
        <f>SEKTOR_USD!K9*$C$48</f>
        <v>989762355.56156731</v>
      </c>
      <c r="L9" s="80">
        <f t="shared" si="2"/>
        <v>20.426327674474368</v>
      </c>
      <c r="M9" s="80">
        <f>K9/K$43*100</f>
        <v>10.23396065523443</v>
      </c>
    </row>
    <row r="10" spans="1:13" ht="14" x14ac:dyDescent="0.3">
      <c r="A10" s="81" t="str">
        <f>SEKTOR_USD!A10</f>
        <v xml:space="preserve"> Hububat, Bakliyat, Yağlı Tohumlar ve Mamulleri </v>
      </c>
      <c r="B10" s="82">
        <f>SEKTOR_USD!B10*$B$46</f>
        <v>38463486.663481914</v>
      </c>
      <c r="C10" s="82">
        <f>SEKTOR_USD!C10*$C$46</f>
        <v>41662385.251311779</v>
      </c>
      <c r="D10" s="83">
        <f t="shared" si="0"/>
        <v>8.3167150597061461</v>
      </c>
      <c r="E10" s="83">
        <f>C10/C$43*100</f>
        <v>5.1379603303754813</v>
      </c>
      <c r="F10" s="82">
        <f>SEKTOR_USD!F10*$B$47</f>
        <v>74852468.298779801</v>
      </c>
      <c r="G10" s="82">
        <f>SEKTOR_USD!G10*$C$47</f>
        <v>81746435.404654622</v>
      </c>
      <c r="H10" s="83">
        <f t="shared" si="1"/>
        <v>9.2100731780239808</v>
      </c>
      <c r="I10" s="83">
        <f>G10/G$43*100</f>
        <v>5.2025287131570321</v>
      </c>
      <c r="J10" s="82">
        <f>SEKTOR_USD!J10*$B$48</f>
        <v>402825241.66109192</v>
      </c>
      <c r="K10" s="82">
        <f>SEKTOR_USD!K10*$C$48</f>
        <v>496028253.5293389</v>
      </c>
      <c r="L10" s="83">
        <f t="shared" si="2"/>
        <v>23.137331584265826</v>
      </c>
      <c r="M10" s="83">
        <f>K10/K$43*100</f>
        <v>5.1288408798127243</v>
      </c>
    </row>
    <row r="11" spans="1:13" ht="14" x14ac:dyDescent="0.3">
      <c r="A11" s="81" t="str">
        <f>SEKTOR_USD!A11</f>
        <v xml:space="preserve"> Yaş Meyve ve Sebze  </v>
      </c>
      <c r="B11" s="82">
        <f>SEKTOR_USD!B11*$B$46</f>
        <v>11537489.955874644</v>
      </c>
      <c r="C11" s="82">
        <f>SEKTOR_USD!C11*$C$46</f>
        <v>17395227.159461949</v>
      </c>
      <c r="D11" s="83">
        <f t="shared" si="0"/>
        <v>50.771330904645076</v>
      </c>
      <c r="E11" s="83">
        <f>C11/C$43*100</f>
        <v>2.1452441223434651</v>
      </c>
      <c r="F11" s="82">
        <f>SEKTOR_USD!F11*$B$47</f>
        <v>24085332.041799057</v>
      </c>
      <c r="G11" s="82">
        <f>SEKTOR_USD!G11*$C$47</f>
        <v>39597713.967273384</v>
      </c>
      <c r="H11" s="83">
        <f t="shared" si="1"/>
        <v>64.405929295694392</v>
      </c>
      <c r="I11" s="83">
        <f>G11/G$43*100</f>
        <v>2.5200884034925024</v>
      </c>
      <c r="J11" s="82">
        <f>SEKTOR_USD!J11*$B$48</f>
        <v>114429949.52176338</v>
      </c>
      <c r="K11" s="82">
        <f>SEKTOR_USD!K11*$C$48</f>
        <v>160906794.56548411</v>
      </c>
      <c r="L11" s="83">
        <f t="shared" si="2"/>
        <v>40.615979678363232</v>
      </c>
      <c r="M11" s="83">
        <f>K11/K$43*100</f>
        <v>1.6637466513956756</v>
      </c>
    </row>
    <row r="12" spans="1:13" ht="14" x14ac:dyDescent="0.3">
      <c r="A12" s="81" t="str">
        <f>SEKTOR_USD!A12</f>
        <v xml:space="preserve"> Meyve Sebze Mamulleri </v>
      </c>
      <c r="B12" s="82">
        <f>SEKTOR_USD!B12*$B$46</f>
        <v>7191446.8482941417</v>
      </c>
      <c r="C12" s="82">
        <f>SEKTOR_USD!C12*$C$46</f>
        <v>8543901.0844022036</v>
      </c>
      <c r="D12" s="83">
        <f t="shared" si="0"/>
        <v>18.806427477509242</v>
      </c>
      <c r="E12" s="83">
        <f>C12/C$43*100</f>
        <v>1.0536656644479665</v>
      </c>
      <c r="F12" s="82">
        <f>SEKTOR_USD!F12*$B$47</f>
        <v>14648897.844663749</v>
      </c>
      <c r="G12" s="82">
        <f>SEKTOR_USD!G12*$C$47</f>
        <v>16637291.782253601</v>
      </c>
      <c r="H12" s="83">
        <f t="shared" si="1"/>
        <v>13.573676044946806</v>
      </c>
      <c r="I12" s="83">
        <f>G12/G$43*100</f>
        <v>1.0588350155928317</v>
      </c>
      <c r="J12" s="82">
        <f>SEKTOR_USD!J12*$B$48</f>
        <v>90071694.620914727</v>
      </c>
      <c r="K12" s="82">
        <f>SEKTOR_USD!K12*$C$48</f>
        <v>104472822.09316459</v>
      </c>
      <c r="L12" s="83">
        <f t="shared" si="2"/>
        <v>15.988516184645993</v>
      </c>
      <c r="M12" s="83">
        <f>K12/K$43*100</f>
        <v>1.0802297590274901</v>
      </c>
    </row>
    <row r="13" spans="1:13" ht="14" x14ac:dyDescent="0.3">
      <c r="A13" s="81" t="str">
        <f>SEKTOR_USD!A13</f>
        <v xml:space="preserve"> Kuru Meyve ve Mamulleri  </v>
      </c>
      <c r="B13" s="82">
        <f>SEKTOR_USD!B13*$B$46</f>
        <v>5242486.8033396108</v>
      </c>
      <c r="C13" s="82">
        <f>SEKTOR_USD!C13*$C$46</f>
        <v>5892685.5133455694</v>
      </c>
      <c r="D13" s="83">
        <f t="shared" si="0"/>
        <v>12.402486346589633</v>
      </c>
      <c r="E13" s="83">
        <f>C13/C$43*100</f>
        <v>0.72670789788720835</v>
      </c>
      <c r="F13" s="82">
        <f>SEKTOR_USD!F13*$B$47</f>
        <v>11044155.520476645</v>
      </c>
      <c r="G13" s="82">
        <f>SEKTOR_USD!G13*$C$47</f>
        <v>11882028.122638265</v>
      </c>
      <c r="H13" s="83">
        <f t="shared" si="1"/>
        <v>7.5865701149186533</v>
      </c>
      <c r="I13" s="83">
        <f>G13/G$43*100</f>
        <v>0.75619924186987975</v>
      </c>
      <c r="J13" s="82">
        <f>SEKTOR_USD!J13*$B$48</f>
        <v>61672649.927401826</v>
      </c>
      <c r="K13" s="82">
        <f>SEKTOR_USD!K13*$C$48</f>
        <v>69624955.679907605</v>
      </c>
      <c r="L13" s="83">
        <f t="shared" si="2"/>
        <v>12.894379861846156</v>
      </c>
      <c r="M13" s="83">
        <f>K13/K$43*100</f>
        <v>0.71990923179366417</v>
      </c>
    </row>
    <row r="14" spans="1:13" ht="14" x14ac:dyDescent="0.3">
      <c r="A14" s="81" t="str">
        <f>SEKTOR_USD!A14</f>
        <v xml:space="preserve"> Fındık ve Mamulleri </v>
      </c>
      <c r="B14" s="82">
        <f>SEKTOR_USD!B14*$B$46</f>
        <v>7805246.6675485009</v>
      </c>
      <c r="C14" s="82">
        <f>SEKTOR_USD!C14*$C$46</f>
        <v>9119233.2565864585</v>
      </c>
      <c r="D14" s="83">
        <f t="shared" si="0"/>
        <v>16.834658083274377</v>
      </c>
      <c r="E14" s="83">
        <f>C14/C$43*100</f>
        <v>1.124617768117508</v>
      </c>
      <c r="F14" s="82">
        <f>SEKTOR_USD!F14*$B$47</f>
        <v>15122154.341692884</v>
      </c>
      <c r="G14" s="82">
        <f>SEKTOR_USD!G14*$C$47</f>
        <v>16920796.039059881</v>
      </c>
      <c r="H14" s="83">
        <f t="shared" si="1"/>
        <v>11.894083718005781</v>
      </c>
      <c r="I14" s="83">
        <f>G14/G$43*100</f>
        <v>1.0768778700492467</v>
      </c>
      <c r="J14" s="82">
        <f>SEKTOR_USD!J14*$B$48</f>
        <v>89518777.112264693</v>
      </c>
      <c r="K14" s="82">
        <f>SEKTOR_USD!K14*$C$48</f>
        <v>90353610.389382035</v>
      </c>
      <c r="L14" s="83">
        <f t="shared" si="2"/>
        <v>0.93257895611150377</v>
      </c>
      <c r="M14" s="83">
        <f>K14/K$43*100</f>
        <v>0.93423970773133524</v>
      </c>
    </row>
    <row r="15" spans="1:13" ht="14" x14ac:dyDescent="0.3">
      <c r="A15" s="81" t="str">
        <f>SEKTOR_USD!A15</f>
        <v xml:space="preserve"> Zeytin ve Zeytinyağı </v>
      </c>
      <c r="B15" s="82">
        <f>SEKTOR_USD!B15*$B$46</f>
        <v>1485220.5125286242</v>
      </c>
      <c r="C15" s="82">
        <f>SEKTOR_USD!C15*$C$46</f>
        <v>1298835.5554777896</v>
      </c>
      <c r="D15" s="83">
        <f t="shared" si="0"/>
        <v>-12.549312070401561</v>
      </c>
      <c r="E15" s="83">
        <f>C15/C$43*100</f>
        <v>0.16017723227970893</v>
      </c>
      <c r="F15" s="82">
        <f>SEKTOR_USD!F15*$B$47</f>
        <v>3307538.8334091478</v>
      </c>
      <c r="G15" s="82">
        <f>SEKTOR_USD!G15*$C$47</f>
        <v>2593238.6832050965</v>
      </c>
      <c r="H15" s="83">
        <f t="shared" si="1"/>
        <v>-21.596122862987148</v>
      </c>
      <c r="I15" s="83">
        <f>G15/G$43*100</f>
        <v>0.1650395964381812</v>
      </c>
      <c r="J15" s="82">
        <f>SEKTOR_USD!J15*$B$48</f>
        <v>24969270.103147969</v>
      </c>
      <c r="K15" s="82">
        <f>SEKTOR_USD!K15*$C$48</f>
        <v>18908665.265669823</v>
      </c>
      <c r="L15" s="83">
        <f t="shared" si="2"/>
        <v>-24.27225470525093</v>
      </c>
      <c r="M15" s="83">
        <f>K15/K$43*100</f>
        <v>0.19551211993920464</v>
      </c>
    </row>
    <row r="16" spans="1:13" ht="14" x14ac:dyDescent="0.3">
      <c r="A16" s="81" t="str">
        <f>SEKTOR_USD!A16</f>
        <v xml:space="preserve"> Tütün </v>
      </c>
      <c r="B16" s="82">
        <f>SEKTOR_USD!B16*$B$46</f>
        <v>2386845.8322078041</v>
      </c>
      <c r="C16" s="82">
        <f>SEKTOR_USD!C16*$C$46</f>
        <v>3499493.2455954561</v>
      </c>
      <c r="D16" s="83">
        <f t="shared" si="0"/>
        <v>46.615805611477903</v>
      </c>
      <c r="E16" s="83">
        <f>C16/C$43*100</f>
        <v>0.43157052491900405</v>
      </c>
      <c r="F16" s="82">
        <f>SEKTOR_USD!F16*$B$47</f>
        <v>5445254.7070077667</v>
      </c>
      <c r="G16" s="82">
        <f>SEKTOR_USD!G16*$C$47</f>
        <v>6255065.1821933156</v>
      </c>
      <c r="H16" s="83">
        <f t="shared" si="1"/>
        <v>14.871856667115384</v>
      </c>
      <c r="I16" s="83">
        <f>G16/G$43*100</f>
        <v>0.39808654716186687</v>
      </c>
      <c r="J16" s="82">
        <f>SEKTOR_USD!J16*$B$48</f>
        <v>33431333.271284722</v>
      </c>
      <c r="K16" s="82">
        <f>SEKTOR_USD!K16*$C$48</f>
        <v>42972043.812290892</v>
      </c>
      <c r="L16" s="83">
        <f t="shared" si="2"/>
        <v>28.538229282052001</v>
      </c>
      <c r="M16" s="83">
        <f>K16/K$43*100</f>
        <v>0.44432302681432845</v>
      </c>
    </row>
    <row r="17" spans="1:13" ht="14" x14ac:dyDescent="0.3">
      <c r="A17" s="81" t="str">
        <f>SEKTOR_USD!A17</f>
        <v xml:space="preserve"> Süs Bitkileri ve Mamulleri</v>
      </c>
      <c r="B17" s="82">
        <f>SEKTOR_USD!B17*$B$46</f>
        <v>701295.25374930783</v>
      </c>
      <c r="C17" s="82">
        <f>SEKTOR_USD!C17*$C$46</f>
        <v>967416.88310946175</v>
      </c>
      <c r="D17" s="83">
        <f t="shared" si="0"/>
        <v>37.947159621771014</v>
      </c>
      <c r="E17" s="83">
        <f>C17/C$43*100</f>
        <v>0.11930544874877047</v>
      </c>
      <c r="F17" s="82">
        <f>SEKTOR_USD!F17*$B$47</f>
        <v>1352747.0259049053</v>
      </c>
      <c r="G17" s="82">
        <f>SEKTOR_USD!G17*$C$47</f>
        <v>1608849.4727204661</v>
      </c>
      <c r="H17" s="83">
        <f t="shared" si="1"/>
        <v>18.93202808146955</v>
      </c>
      <c r="I17" s="83">
        <f>G17/G$43*100</f>
        <v>0.10239083252429114</v>
      </c>
      <c r="J17" s="82">
        <f>SEKTOR_USD!J17*$B$48</f>
        <v>4963121.2689867597</v>
      </c>
      <c r="K17" s="82">
        <f>SEKTOR_USD!K17*$C$48</f>
        <v>6495210.2263292884</v>
      </c>
      <c r="L17" s="83">
        <f t="shared" si="2"/>
        <v>30.869464482283561</v>
      </c>
      <c r="M17" s="83">
        <f>K17/K$43*100</f>
        <v>6.7159278720007293E-2</v>
      </c>
    </row>
    <row r="18" spans="1:13" s="18" customFormat="1" ht="15.5" x14ac:dyDescent="0.35">
      <c r="A18" s="79" t="s">
        <v>12</v>
      </c>
      <c r="B18" s="77">
        <f>SEKTOR_USD!B18*$B$46</f>
        <v>9961720.6630535126</v>
      </c>
      <c r="C18" s="77">
        <f>SEKTOR_USD!C18*$C$46</f>
        <v>13397374.013736112</v>
      </c>
      <c r="D18" s="80">
        <f t="shared" si="0"/>
        <v>34.48855340247502</v>
      </c>
      <c r="E18" s="80">
        <f>C18/C$43*100</f>
        <v>1.652214000676117</v>
      </c>
      <c r="F18" s="77">
        <f>SEKTOR_USD!F18*$B$47</f>
        <v>20064931.303913925</v>
      </c>
      <c r="G18" s="77">
        <f>SEKTOR_USD!G18*$C$47</f>
        <v>29132776.0086224</v>
      </c>
      <c r="H18" s="80">
        <f t="shared" si="1"/>
        <v>45.192503115820166</v>
      </c>
      <c r="I18" s="80">
        <f>G18/G$43*100</f>
        <v>1.8540759964464497</v>
      </c>
      <c r="J18" s="77">
        <f>SEKTOR_USD!J18*$B$48</f>
        <v>126837978.10166934</v>
      </c>
      <c r="K18" s="77">
        <f>SEKTOR_USD!K18*$C$48</f>
        <v>169574705.19775474</v>
      </c>
      <c r="L18" s="80">
        <f t="shared" si="2"/>
        <v>33.693951713601884</v>
      </c>
      <c r="M18" s="80">
        <f>K18/K$43*100</f>
        <v>1.7533712525691718</v>
      </c>
    </row>
    <row r="19" spans="1:13" ht="14" x14ac:dyDescent="0.3">
      <c r="A19" s="81" t="str">
        <f>SEKTOR_USD!A19</f>
        <v xml:space="preserve"> Su Ürünleri ve Hayvansal Mamuller</v>
      </c>
      <c r="B19" s="82">
        <f>SEKTOR_USD!B19*$B$46</f>
        <v>9961720.6630535126</v>
      </c>
      <c r="C19" s="82">
        <f>SEKTOR_USD!C19*$C$46</f>
        <v>13397374.013736112</v>
      </c>
      <c r="D19" s="83">
        <f t="shared" si="0"/>
        <v>34.48855340247502</v>
      </c>
      <c r="E19" s="83">
        <f>C19/C$43*100</f>
        <v>1.652214000676117</v>
      </c>
      <c r="F19" s="82">
        <f>SEKTOR_USD!F19*$B$47</f>
        <v>20064931.303913925</v>
      </c>
      <c r="G19" s="82">
        <f>SEKTOR_USD!G19*$C$47</f>
        <v>29132776.0086224</v>
      </c>
      <c r="H19" s="83">
        <f t="shared" si="1"/>
        <v>45.192503115820166</v>
      </c>
      <c r="I19" s="83">
        <f>G19/G$43*100</f>
        <v>1.8540759964464497</v>
      </c>
      <c r="J19" s="82">
        <f>SEKTOR_USD!J19*$B$48</f>
        <v>126837978.10166934</v>
      </c>
      <c r="K19" s="82">
        <f>SEKTOR_USD!K19*$C$48</f>
        <v>169574705.19775474</v>
      </c>
      <c r="L19" s="83">
        <f t="shared" si="2"/>
        <v>33.693951713601884</v>
      </c>
      <c r="M19" s="83">
        <f>K19/K$43*100</f>
        <v>1.7533712525691718</v>
      </c>
    </row>
    <row r="20" spans="1:13" s="18" customFormat="1" ht="15.5" x14ac:dyDescent="0.35">
      <c r="A20" s="79" t="s">
        <v>106</v>
      </c>
      <c r="B20" s="77">
        <f>SEKTOR_USD!B20*$B$46</f>
        <v>21900698.499037392</v>
      </c>
      <c r="C20" s="77">
        <f>SEKTOR_USD!C20*$C$46</f>
        <v>26224247.23324956</v>
      </c>
      <c r="D20" s="80">
        <f t="shared" si="0"/>
        <v>19.741602005991734</v>
      </c>
      <c r="E20" s="80">
        <f>C20/C$43*100</f>
        <v>3.2340717211853067</v>
      </c>
      <c r="F20" s="77">
        <f>SEKTOR_USD!F20*$B$47</f>
        <v>43512285.532472394</v>
      </c>
      <c r="G20" s="77">
        <f>SEKTOR_USD!G20*$C$47</f>
        <v>50499443.373366892</v>
      </c>
      <c r="H20" s="80">
        <f t="shared" si="1"/>
        <v>16.057896650085443</v>
      </c>
      <c r="I20" s="80">
        <f>G20/G$43*100</f>
        <v>3.2138992097682264</v>
      </c>
      <c r="J20" s="77">
        <f>SEKTOR_USD!J20*$B$48</f>
        <v>265191146.63400939</v>
      </c>
      <c r="K20" s="77">
        <f>SEKTOR_USD!K20*$C$48</f>
        <v>323776497.65685213</v>
      </c>
      <c r="L20" s="80">
        <f t="shared" si="2"/>
        <v>22.091744677923373</v>
      </c>
      <c r="M20" s="80">
        <f>K20/K$43*100</f>
        <v>3.3477894158035726</v>
      </c>
    </row>
    <row r="21" spans="1:13" ht="14" x14ac:dyDescent="0.3">
      <c r="A21" s="81" t="str">
        <f>SEKTOR_USD!A21</f>
        <v xml:space="preserve"> Mobilya, Kağıt ve Orman Ürünleri</v>
      </c>
      <c r="B21" s="82">
        <f>SEKTOR_USD!B21*$B$46</f>
        <v>21900698.499037392</v>
      </c>
      <c r="C21" s="82">
        <f>SEKTOR_USD!C21*$C$46</f>
        <v>26224247.23324956</v>
      </c>
      <c r="D21" s="83">
        <f t="shared" si="0"/>
        <v>19.741602005991734</v>
      </c>
      <c r="E21" s="83">
        <f>C21/C$43*100</f>
        <v>3.2340717211853067</v>
      </c>
      <c r="F21" s="82">
        <f>SEKTOR_USD!F21*$B$47</f>
        <v>43512285.532472394</v>
      </c>
      <c r="G21" s="82">
        <f>SEKTOR_USD!G21*$C$47</f>
        <v>50499443.373366892</v>
      </c>
      <c r="H21" s="83">
        <f t="shared" si="1"/>
        <v>16.057896650085443</v>
      </c>
      <c r="I21" s="83">
        <f>G21/G$43*100</f>
        <v>3.2138992097682264</v>
      </c>
      <c r="J21" s="82">
        <f>SEKTOR_USD!J21*$B$48</f>
        <v>265191146.63400939</v>
      </c>
      <c r="K21" s="82">
        <f>SEKTOR_USD!K21*$C$48</f>
        <v>323776497.65685213</v>
      </c>
      <c r="L21" s="83">
        <f t="shared" si="2"/>
        <v>22.091744677923373</v>
      </c>
      <c r="M21" s="83">
        <f>K21/K$43*100</f>
        <v>3.3477894158035726</v>
      </c>
    </row>
    <row r="22" spans="1:13" ht="16.5" x14ac:dyDescent="0.35">
      <c r="A22" s="76" t="s">
        <v>14</v>
      </c>
      <c r="B22" s="77">
        <f>SEKTOR_USD!B22*$B$46</f>
        <v>530587112.68813759</v>
      </c>
      <c r="C22" s="77">
        <f>SEKTOR_USD!C22*$C$46</f>
        <v>662095367.42802727</v>
      </c>
      <c r="D22" s="80">
        <f t="shared" si="0"/>
        <v>24.785421959011302</v>
      </c>
      <c r="E22" s="80">
        <f>C22/C$43*100</f>
        <v>81.652063660072685</v>
      </c>
      <c r="F22" s="77">
        <f>SEKTOR_USD!F22*$B$47</f>
        <v>1061526515.1526161</v>
      </c>
      <c r="G22" s="77">
        <f>SEKTOR_USD!G22*$C$47</f>
        <v>1271179370.4112158</v>
      </c>
      <c r="H22" s="80">
        <f t="shared" si="1"/>
        <v>19.750128919620792</v>
      </c>
      <c r="I22" s="80">
        <f>G22/G$43*100</f>
        <v>80.900740703865196</v>
      </c>
      <c r="J22" s="77">
        <f>SEKTOR_USD!J22*$B$48</f>
        <v>6241900115.6889496</v>
      </c>
      <c r="K22" s="77">
        <f>SEKTOR_USD!K22*$C$48</f>
        <v>7929820945.2256193</v>
      </c>
      <c r="L22" s="80">
        <f t="shared" si="2"/>
        <v>27.041778917514215</v>
      </c>
      <c r="M22" s="80">
        <f>K22/K$43*100</f>
        <v>81.992889606766624</v>
      </c>
    </row>
    <row r="23" spans="1:13" s="18" customFormat="1" ht="15.5" x14ac:dyDescent="0.35">
      <c r="A23" s="79" t="s">
        <v>15</v>
      </c>
      <c r="B23" s="77">
        <f>SEKTOR_USD!B23*$B$46</f>
        <v>40354175.167730786</v>
      </c>
      <c r="C23" s="77">
        <f>SEKTOR_USD!C23*$C$46</f>
        <v>48454686.27826196</v>
      </c>
      <c r="D23" s="80">
        <f t="shared" si="0"/>
        <v>20.073539049829837</v>
      </c>
      <c r="E23" s="80">
        <f>C23/C$43*100</f>
        <v>5.9756121599077296</v>
      </c>
      <c r="F23" s="77">
        <f>SEKTOR_USD!F23*$B$47</f>
        <v>82314388.633587182</v>
      </c>
      <c r="G23" s="77">
        <f>SEKTOR_USD!G23*$C$47</f>
        <v>93447415.137906432</v>
      </c>
      <c r="H23" s="80">
        <f t="shared" si="1"/>
        <v>13.525006610784182</v>
      </c>
      <c r="I23" s="80">
        <f>G23/G$43*100</f>
        <v>5.947205624547407</v>
      </c>
      <c r="J23" s="77">
        <f>SEKTOR_USD!J23*$B$48</f>
        <v>466842829.14202738</v>
      </c>
      <c r="K23" s="77">
        <f>SEKTOR_USD!K23*$C$48</f>
        <v>552695954.36281693</v>
      </c>
      <c r="L23" s="80">
        <f t="shared" si="2"/>
        <v>18.39015614282264</v>
      </c>
      <c r="M23" s="80">
        <f>K23/K$43*100</f>
        <v>5.7147744804328129</v>
      </c>
    </row>
    <row r="24" spans="1:13" ht="14" x14ac:dyDescent="0.3">
      <c r="A24" s="81" t="str">
        <f>SEKTOR_USD!A24</f>
        <v xml:space="preserve"> Tekstil ve Hammaddeleri</v>
      </c>
      <c r="B24" s="82">
        <f>SEKTOR_USD!B24*$B$46</f>
        <v>27336493.333817784</v>
      </c>
      <c r="C24" s="82">
        <f>SEKTOR_USD!C24*$C$46</f>
        <v>33198298.092499677</v>
      </c>
      <c r="D24" s="83">
        <f t="shared" si="0"/>
        <v>21.443148128404225</v>
      </c>
      <c r="E24" s="83">
        <f>C24/C$43*100</f>
        <v>4.0941376161335548</v>
      </c>
      <c r="F24" s="82">
        <f>SEKTOR_USD!F24*$B$47</f>
        <v>56673250.270732567</v>
      </c>
      <c r="G24" s="82">
        <f>SEKTOR_USD!G24*$C$47</f>
        <v>64689295.771332227</v>
      </c>
      <c r="H24" s="83">
        <f t="shared" si="1"/>
        <v>14.144319343440479</v>
      </c>
      <c r="I24" s="83">
        <f>G24/G$43*100</f>
        <v>4.1169736272696333</v>
      </c>
      <c r="J24" s="82">
        <f>SEKTOR_USD!J24*$B$48</f>
        <v>320057034.72172964</v>
      </c>
      <c r="K24" s="82">
        <f>SEKTOR_USD!K24*$C$48</f>
        <v>380098979.29158407</v>
      </c>
      <c r="L24" s="83">
        <f t="shared" si="2"/>
        <v>18.759764059570603</v>
      </c>
      <c r="M24" s="83">
        <f>K24/K$43*100</f>
        <v>3.9301535134237273</v>
      </c>
    </row>
    <row r="25" spans="1:13" ht="14" x14ac:dyDescent="0.3">
      <c r="A25" s="81" t="str">
        <f>SEKTOR_USD!A25</f>
        <v xml:space="preserve"> Deri ve Deri Mamulleri </v>
      </c>
      <c r="B25" s="82">
        <f>SEKTOR_USD!B25*$B$46</f>
        <v>4783475.4437761251</v>
      </c>
      <c r="C25" s="82">
        <f>SEKTOR_USD!C25*$C$46</f>
        <v>5579855.1137551889</v>
      </c>
      <c r="D25" s="83">
        <f t="shared" si="0"/>
        <v>16.648557713727772</v>
      </c>
      <c r="E25" s="83">
        <f>C25/C$43*100</f>
        <v>0.68812848930233195</v>
      </c>
      <c r="F25" s="82">
        <f>SEKTOR_USD!F25*$B$47</f>
        <v>9263930.5700538754</v>
      </c>
      <c r="G25" s="82">
        <f>SEKTOR_USD!G25*$C$47</f>
        <v>10174050.215101905</v>
      </c>
      <c r="H25" s="83">
        <f t="shared" si="1"/>
        <v>9.8243357737377419</v>
      </c>
      <c r="I25" s="83">
        <f>G25/G$43*100</f>
        <v>0.64749965073284732</v>
      </c>
      <c r="J25" s="82">
        <f>SEKTOR_USD!J25*$B$48</f>
        <v>51382032.998337306</v>
      </c>
      <c r="K25" s="82">
        <f>SEKTOR_USD!K25*$C$48</f>
        <v>57974237.624996394</v>
      </c>
      <c r="L25" s="83">
        <f t="shared" si="2"/>
        <v>12.829785514466522</v>
      </c>
      <c r="M25" s="83">
        <f>K25/K$43*100</f>
        <v>0.59944295066142128</v>
      </c>
    </row>
    <row r="26" spans="1:13" ht="14" x14ac:dyDescent="0.3">
      <c r="A26" s="81" t="str">
        <f>SEKTOR_USD!A26</f>
        <v xml:space="preserve"> Halı </v>
      </c>
      <c r="B26" s="82">
        <f>SEKTOR_USD!B26*$B$46</f>
        <v>8234206.3901368789</v>
      </c>
      <c r="C26" s="82">
        <f>SEKTOR_USD!C26*$C$46</f>
        <v>9676533.072007088</v>
      </c>
      <c r="D26" s="83">
        <f t="shared" si="0"/>
        <v>17.516280422577953</v>
      </c>
      <c r="E26" s="83">
        <f>C26/C$43*100</f>
        <v>1.1933460544718428</v>
      </c>
      <c r="F26" s="82">
        <f>SEKTOR_USD!F26*$B$47</f>
        <v>16377207.792800745</v>
      </c>
      <c r="G26" s="82">
        <f>SEKTOR_USD!G26*$C$47</f>
        <v>18584069.151472297</v>
      </c>
      <c r="H26" s="83">
        <f t="shared" si="1"/>
        <v>13.475199109592207</v>
      </c>
      <c r="I26" s="83">
        <f>G26/G$43*100</f>
        <v>1.1827323465449271</v>
      </c>
      <c r="J26" s="82">
        <f>SEKTOR_USD!J26*$B$48</f>
        <v>95403761.421960488</v>
      </c>
      <c r="K26" s="82">
        <f>SEKTOR_USD!K26*$C$48</f>
        <v>114622737.44623645</v>
      </c>
      <c r="L26" s="83">
        <f t="shared" si="2"/>
        <v>20.144882903801363</v>
      </c>
      <c r="M26" s="83">
        <f>K26/K$43*100</f>
        <v>1.1851780163476644</v>
      </c>
    </row>
    <row r="27" spans="1:13" s="18" customFormat="1" ht="15.5" x14ac:dyDescent="0.35">
      <c r="A27" s="79" t="s">
        <v>19</v>
      </c>
      <c r="B27" s="77">
        <f>SEKTOR_USD!B27*$B$46</f>
        <v>89901400.577414498</v>
      </c>
      <c r="C27" s="77">
        <f>SEKTOR_USD!C27*$C$46</f>
        <v>101490616.99346021</v>
      </c>
      <c r="D27" s="80">
        <f t="shared" si="0"/>
        <v>12.891029885642533</v>
      </c>
      <c r="E27" s="80">
        <f>C27/C$43*100</f>
        <v>12.516200425690025</v>
      </c>
      <c r="F27" s="77">
        <f>SEKTOR_USD!F27*$B$47</f>
        <v>180547423.08102709</v>
      </c>
      <c r="G27" s="77">
        <f>SEKTOR_USD!G27*$C$47</f>
        <v>200869315.67695689</v>
      </c>
      <c r="H27" s="80">
        <f t="shared" si="1"/>
        <v>11.255709025993479</v>
      </c>
      <c r="I27" s="80">
        <f>G27/G$43*100</f>
        <v>12.783779222036493</v>
      </c>
      <c r="J27" s="77">
        <f>SEKTOR_USD!J27*$B$48</f>
        <v>1039896359.9885973</v>
      </c>
      <c r="K27" s="77">
        <f>SEKTOR_USD!K27*$C$48</f>
        <v>1284987857.4223876</v>
      </c>
      <c r="L27" s="80">
        <f t="shared" si="2"/>
        <v>23.568838863564999</v>
      </c>
      <c r="M27" s="80">
        <f>K27/K$43*100</f>
        <v>13.286538027457532</v>
      </c>
    </row>
    <row r="28" spans="1:13" ht="14" x14ac:dyDescent="0.3">
      <c r="A28" s="81" t="str">
        <f>SEKTOR_USD!A28</f>
        <v xml:space="preserve"> Kimyevi Maddeler ve Mamulleri  </v>
      </c>
      <c r="B28" s="82">
        <f>SEKTOR_USD!B28*$B$46</f>
        <v>89901400.577414498</v>
      </c>
      <c r="C28" s="82">
        <f>SEKTOR_USD!C28*$C$46</f>
        <v>101490616.99346021</v>
      </c>
      <c r="D28" s="83">
        <f t="shared" si="0"/>
        <v>12.891029885642533</v>
      </c>
      <c r="E28" s="83">
        <f>C28/C$43*100</f>
        <v>12.516200425690025</v>
      </c>
      <c r="F28" s="82">
        <f>SEKTOR_USD!F28*$B$47</f>
        <v>180547423.08102709</v>
      </c>
      <c r="G28" s="82">
        <f>SEKTOR_USD!G28*$C$47</f>
        <v>200869315.67695689</v>
      </c>
      <c r="H28" s="83">
        <f t="shared" si="1"/>
        <v>11.255709025993479</v>
      </c>
      <c r="I28" s="83">
        <f>G28/G$43*100</f>
        <v>12.783779222036493</v>
      </c>
      <c r="J28" s="82">
        <f>SEKTOR_USD!J28*$B$48</f>
        <v>1039896359.9885973</v>
      </c>
      <c r="K28" s="82">
        <f>SEKTOR_USD!K28*$C$48</f>
        <v>1284987857.4223876</v>
      </c>
      <c r="L28" s="83">
        <f t="shared" si="2"/>
        <v>23.568838863564999</v>
      </c>
      <c r="M28" s="83">
        <f>K28/K$43*100</f>
        <v>13.286538027457532</v>
      </c>
    </row>
    <row r="29" spans="1:13" s="18" customFormat="1" ht="15.5" x14ac:dyDescent="0.35">
      <c r="A29" s="79" t="s">
        <v>21</v>
      </c>
      <c r="B29" s="77">
        <f>SEKTOR_USD!B29*$B$46</f>
        <v>400331536.94299227</v>
      </c>
      <c r="C29" s="77">
        <f>SEKTOR_USD!C29*$C$46</f>
        <v>512150064.15630507</v>
      </c>
      <c r="D29" s="80">
        <f t="shared" si="0"/>
        <v>27.931481008760972</v>
      </c>
      <c r="E29" s="80">
        <f>C29/C$43*100</f>
        <v>63.160251074474928</v>
      </c>
      <c r="F29" s="77">
        <f>SEKTOR_USD!F29*$B$47</f>
        <v>798664703.43800187</v>
      </c>
      <c r="G29" s="77">
        <f>SEKTOR_USD!G29*$C$47</f>
        <v>976862639.59635258</v>
      </c>
      <c r="H29" s="80">
        <f t="shared" si="1"/>
        <v>22.311983413222634</v>
      </c>
      <c r="I29" s="80">
        <f>G29/G$43*100</f>
        <v>62.169755857281295</v>
      </c>
      <c r="J29" s="77">
        <f>SEKTOR_USD!J29*$B$48</f>
        <v>4735160926.5583258</v>
      </c>
      <c r="K29" s="77">
        <f>SEKTOR_USD!K29*$C$48</f>
        <v>6092137133.4404144</v>
      </c>
      <c r="L29" s="80">
        <f t="shared" si="2"/>
        <v>28.6574464506824</v>
      </c>
      <c r="M29" s="80">
        <f>K29/K$43*100</f>
        <v>62.991577098876284</v>
      </c>
    </row>
    <row r="30" spans="1:13" ht="14" x14ac:dyDescent="0.3">
      <c r="A30" s="81" t="str">
        <f>SEKTOR_USD!A30</f>
        <v xml:space="preserve"> Hazırgiyim ve Konfeksiyon </v>
      </c>
      <c r="B30" s="82">
        <f>SEKTOR_USD!B30*$B$46</f>
        <v>48999607.310453475</v>
      </c>
      <c r="C30" s="82">
        <f>SEKTOR_USD!C30*$C$46</f>
        <v>58053422.842868</v>
      </c>
      <c r="D30" s="83">
        <f t="shared" si="0"/>
        <v>18.477322634548958</v>
      </c>
      <c r="E30" s="83">
        <f>C30/C$43*100</f>
        <v>7.1593640596892634</v>
      </c>
      <c r="F30" s="82">
        <f>SEKTOR_USD!F30*$B$47</f>
        <v>99078851.914425671</v>
      </c>
      <c r="G30" s="82">
        <f>SEKTOR_USD!G30*$C$47</f>
        <v>115906817.59918457</v>
      </c>
      <c r="H30" s="83">
        <f t="shared" si="1"/>
        <v>16.984417319745692</v>
      </c>
      <c r="I30" s="83">
        <f>G30/G$43*100</f>
        <v>7.3765729799158599</v>
      </c>
      <c r="J30" s="82">
        <f>SEKTOR_USD!J30*$B$48</f>
        <v>599762080.10345972</v>
      </c>
      <c r="K30" s="82">
        <f>SEKTOR_USD!K30*$C$48</f>
        <v>680220007.85529506</v>
      </c>
      <c r="L30" s="83">
        <f t="shared" si="2"/>
        <v>13.414974107392094</v>
      </c>
      <c r="M30" s="83">
        <f>K30/K$43*100</f>
        <v>7.0333497310520023</v>
      </c>
    </row>
    <row r="31" spans="1:13" ht="14" x14ac:dyDescent="0.3">
      <c r="A31" s="81" t="str">
        <f>SEKTOR_USD!A31</f>
        <v xml:space="preserve"> Otomotiv Endüstrisi</v>
      </c>
      <c r="B31" s="82">
        <f>SEKTOR_USD!B31*$B$46</f>
        <v>107660562.73043661</v>
      </c>
      <c r="C31" s="82">
        <f>SEKTOR_USD!C31*$C$46</f>
        <v>154866796.65430257</v>
      </c>
      <c r="D31" s="83">
        <f t="shared" si="0"/>
        <v>43.847285140114103</v>
      </c>
      <c r="E31" s="83">
        <f>C31/C$43*100</f>
        <v>19.09874945715163</v>
      </c>
      <c r="F31" s="82">
        <f>SEKTOR_USD!F31*$B$47</f>
        <v>214108149.4884848</v>
      </c>
      <c r="G31" s="82">
        <f>SEKTOR_USD!G31*$C$47</f>
        <v>287016356.92730999</v>
      </c>
      <c r="H31" s="83">
        <f t="shared" si="1"/>
        <v>34.0520468805165</v>
      </c>
      <c r="I31" s="83">
        <f>G31/G$43*100</f>
        <v>18.266372480567323</v>
      </c>
      <c r="J31" s="82">
        <f>SEKTOR_USD!J31*$B$48</f>
        <v>1258686437.5252352</v>
      </c>
      <c r="K31" s="82">
        <f>SEKTOR_USD!K31*$C$48</f>
        <v>1720179627.8351192</v>
      </c>
      <c r="L31" s="83">
        <f t="shared" si="2"/>
        <v>36.664666953689306</v>
      </c>
      <c r="M31" s="83">
        <f>K31/K$43*100</f>
        <v>17.786340864835363</v>
      </c>
    </row>
    <row r="32" spans="1:13" ht="14" x14ac:dyDescent="0.3">
      <c r="A32" s="81" t="str">
        <f>SEKTOR_USD!A32</f>
        <v xml:space="preserve"> Gemi, Yat ve Hizmetleri</v>
      </c>
      <c r="B32" s="82">
        <f>SEKTOR_USD!B32*$B$46</f>
        <v>5743029.3344578091</v>
      </c>
      <c r="C32" s="82">
        <f>SEKTOR_USD!C32*$C$46</f>
        <v>7710280.651337726</v>
      </c>
      <c r="D32" s="83">
        <f t="shared" si="0"/>
        <v>34.254592869246459</v>
      </c>
      <c r="E32" s="83">
        <f>C32/C$43*100</f>
        <v>0.95086049163225828</v>
      </c>
      <c r="F32" s="82">
        <f>SEKTOR_USD!F32*$B$47</f>
        <v>8646091.5396818649</v>
      </c>
      <c r="G32" s="82">
        <f>SEKTOR_USD!G32*$C$47</f>
        <v>14922864.353710145</v>
      </c>
      <c r="H32" s="83">
        <f t="shared" si="1"/>
        <v>72.596650003305825</v>
      </c>
      <c r="I32" s="83">
        <f>G32/G$43*100</f>
        <v>0.94972496229852699</v>
      </c>
      <c r="J32" s="82">
        <f>SEKTOR_USD!J32*$B$48</f>
        <v>62296441.93638403</v>
      </c>
      <c r="K32" s="82">
        <f>SEKTOR_USD!K32*$C$48</f>
        <v>95737712.089129388</v>
      </c>
      <c r="L32" s="83">
        <f t="shared" si="2"/>
        <v>53.680867017886769</v>
      </c>
      <c r="M32" s="83">
        <f>K32/K$43*100</f>
        <v>0.98991032871361384</v>
      </c>
    </row>
    <row r="33" spans="1:13" ht="14" x14ac:dyDescent="0.3">
      <c r="A33" s="81" t="str">
        <f>SEKTOR_USD!A33</f>
        <v xml:space="preserve"> Elektrik ve Elektronik</v>
      </c>
      <c r="B33" s="82">
        <f>SEKTOR_USD!B33*$B$46</f>
        <v>46760117.054866411</v>
      </c>
      <c r="C33" s="82">
        <f>SEKTOR_USD!C33*$C$46</f>
        <v>61731241.761284277</v>
      </c>
      <c r="D33" s="83">
        <f t="shared" si="0"/>
        <v>32.016867470308853</v>
      </c>
      <c r="E33" s="83">
        <f>C33/C$43*100</f>
        <v>7.6129263699396672</v>
      </c>
      <c r="F33" s="82">
        <f>SEKTOR_USD!F33*$B$47</f>
        <v>90202009.781365395</v>
      </c>
      <c r="G33" s="82">
        <f>SEKTOR_USD!G33*$C$47</f>
        <v>119685787.35888417</v>
      </c>
      <c r="H33" s="83">
        <f t="shared" si="1"/>
        <v>32.686386532830618</v>
      </c>
      <c r="I33" s="83">
        <f>G33/G$43*100</f>
        <v>7.6170751936658414</v>
      </c>
      <c r="J33" s="82">
        <f>SEKTOR_USD!J33*$B$48</f>
        <v>563692597.41209245</v>
      </c>
      <c r="K33" s="82">
        <f>SEKTOR_USD!K33*$C$48</f>
        <v>733251140.70918858</v>
      </c>
      <c r="L33" s="83">
        <f t="shared" si="2"/>
        <v>30.079966292894007</v>
      </c>
      <c r="M33" s="83">
        <f>K33/K$43*100</f>
        <v>7.5816818878365773</v>
      </c>
    </row>
    <row r="34" spans="1:13" ht="14" x14ac:dyDescent="0.3">
      <c r="A34" s="81" t="str">
        <f>SEKTOR_USD!A34</f>
        <v xml:space="preserve"> Makine ve Aksamları</v>
      </c>
      <c r="B34" s="82">
        <f>SEKTOR_USD!B34*$B$46</f>
        <v>29221688.425809015</v>
      </c>
      <c r="C34" s="82">
        <f>SEKTOR_USD!C34*$C$46</f>
        <v>39004060.379015386</v>
      </c>
      <c r="D34" s="83">
        <f t="shared" si="0"/>
        <v>33.476409065283306</v>
      </c>
      <c r="E34" s="83">
        <f>C34/C$43*100</f>
        <v>4.8101258183397295</v>
      </c>
      <c r="F34" s="82">
        <f>SEKTOR_USD!F34*$B$47</f>
        <v>57292767.324234866</v>
      </c>
      <c r="G34" s="82">
        <f>SEKTOR_USD!G34*$C$47</f>
        <v>74094473.122146159</v>
      </c>
      <c r="H34" s="83">
        <f t="shared" si="1"/>
        <v>29.326050359596028</v>
      </c>
      <c r="I34" s="83">
        <f>G34/G$43*100</f>
        <v>4.7155404635815881</v>
      </c>
      <c r="J34" s="82">
        <f>SEKTOR_USD!J34*$B$48</f>
        <v>373026092.6818772</v>
      </c>
      <c r="K34" s="82">
        <f>SEKTOR_USD!K34*$C$48</f>
        <v>463718208.1925481</v>
      </c>
      <c r="L34" s="83">
        <f t="shared" si="2"/>
        <v>24.312539334350166</v>
      </c>
      <c r="M34" s="83">
        <f>K34/K$43*100</f>
        <v>4.794760955588945</v>
      </c>
    </row>
    <row r="35" spans="1:13" ht="14" x14ac:dyDescent="0.3">
      <c r="A35" s="81" t="str">
        <f>SEKTOR_USD!A35</f>
        <v xml:space="preserve"> Demir ve Demir Dışı Metaller </v>
      </c>
      <c r="B35" s="82">
        <f>SEKTOR_USD!B35*$B$46</f>
        <v>36902592.734266952</v>
      </c>
      <c r="C35" s="82">
        <f>SEKTOR_USD!C35*$C$46</f>
        <v>48025096.398790307</v>
      </c>
      <c r="D35" s="83">
        <f t="shared" si="0"/>
        <v>30.140168590905642</v>
      </c>
      <c r="E35" s="83">
        <f>C35/C$43*100</f>
        <v>5.9226335379267274</v>
      </c>
      <c r="F35" s="82">
        <f>SEKTOR_USD!F35*$B$47</f>
        <v>72793618.098164499</v>
      </c>
      <c r="G35" s="82">
        <f>SEKTOR_USD!G35*$C$47</f>
        <v>94412710.893429399</v>
      </c>
      <c r="H35" s="83">
        <f t="shared" si="1"/>
        <v>29.699159569333215</v>
      </c>
      <c r="I35" s="83">
        <f>G35/G$43*100</f>
        <v>6.0086392376454887</v>
      </c>
      <c r="J35" s="82">
        <f>SEKTOR_USD!J35*$B$48</f>
        <v>423458800.46711224</v>
      </c>
      <c r="K35" s="82">
        <f>SEKTOR_USD!K35*$C$48</f>
        <v>546179712.14007378</v>
      </c>
      <c r="L35" s="83">
        <f t="shared" si="2"/>
        <v>28.980602490157153</v>
      </c>
      <c r="M35" s="83">
        <f>K35/K$43*100</f>
        <v>5.6473977347394548</v>
      </c>
    </row>
    <row r="36" spans="1:13" ht="14" x14ac:dyDescent="0.3">
      <c r="A36" s="81" t="str">
        <f>SEKTOR_USD!A36</f>
        <v xml:space="preserve"> Çelik</v>
      </c>
      <c r="B36" s="82">
        <f>SEKTOR_USD!B36*$B$46</f>
        <v>44608313.969694898</v>
      </c>
      <c r="C36" s="82">
        <f>SEKTOR_USD!C36*$C$46</f>
        <v>52114007.655564107</v>
      </c>
      <c r="D36" s="83">
        <f t="shared" si="0"/>
        <v>16.82577308563663</v>
      </c>
      <c r="E36" s="83">
        <f>C36/C$43*100</f>
        <v>6.4268932845783677</v>
      </c>
      <c r="F36" s="82">
        <f>SEKTOR_USD!F36*$B$47</f>
        <v>88869004.781390131</v>
      </c>
      <c r="G36" s="82">
        <f>SEKTOR_USD!G36*$C$47</f>
        <v>98860283.361196265</v>
      </c>
      <c r="H36" s="83">
        <f t="shared" si="1"/>
        <v>11.242703352404805</v>
      </c>
      <c r="I36" s="83">
        <f>G36/G$43*100</f>
        <v>6.2916928454617178</v>
      </c>
      <c r="J36" s="82">
        <f>SEKTOR_USD!J36*$B$48</f>
        <v>544580303.89956665</v>
      </c>
      <c r="K36" s="82">
        <f>SEKTOR_USD!K36*$C$48</f>
        <v>666476080.41301334</v>
      </c>
      <c r="L36" s="83">
        <f t="shared" si="2"/>
        <v>22.383434663462808</v>
      </c>
      <c r="M36" s="83">
        <f>K36/K$43*100</f>
        <v>6.891240049973149</v>
      </c>
    </row>
    <row r="37" spans="1:13" ht="14" x14ac:dyDescent="0.3">
      <c r="A37" s="81" t="str">
        <f>SEKTOR_USD!A37</f>
        <v xml:space="preserve"> Çimento Cam Seramik ve Toprak Ürünleri</v>
      </c>
      <c r="B37" s="82">
        <f>SEKTOR_USD!B37*$B$46</f>
        <v>11581914.431187814</v>
      </c>
      <c r="C37" s="82">
        <f>SEKTOR_USD!C37*$C$46</f>
        <v>14727380.477790562</v>
      </c>
      <c r="D37" s="83">
        <f t="shared" si="0"/>
        <v>27.158429336454326</v>
      </c>
      <c r="E37" s="83">
        <f>C37/C$43*100</f>
        <v>1.8162353453551179</v>
      </c>
      <c r="F37" s="82">
        <f>SEKTOR_USD!F37*$B$47</f>
        <v>22848542.728612941</v>
      </c>
      <c r="G37" s="82">
        <f>SEKTOR_USD!G37*$C$47</f>
        <v>28420772.45751138</v>
      </c>
      <c r="H37" s="83">
        <f t="shared" si="1"/>
        <v>24.387681066068197</v>
      </c>
      <c r="I37" s="83">
        <f>G37/G$43*100</f>
        <v>1.8087624742091981</v>
      </c>
      <c r="J37" s="82">
        <f>SEKTOR_USD!J37*$B$48</f>
        <v>144479668.50716993</v>
      </c>
      <c r="K37" s="82">
        <f>SEKTOR_USD!K37*$C$48</f>
        <v>184280403.53802475</v>
      </c>
      <c r="L37" s="83">
        <f t="shared" si="2"/>
        <v>27.547637284951048</v>
      </c>
      <c r="M37" s="83">
        <f>K37/K$43*100</f>
        <v>1.9054254677819551</v>
      </c>
    </row>
    <row r="38" spans="1:13" ht="14" x14ac:dyDescent="0.3">
      <c r="A38" s="81" t="str">
        <f>SEKTOR_USD!A38</f>
        <v xml:space="preserve"> Mücevher</v>
      </c>
      <c r="B38" s="82">
        <f>SEKTOR_USD!B38*$B$46</f>
        <v>31749070.909436896</v>
      </c>
      <c r="C38" s="82">
        <f>SEKTOR_USD!C38*$C$46</f>
        <v>24978551.825703185</v>
      </c>
      <c r="D38" s="83">
        <f t="shared" si="0"/>
        <v>-21.325093584774113</v>
      </c>
      <c r="E38" s="83">
        <f>C38/C$43*100</f>
        <v>3.0804479296261644</v>
      </c>
      <c r="F38" s="82">
        <f>SEKTOR_USD!F38*$B$47</f>
        <v>73139538.874582171</v>
      </c>
      <c r="G38" s="82">
        <f>SEKTOR_USD!G38*$C$47</f>
        <v>45525837.272225417</v>
      </c>
      <c r="H38" s="83">
        <f t="shared" si="1"/>
        <v>-37.754820480490082</v>
      </c>
      <c r="I38" s="83">
        <f>G38/G$43*100</f>
        <v>2.8973676274302864</v>
      </c>
      <c r="J38" s="82">
        <f>SEKTOR_USD!J38*$B$48</f>
        <v>289288950.10231072</v>
      </c>
      <c r="K38" s="82">
        <f>SEKTOR_USD!K38*$C$48</f>
        <v>281832474.72109741</v>
      </c>
      <c r="L38" s="83">
        <f t="shared" si="2"/>
        <v>-2.5775182144275575</v>
      </c>
      <c r="M38" s="83">
        <f>K38/K$43*100</f>
        <v>2.9140959357123681</v>
      </c>
    </row>
    <row r="39" spans="1:13" ht="14" x14ac:dyDescent="0.3">
      <c r="A39" s="81" t="str">
        <f>SEKTOR_USD!A39</f>
        <v xml:space="preserve"> Savunma ve Havacılık Sanayii</v>
      </c>
      <c r="B39" s="82">
        <f>SEKTOR_USD!B39*$B$46</f>
        <v>15742234.24773521</v>
      </c>
      <c r="C39" s="82">
        <f>SEKTOR_USD!C39*$C$46</f>
        <v>24183432.304805372</v>
      </c>
      <c r="D39" s="83">
        <f t="shared" si="0"/>
        <v>53.621347035187043</v>
      </c>
      <c r="E39" s="83">
        <f>C39/C$43*100</f>
        <v>2.9823908325195729</v>
      </c>
      <c r="F39" s="82">
        <f>SEKTOR_USD!F39*$B$47</f>
        <v>29406106.10664944</v>
      </c>
      <c r="G39" s="82">
        <f>SEKTOR_USD!G39*$C$47</f>
        <v>48146943.207508281</v>
      </c>
      <c r="H39" s="83">
        <f t="shared" si="1"/>
        <v>63.731107521988704</v>
      </c>
      <c r="I39" s="83">
        <f>G39/G$43*100</f>
        <v>3.0641807590492216</v>
      </c>
      <c r="J39" s="82">
        <f>SEKTOR_USD!J39*$B$48</f>
        <v>233871086.55226627</v>
      </c>
      <c r="K39" s="82">
        <f>SEKTOR_USD!K39*$C$48</f>
        <v>420098313.67332822</v>
      </c>
      <c r="L39" s="83">
        <f t="shared" si="2"/>
        <v>79.628153213134908</v>
      </c>
      <c r="M39" s="83">
        <f>K39/K$43*100</f>
        <v>4.3437392716596817</v>
      </c>
    </row>
    <row r="40" spans="1:13" ht="14" x14ac:dyDescent="0.3">
      <c r="A40" s="81" t="str">
        <f>SEKTOR_USD!A40</f>
        <v xml:space="preserve"> İklimlendirme Sanayii</v>
      </c>
      <c r="B40" s="82">
        <f>SEKTOR_USD!B40*$B$46</f>
        <v>21362405.794647247</v>
      </c>
      <c r="C40" s="82">
        <f>SEKTOR_USD!C40*$C$46</f>
        <v>26755793.204843566</v>
      </c>
      <c r="D40" s="83">
        <f t="shared" si="0"/>
        <v>25.247097457289826</v>
      </c>
      <c r="E40" s="83">
        <f>C40/C$43*100</f>
        <v>3.2996239477164293</v>
      </c>
      <c r="F40" s="82">
        <f>SEKTOR_USD!F40*$B$47</f>
        <v>42280022.800410122</v>
      </c>
      <c r="G40" s="82">
        <f>SEKTOR_USD!G40*$C$47</f>
        <v>49869793.04324688</v>
      </c>
      <c r="H40" s="83">
        <f t="shared" si="1"/>
        <v>17.951197137867052</v>
      </c>
      <c r="I40" s="83">
        <f>G40/G$43*100</f>
        <v>3.1738268334562481</v>
      </c>
      <c r="J40" s="82">
        <f>SEKTOR_USD!J40*$B$48</f>
        <v>242018467.37085077</v>
      </c>
      <c r="K40" s="82">
        <f>SEKTOR_USD!K40*$C$48</f>
        <v>300163452.27359724</v>
      </c>
      <c r="L40" s="83">
        <f t="shared" si="2"/>
        <v>24.025019881499166</v>
      </c>
      <c r="M40" s="83">
        <f>K40/K$43*100</f>
        <v>3.1036348709831785</v>
      </c>
    </row>
    <row r="41" spans="1:13" ht="16.5" x14ac:dyDescent="0.35">
      <c r="A41" s="76" t="s">
        <v>30</v>
      </c>
      <c r="B41" s="77">
        <f>SEKTOR_USD!B41*$B$46</f>
        <v>15117430.752428578</v>
      </c>
      <c r="C41" s="77">
        <f>SEKTOR_USD!C41*$C$46</f>
        <v>20777848.98467071</v>
      </c>
      <c r="D41" s="80">
        <f t="shared" si="0"/>
        <v>37.442990974724985</v>
      </c>
      <c r="E41" s="80">
        <f>C41/C$43*100</f>
        <v>2.5624016289468035</v>
      </c>
      <c r="F41" s="77">
        <f>SEKTOR_USD!F41*$B$47</f>
        <v>31351485.962400652</v>
      </c>
      <c r="G41" s="77">
        <f>SEKTOR_USD!G41*$C$47</f>
        <v>43229725.61864499</v>
      </c>
      <c r="H41" s="80">
        <f t="shared" si="1"/>
        <v>37.887325884615883</v>
      </c>
      <c r="I41" s="80">
        <f>G41/G$43*100</f>
        <v>2.7512378696343101</v>
      </c>
      <c r="J41" s="77">
        <f>SEKTOR_USD!J41*$B$48</f>
        <v>202146847.0581654</v>
      </c>
      <c r="K41" s="77">
        <f>SEKTOR_USD!K41*$C$48</f>
        <v>258417467.5554682</v>
      </c>
      <c r="L41" s="80">
        <f t="shared" si="2"/>
        <v>27.83650663673799</v>
      </c>
      <c r="M41" s="80">
        <f>K41/K$43*100</f>
        <v>2.6719890696261928</v>
      </c>
    </row>
    <row r="42" spans="1:13" ht="14" x14ac:dyDescent="0.3">
      <c r="A42" s="81" t="str">
        <f>SEKTOR_USD!A42</f>
        <v xml:space="preserve"> Madencilik Ürünleri</v>
      </c>
      <c r="B42" s="82">
        <f>SEKTOR_USD!B42*$B$46</f>
        <v>15117430.752428578</v>
      </c>
      <c r="C42" s="82">
        <f>SEKTOR_USD!C42*$C$46</f>
        <v>20777848.98467071</v>
      </c>
      <c r="D42" s="83">
        <f t="shared" si="0"/>
        <v>37.442990974724985</v>
      </c>
      <c r="E42" s="83">
        <f>C42/C$43*100</f>
        <v>2.5624016289468035</v>
      </c>
      <c r="F42" s="82">
        <f>SEKTOR_USD!F42*$B$47</f>
        <v>31351485.962400652</v>
      </c>
      <c r="G42" s="82">
        <f>SEKTOR_USD!G42*$C$47</f>
        <v>43229725.61864499</v>
      </c>
      <c r="H42" s="83">
        <f t="shared" si="1"/>
        <v>37.887325884615883</v>
      </c>
      <c r="I42" s="83">
        <f>G42/G$43*100</f>
        <v>2.7512378696343101</v>
      </c>
      <c r="J42" s="82">
        <f>SEKTOR_USD!J42*$B$48</f>
        <v>202146847.0581654</v>
      </c>
      <c r="K42" s="82">
        <f>SEKTOR_USD!K42*$C$48</f>
        <v>258417467.5554682</v>
      </c>
      <c r="L42" s="83">
        <f t="shared" si="2"/>
        <v>27.83650663673799</v>
      </c>
      <c r="M42" s="83">
        <f>K42/K$43*100</f>
        <v>2.6719890696261928</v>
      </c>
    </row>
    <row r="43" spans="1:13" ht="18" x14ac:dyDescent="0.4">
      <c r="A43" s="84" t="s">
        <v>32</v>
      </c>
      <c r="B43" s="85">
        <f>SEKTOR_USD!B43*$B$46</f>
        <v>652380481.13968158</v>
      </c>
      <c r="C43" s="85">
        <f>SEKTOR_USD!C43*$C$46</f>
        <v>810874015.6089741</v>
      </c>
      <c r="D43" s="86">
        <f>(C43-B43)/B43*100</f>
        <v>24.294646920216085</v>
      </c>
      <c r="E43" s="87">
        <f>C43/C$43*100</f>
        <v>100</v>
      </c>
      <c r="F43" s="85">
        <f>SEKTOR_USD!F43*$B$47</f>
        <v>1306313766.5651374</v>
      </c>
      <c r="G43" s="85">
        <f>SEKTOR_USD!G43*$C$47</f>
        <v>1571282734.0658486</v>
      </c>
      <c r="H43" s="86">
        <f>(G43-F43)/F43*100</f>
        <v>20.283715465804892</v>
      </c>
      <c r="I43" s="86">
        <f>G43/G$43*100</f>
        <v>100</v>
      </c>
      <c r="J43" s="85">
        <f>SEKTOR_USD!J43*$B$48</f>
        <v>7657958124.9696503</v>
      </c>
      <c r="K43" s="85">
        <f>SEKTOR_USD!K43*$C$48</f>
        <v>9671351971.1972618</v>
      </c>
      <c r="L43" s="86">
        <f>(K43-J43)/J43*100</f>
        <v>26.291523319547938</v>
      </c>
      <c r="M43" s="86">
        <f>K43/K$43*100</f>
        <v>100</v>
      </c>
    </row>
    <row r="44" spans="1:13" s="19" customFormat="1" ht="18" x14ac:dyDescent="0.4">
      <c r="A44" s="20"/>
      <c r="B44" s="21"/>
      <c r="C44" s="21"/>
      <c r="D44" s="22"/>
      <c r="E44" s="23"/>
      <c r="F44" s="23"/>
      <c r="G44" s="23"/>
      <c r="H44" s="23"/>
      <c r="I44" s="23"/>
    </row>
    <row r="45" spans="1:13" ht="13" x14ac:dyDescent="0.3">
      <c r="A45" s="65"/>
      <c r="B45" s="66">
        <v>2025</v>
      </c>
      <c r="C45" s="66">
        <v>2026</v>
      </c>
    </row>
    <row r="46" spans="1:13" ht="13" x14ac:dyDescent="0.25">
      <c r="A46" s="68" t="s">
        <v>215</v>
      </c>
      <c r="B46" s="67">
        <v>36.169082000000003</v>
      </c>
      <c r="C46" s="67">
        <v>43.698936000000003</v>
      </c>
    </row>
    <row r="47" spans="1:13" ht="13" x14ac:dyDescent="0.25">
      <c r="A47" s="66" t="s">
        <v>216</v>
      </c>
      <c r="B47" s="67">
        <v>35.846401999999998</v>
      </c>
      <c r="C47" s="67">
        <v>43.457710500000005</v>
      </c>
    </row>
    <row r="48" spans="1:13" ht="13" x14ac:dyDescent="0.25">
      <c r="A48" s="66" t="s">
        <v>217</v>
      </c>
      <c r="B48" s="67">
        <v>33.775609250000002</v>
      </c>
      <c r="C48" s="67">
        <v>40.810806416666665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3"/>
  <sheetViews>
    <sheetView showGridLines="0" zoomScale="80" zoomScaleNormal="80" workbookViewId="0">
      <selection activeCell="A46" sqref="A46"/>
    </sheetView>
  </sheetViews>
  <sheetFormatPr defaultColWidth="9.1796875" defaultRowHeight="12.5" x14ac:dyDescent="0.25"/>
  <cols>
    <col min="1" max="1" width="51" style="16" customWidth="1"/>
    <col min="2" max="2" width="14.453125" style="16" customWidth="1"/>
    <col min="3" max="3" width="17.81640625" style="16" bestFit="1" customWidth="1"/>
    <col min="4" max="4" width="14.453125" style="16" customWidth="1"/>
    <col min="5" max="5" width="17.81640625" style="16" bestFit="1" customWidth="1"/>
    <col min="6" max="6" width="19.81640625" style="16" bestFit="1" customWidth="1"/>
    <col min="7" max="7" width="19.81640625" style="16" customWidth="1"/>
    <col min="8" max="16384" width="9.1796875" style="16"/>
  </cols>
  <sheetData>
    <row r="5" spans="1:7" ht="25" x14ac:dyDescent="0.25">
      <c r="A5" s="130" t="s">
        <v>33</v>
      </c>
      <c r="B5" s="131"/>
      <c r="C5" s="131"/>
      <c r="D5" s="131"/>
      <c r="E5" s="131"/>
      <c r="F5" s="131"/>
      <c r="G5" s="132"/>
    </row>
    <row r="6" spans="1:7" ht="50.25" customHeight="1" x14ac:dyDescent="0.25">
      <c r="A6" s="72"/>
      <c r="B6" s="133" t="s">
        <v>113</v>
      </c>
      <c r="C6" s="133"/>
      <c r="D6" s="133" t="s">
        <v>114</v>
      </c>
      <c r="E6" s="133"/>
      <c r="F6" s="133" t="s">
        <v>115</v>
      </c>
      <c r="G6" s="133"/>
    </row>
    <row r="7" spans="1:7" ht="29" x14ac:dyDescent="0.4">
      <c r="A7" s="73" t="s">
        <v>1</v>
      </c>
      <c r="B7" s="88" t="s">
        <v>34</v>
      </c>
      <c r="C7" s="88" t="s">
        <v>35</v>
      </c>
      <c r="D7" s="88" t="s">
        <v>34</v>
      </c>
      <c r="E7" s="88" t="s">
        <v>35</v>
      </c>
      <c r="F7" s="88" t="s">
        <v>34</v>
      </c>
      <c r="G7" s="88" t="s">
        <v>35</v>
      </c>
    </row>
    <row r="8" spans="1:7" ht="16.5" x14ac:dyDescent="0.35">
      <c r="A8" s="76" t="s">
        <v>2</v>
      </c>
      <c r="B8" s="89">
        <f>SEKTOR_USD!D8</f>
        <v>-0.68545994657360165</v>
      </c>
      <c r="C8" s="89">
        <f>SEKTOR_TL!D8</f>
        <v>19.990320176335032</v>
      </c>
      <c r="D8" s="89">
        <f>SEKTOR_USD!H8</f>
        <v>-0.72701767119589078</v>
      </c>
      <c r="E8" s="89">
        <f>SEKTOR_TL!H8</f>
        <v>20.351730879902131</v>
      </c>
      <c r="F8" s="89">
        <f>SEKTOR_USD!L8</f>
        <v>1.1149835327220616</v>
      </c>
      <c r="G8" s="89">
        <f>SEKTOR_TL!L8</f>
        <v>22.176449527060942</v>
      </c>
    </row>
    <row r="9" spans="1:7" s="18" customFormat="1" ht="15.5" x14ac:dyDescent="0.35">
      <c r="A9" s="79" t="s">
        <v>3</v>
      </c>
      <c r="B9" s="89">
        <f>SEKTOR_USD!D9</f>
        <v>-2.2230466859610187</v>
      </c>
      <c r="C9" s="89">
        <f>SEKTOR_TL!D9</f>
        <v>18.132631210965698</v>
      </c>
      <c r="D9" s="89">
        <f>SEKTOR_USD!H9</f>
        <v>-2.4421043746463869</v>
      </c>
      <c r="E9" s="89">
        <f>SEKTOR_TL!H9</f>
        <v>18.27247780895372</v>
      </c>
      <c r="F9" s="89">
        <f>SEKTOR_USD!L9</f>
        <v>-0.33344243635435061</v>
      </c>
      <c r="G9" s="89">
        <f>SEKTOR_TL!L9</f>
        <v>20.426327674474368</v>
      </c>
    </row>
    <row r="10" spans="1:7" ht="14" x14ac:dyDescent="0.3">
      <c r="A10" s="81" t="s">
        <v>4</v>
      </c>
      <c r="B10" s="90">
        <f>SEKTOR_USD!D10</f>
        <v>-10.347562032971549</v>
      </c>
      <c r="C10" s="90">
        <f>SEKTOR_TL!D10</f>
        <v>8.3167150597061461</v>
      </c>
      <c r="D10" s="90">
        <f>SEKTOR_USD!H10</f>
        <v>-9.9172933744665617</v>
      </c>
      <c r="E10" s="90">
        <f>SEKTOR_TL!H10</f>
        <v>9.2100731780239808</v>
      </c>
      <c r="F10" s="90">
        <f>SEKTOR_USD!L10</f>
        <v>1.9102233172080338</v>
      </c>
      <c r="G10" s="90">
        <f>SEKTOR_TL!L10</f>
        <v>23.137331584265826</v>
      </c>
    </row>
    <row r="11" spans="1:7" ht="14" x14ac:dyDescent="0.3">
      <c r="A11" s="81" t="s">
        <v>5</v>
      </c>
      <c r="B11" s="90">
        <f>SEKTOR_USD!D11</f>
        <v>24.791611190241376</v>
      </c>
      <c r="C11" s="90">
        <f>SEKTOR_TL!D11</f>
        <v>50.771330904645076</v>
      </c>
      <c r="D11" s="90">
        <f>SEKTOR_USD!H11</f>
        <v>35.611401634171166</v>
      </c>
      <c r="E11" s="90">
        <f>SEKTOR_TL!H11</f>
        <v>64.405929295694392</v>
      </c>
      <c r="F11" s="90">
        <f>SEKTOR_USD!L11</f>
        <v>16.375803394630807</v>
      </c>
      <c r="G11" s="90">
        <f>SEKTOR_TL!L11</f>
        <v>40.615979678363232</v>
      </c>
    </row>
    <row r="12" spans="1:7" ht="14" x14ac:dyDescent="0.3">
      <c r="A12" s="81" t="s">
        <v>6</v>
      </c>
      <c r="B12" s="90">
        <f>SEKTOR_USD!D12</f>
        <v>-1.6653536470296573</v>
      </c>
      <c r="C12" s="90">
        <f>SEKTOR_TL!D12</f>
        <v>18.806427477509242</v>
      </c>
      <c r="D12" s="90">
        <f>SEKTOR_USD!H12</f>
        <v>-6.3179444732843777</v>
      </c>
      <c r="E12" s="90">
        <f>SEKTOR_TL!H12</f>
        <v>13.573676044946806</v>
      </c>
      <c r="F12" s="90">
        <f>SEKTOR_USD!L12</f>
        <v>-4.0062389323429723</v>
      </c>
      <c r="G12" s="90">
        <f>SEKTOR_TL!L12</f>
        <v>15.988516184645993</v>
      </c>
    </row>
    <row r="13" spans="1:7" ht="14" x14ac:dyDescent="0.3">
      <c r="A13" s="81" t="s">
        <v>7</v>
      </c>
      <c r="B13" s="90">
        <f>SEKTOR_USD!D13</f>
        <v>-6.9658184429551904</v>
      </c>
      <c r="C13" s="90">
        <f>SEKTOR_TL!D13</f>
        <v>12.402486346589633</v>
      </c>
      <c r="D13" s="90">
        <f>SEKTOR_USD!H13</f>
        <v>-11.256451438219237</v>
      </c>
      <c r="E13" s="90">
        <f>SEKTOR_TL!H13</f>
        <v>7.5865701149186533</v>
      </c>
      <c r="F13" s="90">
        <f>SEKTOR_USD!L13</f>
        <v>-6.5669905709687626</v>
      </c>
      <c r="G13" s="90">
        <f>SEKTOR_TL!L13</f>
        <v>12.894379861846156</v>
      </c>
    </row>
    <row r="14" spans="1:7" ht="14" x14ac:dyDescent="0.3">
      <c r="A14" s="81" t="s">
        <v>8</v>
      </c>
      <c r="B14" s="90">
        <f>SEKTOR_USD!D14</f>
        <v>-3.2973633807488141</v>
      </c>
      <c r="C14" s="90">
        <f>SEKTOR_TL!D14</f>
        <v>16.834658083274377</v>
      </c>
      <c r="D14" s="90">
        <f>SEKTOR_USD!H14</f>
        <v>-7.7033681657645303</v>
      </c>
      <c r="E14" s="90">
        <f>SEKTOR_TL!H14</f>
        <v>11.894083718005781</v>
      </c>
      <c r="F14" s="90">
        <f>SEKTOR_USD!L14</f>
        <v>-16.466748718197966</v>
      </c>
      <c r="G14" s="90">
        <f>SEKTOR_TL!L14</f>
        <v>0.93257895611150377</v>
      </c>
    </row>
    <row r="15" spans="1:7" ht="14" x14ac:dyDescent="0.3">
      <c r="A15" s="81" t="s">
        <v>9</v>
      </c>
      <c r="B15" s="90">
        <f>SEKTOR_USD!D15</f>
        <v>-27.61812089241586</v>
      </c>
      <c r="C15" s="90">
        <f>SEKTOR_TL!D15</f>
        <v>-12.549312070401561</v>
      </c>
      <c r="D15" s="90">
        <f>SEKTOR_USD!H15</f>
        <v>-35.328003572301128</v>
      </c>
      <c r="E15" s="90">
        <f>SEKTOR_TL!H15</f>
        <v>-21.596122862987148</v>
      </c>
      <c r="F15" s="90">
        <f>SEKTOR_USD!L15</f>
        <v>-37.326630884352852</v>
      </c>
      <c r="G15" s="90">
        <f>SEKTOR_TL!L15</f>
        <v>-24.27225470525093</v>
      </c>
    </row>
    <row r="16" spans="1:7" ht="14" x14ac:dyDescent="0.3">
      <c r="A16" s="81" t="s">
        <v>10</v>
      </c>
      <c r="B16" s="90">
        <f>SEKTOR_USD!D16</f>
        <v>21.352133050964991</v>
      </c>
      <c r="C16" s="90">
        <f>SEKTOR_TL!D16</f>
        <v>46.615805611477903</v>
      </c>
      <c r="D16" s="90">
        <f>SEKTOR_USD!H16</f>
        <v>-5.2471309417969012</v>
      </c>
      <c r="E16" s="90">
        <f>SEKTOR_TL!H16</f>
        <v>14.871856667115384</v>
      </c>
      <c r="F16" s="90">
        <f>SEKTOR_USD!L16</f>
        <v>6.380083784487427</v>
      </c>
      <c r="G16" s="90">
        <f>SEKTOR_TL!L16</f>
        <v>28.538229282052001</v>
      </c>
    </row>
    <row r="17" spans="1:7" ht="14" x14ac:dyDescent="0.3">
      <c r="A17" s="91" t="s">
        <v>11</v>
      </c>
      <c r="B17" s="90">
        <f>SEKTOR_USD!D17</f>
        <v>14.177199372243859</v>
      </c>
      <c r="C17" s="90">
        <f>SEKTOR_TL!D17</f>
        <v>37.947159621771014</v>
      </c>
      <c r="D17" s="90">
        <f>SEKTOR_USD!H17</f>
        <v>-1.8980696352228326</v>
      </c>
      <c r="E17" s="90">
        <f>SEKTOR_TL!H17</f>
        <v>18.93202808146955</v>
      </c>
      <c r="F17" s="90">
        <f>SEKTOR_USD!L17</f>
        <v>8.3094475022479841</v>
      </c>
      <c r="G17" s="90">
        <f>SEKTOR_TL!L17</f>
        <v>30.869464482283561</v>
      </c>
    </row>
    <row r="18" spans="1:7" s="18" customFormat="1" ht="15.5" x14ac:dyDescent="0.35">
      <c r="A18" s="79" t="s">
        <v>12</v>
      </c>
      <c r="B18" s="89">
        <f>SEKTOR_USD!D18</f>
        <v>11.3145527404946</v>
      </c>
      <c r="C18" s="89">
        <f>SEKTOR_TL!D18</f>
        <v>34.48855340247502</v>
      </c>
      <c r="D18" s="89">
        <f>SEKTOR_USD!H18</f>
        <v>19.763070216870748</v>
      </c>
      <c r="E18" s="89">
        <f>SEKTOR_TL!H18</f>
        <v>45.192503115820166</v>
      </c>
      <c r="F18" s="89">
        <f>SEKTOR_USD!L18</f>
        <v>10.647033681815909</v>
      </c>
      <c r="G18" s="89">
        <f>SEKTOR_TL!L18</f>
        <v>33.693951713601884</v>
      </c>
    </row>
    <row r="19" spans="1:7" ht="14" x14ac:dyDescent="0.3">
      <c r="A19" s="81" t="s">
        <v>13</v>
      </c>
      <c r="B19" s="90">
        <f>SEKTOR_USD!D19</f>
        <v>11.3145527404946</v>
      </c>
      <c r="C19" s="90">
        <f>SEKTOR_TL!D19</f>
        <v>34.48855340247502</v>
      </c>
      <c r="D19" s="90">
        <f>SEKTOR_USD!H19</f>
        <v>19.763070216870748</v>
      </c>
      <c r="E19" s="90">
        <f>SEKTOR_TL!H19</f>
        <v>45.192503115820166</v>
      </c>
      <c r="F19" s="90">
        <f>SEKTOR_USD!L19</f>
        <v>10.647033681815909</v>
      </c>
      <c r="G19" s="90">
        <f>SEKTOR_TL!L19</f>
        <v>33.693951713601884</v>
      </c>
    </row>
    <row r="20" spans="1:7" s="18" customFormat="1" ht="15.5" x14ac:dyDescent="0.35">
      <c r="A20" s="79" t="s">
        <v>106</v>
      </c>
      <c r="B20" s="89">
        <f>SEKTOR_USD!D20</f>
        <v>-0.89132097481551353</v>
      </c>
      <c r="C20" s="89">
        <f>SEKTOR_TL!D20</f>
        <v>19.741602005991734</v>
      </c>
      <c r="D20" s="89">
        <f>SEKTOR_USD!H20</f>
        <v>-4.2688174151876819</v>
      </c>
      <c r="E20" s="89">
        <f>SEKTOR_TL!H20</f>
        <v>16.057896650085443</v>
      </c>
      <c r="F20" s="89">
        <f>SEKTOR_USD!L20</f>
        <v>1.044880583595273</v>
      </c>
      <c r="G20" s="89">
        <f>SEKTOR_TL!L20</f>
        <v>22.091744677923373</v>
      </c>
    </row>
    <row r="21" spans="1:7" ht="14" x14ac:dyDescent="0.3">
      <c r="A21" s="81" t="s">
        <v>105</v>
      </c>
      <c r="B21" s="90">
        <f>SEKTOR_USD!D21</f>
        <v>-0.89132097481551353</v>
      </c>
      <c r="C21" s="90">
        <f>SEKTOR_TL!D21</f>
        <v>19.741602005991734</v>
      </c>
      <c r="D21" s="90">
        <f>SEKTOR_USD!H21</f>
        <v>-4.2688174151876819</v>
      </c>
      <c r="E21" s="90">
        <f>SEKTOR_TL!H21</f>
        <v>16.057896650085443</v>
      </c>
      <c r="F21" s="90">
        <f>SEKTOR_USD!L21</f>
        <v>1.044880583595273</v>
      </c>
      <c r="G21" s="90">
        <f>SEKTOR_TL!L21</f>
        <v>22.091744677923373</v>
      </c>
    </row>
    <row r="22" spans="1:7" ht="16.5" x14ac:dyDescent="0.35">
      <c r="A22" s="76" t="s">
        <v>14</v>
      </c>
      <c r="B22" s="89">
        <f>SEKTOR_USD!D22</f>
        <v>3.283387935122263</v>
      </c>
      <c r="C22" s="89">
        <f>SEKTOR_TL!D22</f>
        <v>24.785421959011302</v>
      </c>
      <c r="D22" s="89">
        <f>SEKTOR_USD!H22</f>
        <v>-1.2232533325806045</v>
      </c>
      <c r="E22" s="89">
        <f>SEKTOR_TL!H22</f>
        <v>19.750128919620792</v>
      </c>
      <c r="F22" s="89">
        <f>SEKTOR_USD!L22</f>
        <v>5.1415999805014421</v>
      </c>
      <c r="G22" s="89">
        <f>SEKTOR_TL!L22</f>
        <v>27.041778917514215</v>
      </c>
    </row>
    <row r="23" spans="1:7" s="18" customFormat="1" ht="15.5" x14ac:dyDescent="0.35">
      <c r="A23" s="79" t="s">
        <v>15</v>
      </c>
      <c r="B23" s="89">
        <f>SEKTOR_USD!D23</f>
        <v>-0.61658068920723963</v>
      </c>
      <c r="C23" s="89">
        <f>SEKTOR_TL!D23</f>
        <v>20.073539049829837</v>
      </c>
      <c r="D23" s="89">
        <f>SEKTOR_USD!H23</f>
        <v>-6.3580898026639705</v>
      </c>
      <c r="E23" s="89">
        <f>SEKTOR_TL!H23</f>
        <v>13.525006610784182</v>
      </c>
      <c r="F23" s="89">
        <f>SEKTOR_USD!L23</f>
        <v>-2.0186072262114911</v>
      </c>
      <c r="G23" s="89">
        <f>SEKTOR_TL!L23</f>
        <v>18.39015614282264</v>
      </c>
    </row>
    <row r="24" spans="1:7" ht="14" x14ac:dyDescent="0.3">
      <c r="A24" s="81" t="s">
        <v>16</v>
      </c>
      <c r="B24" s="90">
        <f>SEKTOR_USD!D24</f>
        <v>0.51702821767557317</v>
      </c>
      <c r="C24" s="90">
        <f>SEKTOR_TL!D24</f>
        <v>21.443148128404225</v>
      </c>
      <c r="D24" s="90">
        <f>SEKTOR_USD!H24</f>
        <v>-5.8472452845544387</v>
      </c>
      <c r="E24" s="90">
        <f>SEKTOR_TL!H24</f>
        <v>14.144319343440479</v>
      </c>
      <c r="F24" s="90">
        <f>SEKTOR_USD!L24</f>
        <v>-1.7127144084040979</v>
      </c>
      <c r="G24" s="90">
        <f>SEKTOR_TL!L24</f>
        <v>18.759764059570603</v>
      </c>
    </row>
    <row r="25" spans="1:7" ht="14" x14ac:dyDescent="0.3">
      <c r="A25" s="81" t="s">
        <v>17</v>
      </c>
      <c r="B25" s="90">
        <f>SEKTOR_USD!D25</f>
        <v>-3.4513964108976793</v>
      </c>
      <c r="C25" s="90">
        <f>SEKTOR_TL!D25</f>
        <v>16.648557713727772</v>
      </c>
      <c r="D25" s="90">
        <f>SEKTOR_USD!H25</f>
        <v>-9.4106144977797754</v>
      </c>
      <c r="E25" s="90">
        <f>SEKTOR_TL!H25</f>
        <v>9.8243357737377419</v>
      </c>
      <c r="F25" s="90">
        <f>SEKTOR_USD!L25</f>
        <v>-6.6204497801443578</v>
      </c>
      <c r="G25" s="90">
        <f>SEKTOR_TL!L25</f>
        <v>12.829785514466522</v>
      </c>
    </row>
    <row r="26" spans="1:7" ht="14" x14ac:dyDescent="0.3">
      <c r="A26" s="81" t="s">
        <v>18</v>
      </c>
      <c r="B26" s="90">
        <f>SEKTOR_USD!D26</f>
        <v>-2.7331927958333524</v>
      </c>
      <c r="C26" s="90">
        <f>SEKTOR_TL!D26</f>
        <v>17.516280422577953</v>
      </c>
      <c r="D26" s="90">
        <f>SEKTOR_USD!H26</f>
        <v>-6.3991738747377349</v>
      </c>
      <c r="E26" s="90">
        <f>SEKTOR_TL!H26</f>
        <v>13.475199109592207</v>
      </c>
      <c r="F26" s="90">
        <f>SEKTOR_USD!L26</f>
        <v>-0.56637016884397418</v>
      </c>
      <c r="G26" s="90">
        <f>SEKTOR_TL!L26</f>
        <v>20.144882903801363</v>
      </c>
    </row>
    <row r="27" spans="1:7" s="18" customFormat="1" ht="15.5" x14ac:dyDescent="0.35">
      <c r="A27" s="79" t="s">
        <v>19</v>
      </c>
      <c r="B27" s="89">
        <f>SEKTOR_USD!D27</f>
        <v>-6.5614568510717231</v>
      </c>
      <c r="C27" s="89">
        <f>SEKTOR_TL!D27</f>
        <v>12.891029885642533</v>
      </c>
      <c r="D27" s="89">
        <f>SEKTOR_USD!H27</f>
        <v>-8.2299360768029874</v>
      </c>
      <c r="E27" s="89">
        <f>SEKTOR_TL!H27</f>
        <v>11.255709025993479</v>
      </c>
      <c r="F27" s="89">
        <f>SEKTOR_USD!L27</f>
        <v>2.2673449360591502</v>
      </c>
      <c r="G27" s="89">
        <f>SEKTOR_TL!L27</f>
        <v>23.568838863564999</v>
      </c>
    </row>
    <row r="28" spans="1:7" ht="14" x14ac:dyDescent="0.3">
      <c r="A28" s="81" t="s">
        <v>20</v>
      </c>
      <c r="B28" s="90">
        <f>SEKTOR_USD!D28</f>
        <v>-6.5614568510717231</v>
      </c>
      <c r="C28" s="90">
        <f>SEKTOR_TL!D28</f>
        <v>12.891029885642533</v>
      </c>
      <c r="D28" s="90">
        <f>SEKTOR_USD!H28</f>
        <v>-8.2299360768029874</v>
      </c>
      <c r="E28" s="90">
        <f>SEKTOR_TL!H28</f>
        <v>11.255709025993479</v>
      </c>
      <c r="F28" s="90">
        <f>SEKTOR_USD!L28</f>
        <v>2.2673449360591502</v>
      </c>
      <c r="G28" s="90">
        <f>SEKTOR_TL!L28</f>
        <v>23.568838863564999</v>
      </c>
    </row>
    <row r="29" spans="1:7" s="18" customFormat="1" ht="15.5" x14ac:dyDescent="0.35">
      <c r="A29" s="79" t="s">
        <v>21</v>
      </c>
      <c r="B29" s="89">
        <f>SEKTOR_USD!D29</f>
        <v>5.8873430462315675</v>
      </c>
      <c r="C29" s="89">
        <f>SEKTOR_TL!D29</f>
        <v>27.931481008760972</v>
      </c>
      <c r="D29" s="89">
        <f>SEKTOR_USD!H29</f>
        <v>0.88991059130253836</v>
      </c>
      <c r="E29" s="89">
        <f>SEKTOR_TL!H29</f>
        <v>22.311983413222634</v>
      </c>
      <c r="F29" s="89">
        <f>SEKTOR_USD!L29</f>
        <v>6.4787496246681133</v>
      </c>
      <c r="G29" s="89">
        <f>SEKTOR_TL!L29</f>
        <v>28.6574464506824</v>
      </c>
    </row>
    <row r="30" spans="1:7" ht="14" x14ac:dyDescent="0.3">
      <c r="A30" s="81" t="s">
        <v>22</v>
      </c>
      <c r="B30" s="90">
        <f>SEKTOR_USD!D30</f>
        <v>-1.9377497541483146</v>
      </c>
      <c r="C30" s="90">
        <f>SEKTOR_TL!D30</f>
        <v>18.477322634548958</v>
      </c>
      <c r="D30" s="90">
        <f>SEKTOR_USD!H30</f>
        <v>-3.5045702423884926</v>
      </c>
      <c r="E30" s="90">
        <f>SEKTOR_TL!H30</f>
        <v>16.984417319745692</v>
      </c>
      <c r="F30" s="90">
        <f>SEKTOR_USD!L30</f>
        <v>-6.1361392999638067</v>
      </c>
      <c r="G30" s="90">
        <f>SEKTOR_TL!L30</f>
        <v>13.414974107392094</v>
      </c>
    </row>
    <row r="31" spans="1:7" ht="14" x14ac:dyDescent="0.3">
      <c r="A31" s="81" t="s">
        <v>23</v>
      </c>
      <c r="B31" s="90">
        <f>SEKTOR_USD!D31</f>
        <v>19.060662065322802</v>
      </c>
      <c r="C31" s="90">
        <f>SEKTOR_TL!D31</f>
        <v>43.847285140114103</v>
      </c>
      <c r="D31" s="90">
        <f>SEKTOR_USD!H31</f>
        <v>10.573785551860565</v>
      </c>
      <c r="E31" s="90">
        <f>SEKTOR_TL!H31</f>
        <v>34.0520468805165</v>
      </c>
      <c r="F31" s="90">
        <f>SEKTOR_USD!L31</f>
        <v>13.105640260617449</v>
      </c>
      <c r="G31" s="90">
        <f>SEKTOR_TL!L31</f>
        <v>36.664666953689306</v>
      </c>
    </row>
    <row r="32" spans="1:7" ht="14" x14ac:dyDescent="0.3">
      <c r="A32" s="81" t="s">
        <v>24</v>
      </c>
      <c r="B32" s="90">
        <f>SEKTOR_USD!D32</f>
        <v>11.120906430408066</v>
      </c>
      <c r="C32" s="90">
        <f>SEKTOR_TL!D32</f>
        <v>34.254592869246459</v>
      </c>
      <c r="D32" s="90">
        <f>SEKTOR_USD!H32</f>
        <v>42.367575941944772</v>
      </c>
      <c r="E32" s="90">
        <f>SEKTOR_TL!H32</f>
        <v>72.596650003305825</v>
      </c>
      <c r="F32" s="90">
        <f>SEKTOR_USD!L32</f>
        <v>27.188491709821953</v>
      </c>
      <c r="G32" s="90">
        <f>SEKTOR_TL!L32</f>
        <v>53.680867017886769</v>
      </c>
    </row>
    <row r="33" spans="1:7" ht="14" x14ac:dyDescent="0.3">
      <c r="A33" s="81" t="s">
        <v>101</v>
      </c>
      <c r="B33" s="90">
        <f>SEKTOR_USD!D33</f>
        <v>9.268768120961413</v>
      </c>
      <c r="C33" s="90">
        <f>SEKTOR_TL!D33</f>
        <v>32.016867470308853</v>
      </c>
      <c r="D33" s="90">
        <f>SEKTOR_USD!H33</f>
        <v>9.4473108882077828</v>
      </c>
      <c r="E33" s="90">
        <f>SEKTOR_TL!H33</f>
        <v>32.686386532830618</v>
      </c>
      <c r="F33" s="90">
        <f>SEKTOR_USD!L33</f>
        <v>7.6560474670672605</v>
      </c>
      <c r="G33" s="90">
        <f>SEKTOR_TL!L33</f>
        <v>30.079966292894007</v>
      </c>
    </row>
    <row r="34" spans="1:7" ht="14" x14ac:dyDescent="0.3">
      <c r="A34" s="81" t="s">
        <v>25</v>
      </c>
      <c r="B34" s="90">
        <f>SEKTOR_USD!D34</f>
        <v>10.476813086427903</v>
      </c>
      <c r="C34" s="90">
        <f>SEKTOR_TL!D34</f>
        <v>33.476409065283306</v>
      </c>
      <c r="D34" s="90">
        <f>SEKTOR_USD!H34</f>
        <v>6.6755136643087294</v>
      </c>
      <c r="E34" s="90">
        <f>SEKTOR_TL!H34</f>
        <v>29.326050359596028</v>
      </c>
      <c r="F34" s="90">
        <f>SEKTOR_USD!L34</f>
        <v>2.8828421218737055</v>
      </c>
      <c r="G34" s="90">
        <f>SEKTOR_TL!L34</f>
        <v>24.312539334350166</v>
      </c>
    </row>
    <row r="35" spans="1:7" ht="14" x14ac:dyDescent="0.3">
      <c r="A35" s="81" t="s">
        <v>26</v>
      </c>
      <c r="B35" s="90">
        <f>SEKTOR_USD!D35</f>
        <v>7.7154471051260973</v>
      </c>
      <c r="C35" s="90">
        <f>SEKTOR_TL!D35</f>
        <v>30.140168590905642</v>
      </c>
      <c r="D35" s="90">
        <f>SEKTOR_USD!H35</f>
        <v>6.9832754531434684</v>
      </c>
      <c r="E35" s="90">
        <f>SEKTOR_TL!H35</f>
        <v>29.699159569333215</v>
      </c>
      <c r="F35" s="90">
        <f>SEKTOR_USD!L35</f>
        <v>6.7461982020042113</v>
      </c>
      <c r="G35" s="90">
        <f>SEKTOR_TL!L35</f>
        <v>28.980602490157153</v>
      </c>
    </row>
    <row r="36" spans="1:7" ht="14" x14ac:dyDescent="0.3">
      <c r="A36" s="81" t="s">
        <v>27</v>
      </c>
      <c r="B36" s="90">
        <f>SEKTOR_USD!D36</f>
        <v>-3.3047173860758434</v>
      </c>
      <c r="C36" s="90">
        <f>SEKTOR_TL!D36</f>
        <v>16.82577308563663</v>
      </c>
      <c r="D36" s="90">
        <f>SEKTOR_USD!H36</f>
        <v>-8.2406638992854919</v>
      </c>
      <c r="E36" s="90">
        <f>SEKTOR_TL!H36</f>
        <v>11.242703352404805</v>
      </c>
      <c r="F36" s="90">
        <f>SEKTOR_USD!L36</f>
        <v>1.2862874029835469</v>
      </c>
      <c r="G36" s="90">
        <f>SEKTOR_TL!L36</f>
        <v>22.383434663462808</v>
      </c>
    </row>
    <row r="37" spans="1:7" ht="14" x14ac:dyDescent="0.3">
      <c r="A37" s="81" t="s">
        <v>102</v>
      </c>
      <c r="B37" s="90">
        <f>SEKTOR_USD!D37</f>
        <v>5.2474975056926327</v>
      </c>
      <c r="C37" s="90">
        <f>SEKTOR_TL!D37</f>
        <v>27.158429336454326</v>
      </c>
      <c r="D37" s="90">
        <f>SEKTOR_USD!H37</f>
        <v>2.602064582810192</v>
      </c>
      <c r="E37" s="90">
        <f>SEKTOR_TL!H37</f>
        <v>24.387681066068197</v>
      </c>
      <c r="F37" s="90">
        <f>SEKTOR_USD!L37</f>
        <v>5.5602556272424239</v>
      </c>
      <c r="G37" s="90">
        <f>SEKTOR_TL!L37</f>
        <v>27.547637284951048</v>
      </c>
    </row>
    <row r="38" spans="1:7" ht="14" x14ac:dyDescent="0.3">
      <c r="A38" s="91" t="s">
        <v>28</v>
      </c>
      <c r="B38" s="90">
        <f>SEKTOR_USD!D38</f>
        <v>-34.881729352068632</v>
      </c>
      <c r="C38" s="90">
        <f>SEKTOR_TL!D38</f>
        <v>-21.325093584774113</v>
      </c>
      <c r="D38" s="90">
        <f>SEKTOR_USD!H38</f>
        <v>-48.65662037997793</v>
      </c>
      <c r="E38" s="90">
        <f>SEKTOR_TL!H38</f>
        <v>-37.754820480490082</v>
      </c>
      <c r="F38" s="90">
        <f>SEKTOR_USD!L38</f>
        <v>-19.371755525739047</v>
      </c>
      <c r="G38" s="90">
        <f>SEKTOR_TL!L38</f>
        <v>-2.5775182144275575</v>
      </c>
    </row>
    <row r="39" spans="1:7" ht="14" x14ac:dyDescent="0.3">
      <c r="A39" s="91" t="s">
        <v>103</v>
      </c>
      <c r="B39" s="90">
        <f>SEKTOR_USD!D39</f>
        <v>27.150535149554596</v>
      </c>
      <c r="C39" s="90">
        <f>SEKTOR_TL!D39</f>
        <v>53.621347035187043</v>
      </c>
      <c r="D39" s="90">
        <f>SEKTOR_USD!H39</f>
        <v>35.054770088231649</v>
      </c>
      <c r="E39" s="90">
        <f>SEKTOR_TL!H39</f>
        <v>63.731107521988704</v>
      </c>
      <c r="F39" s="90">
        <f>SEKTOR_USD!L39</f>
        <v>48.662838251298645</v>
      </c>
      <c r="G39" s="90">
        <f>SEKTOR_TL!L39</f>
        <v>79.628153213134908</v>
      </c>
    </row>
    <row r="40" spans="1:7" ht="14" x14ac:dyDescent="0.3">
      <c r="A40" s="91" t="s">
        <v>29</v>
      </c>
      <c r="B40" s="90">
        <f>SEKTOR_USD!D40</f>
        <v>3.6655111738809225</v>
      </c>
      <c r="C40" s="90">
        <f>SEKTOR_TL!D40</f>
        <v>25.247097457289826</v>
      </c>
      <c r="D40" s="90">
        <f>SEKTOR_USD!H40</f>
        <v>-2.7071150242663875</v>
      </c>
      <c r="E40" s="90">
        <f>SEKTOR_TL!H40</f>
        <v>17.951197137867052</v>
      </c>
      <c r="F40" s="90">
        <f>SEKTOR_USD!L40</f>
        <v>2.6448868952084652</v>
      </c>
      <c r="G40" s="90">
        <f>SEKTOR_TL!L40</f>
        <v>24.025019881499166</v>
      </c>
    </row>
    <row r="41" spans="1:7" ht="16.5" x14ac:dyDescent="0.35">
      <c r="A41" s="76" t="s">
        <v>30</v>
      </c>
      <c r="B41" s="89">
        <f>SEKTOR_USD!D41</f>
        <v>13.759905067026981</v>
      </c>
      <c r="C41" s="89">
        <f>SEKTOR_TL!D41</f>
        <v>37.442990974724985</v>
      </c>
      <c r="D41" s="89">
        <f>SEKTOR_USD!H41</f>
        <v>13.737342752212992</v>
      </c>
      <c r="E41" s="89">
        <f>SEKTOR_TL!H41</f>
        <v>37.887325884615883</v>
      </c>
      <c r="F41" s="89">
        <f>SEKTOR_USD!L41</f>
        <v>5.7993280496455117</v>
      </c>
      <c r="G41" s="89">
        <f>SEKTOR_TL!L41</f>
        <v>27.83650663673799</v>
      </c>
    </row>
    <row r="42" spans="1:7" ht="14" x14ac:dyDescent="0.3">
      <c r="A42" s="81" t="s">
        <v>31</v>
      </c>
      <c r="B42" s="90">
        <f>SEKTOR_USD!D42</f>
        <v>13.759905067026981</v>
      </c>
      <c r="C42" s="90">
        <f>SEKTOR_TL!D42</f>
        <v>37.442990974724985</v>
      </c>
      <c r="D42" s="90">
        <f>SEKTOR_USD!H42</f>
        <v>13.737342752212992</v>
      </c>
      <c r="E42" s="90">
        <f>SEKTOR_TL!H42</f>
        <v>37.887325884615883</v>
      </c>
      <c r="F42" s="90">
        <f>SEKTOR_USD!L42</f>
        <v>5.7993280496455117</v>
      </c>
      <c r="G42" s="90">
        <f>SEKTOR_TL!L42</f>
        <v>27.83650663673799</v>
      </c>
    </row>
    <row r="43" spans="1:7" ht="18" x14ac:dyDescent="0.4">
      <c r="A43" s="92" t="s">
        <v>36</v>
      </c>
      <c r="B43" s="93">
        <f>SEKTOR_USD!D43</f>
        <v>2.8771793578302023</v>
      </c>
      <c r="C43" s="93">
        <f>SEKTOR_TL!D43</f>
        <v>24.294646920216085</v>
      </c>
      <c r="D43" s="93">
        <f>SEKTOR_USD!H43</f>
        <v>-0.78312066990138973</v>
      </c>
      <c r="E43" s="93">
        <f>SEKTOR_TL!H43</f>
        <v>20.283715465804892</v>
      </c>
      <c r="F43" s="93">
        <f>SEKTOR_USD!L43</f>
        <v>4.5206776773296733</v>
      </c>
      <c r="G43" s="93">
        <f>SEKTOR_TL!L43</f>
        <v>26.291523319547938</v>
      </c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M2" sqref="M2"/>
    </sheetView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2.7265625" bestFit="1" customWidth="1"/>
    <col min="8" max="8" width="12.179687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26" t="s">
        <v>117</v>
      </c>
      <c r="D2" s="126"/>
      <c r="E2" s="126"/>
      <c r="F2" s="126"/>
      <c r="G2" s="126"/>
      <c r="H2" s="126"/>
      <c r="I2" s="126"/>
      <c r="J2" s="126"/>
      <c r="K2" s="126"/>
    </row>
    <row r="6" spans="1:13" ht="22.5" customHeight="1" x14ac:dyDescent="0.25">
      <c r="A6" s="134" t="s">
        <v>108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3" ht="24" customHeight="1" x14ac:dyDescent="0.25">
      <c r="A7" s="35"/>
      <c r="B7" s="122" t="s">
        <v>119</v>
      </c>
      <c r="C7" s="122"/>
      <c r="D7" s="122"/>
      <c r="E7" s="122"/>
      <c r="F7" s="122" t="s">
        <v>120</v>
      </c>
      <c r="G7" s="122"/>
      <c r="H7" s="122"/>
      <c r="I7" s="122"/>
      <c r="J7" s="122" t="s">
        <v>100</v>
      </c>
      <c r="K7" s="122"/>
      <c r="L7" s="122"/>
      <c r="M7" s="122"/>
    </row>
    <row r="8" spans="1:13" ht="45.5" x14ac:dyDescent="0.35">
      <c r="A8" s="36" t="s">
        <v>37</v>
      </c>
      <c r="B8" s="55">
        <v>2025</v>
      </c>
      <c r="C8" s="56">
        <v>2026</v>
      </c>
      <c r="D8" s="6" t="s">
        <v>111</v>
      </c>
      <c r="E8" s="6" t="s">
        <v>112</v>
      </c>
      <c r="F8" s="4">
        <v>2025</v>
      </c>
      <c r="G8" s="5">
        <v>2026</v>
      </c>
      <c r="H8" s="6" t="s">
        <v>111</v>
      </c>
      <c r="I8" s="6" t="s">
        <v>112</v>
      </c>
      <c r="J8" s="4" t="s">
        <v>121</v>
      </c>
      <c r="K8" s="4" t="s">
        <v>122</v>
      </c>
      <c r="L8" s="6" t="s">
        <v>111</v>
      </c>
      <c r="M8" s="6" t="s">
        <v>112</v>
      </c>
    </row>
    <row r="9" spans="1:13" ht="22.5" customHeight="1" x14ac:dyDescent="0.35">
      <c r="A9" s="37" t="s">
        <v>191</v>
      </c>
      <c r="B9" s="59">
        <v>5543878.26614</v>
      </c>
      <c r="C9" s="59">
        <v>5255212.1264599999</v>
      </c>
      <c r="D9" s="48">
        <f>(C9-B9)/B9*100</f>
        <v>-5.2069350339647293</v>
      </c>
      <c r="E9" s="61">
        <f t="shared" ref="E9:E23" si="0">C9/C$23*100</f>
        <v>28.320944309472324</v>
      </c>
      <c r="F9" s="59">
        <v>11406311.81151</v>
      </c>
      <c r="G9" s="59">
        <v>10280762.016580001</v>
      </c>
      <c r="H9" s="48">
        <f t="shared" ref="H9:H22" si="1">(G9-F9)/F9*100</f>
        <v>-9.8677803441618899</v>
      </c>
      <c r="I9" s="50">
        <f t="shared" ref="I9:I23" si="2">G9/G$23*100</f>
        <v>28.433990252018294</v>
      </c>
      <c r="J9" s="59">
        <v>68817791.837160006</v>
      </c>
      <c r="K9" s="59">
        <v>69044153.730770007</v>
      </c>
      <c r="L9" s="48">
        <f t="shared" ref="L9:L23" si="3">(K9-J9)/J9*100</f>
        <v>0.32892931837398837</v>
      </c>
      <c r="M9" s="61">
        <f t="shared" ref="M9:M23" si="4">K9/K$23*100</f>
        <v>29.134991679557352</v>
      </c>
    </row>
    <row r="10" spans="1:13" ht="22.5" customHeight="1" x14ac:dyDescent="0.35">
      <c r="A10" s="37" t="s">
        <v>192</v>
      </c>
      <c r="B10" s="59">
        <v>3085728.51235</v>
      </c>
      <c r="C10" s="59">
        <v>3698197.00832</v>
      </c>
      <c r="D10" s="48">
        <f t="shared" ref="D10:D23" si="5">(C10-B10)/B10*100</f>
        <v>19.848424562262025</v>
      </c>
      <c r="E10" s="61">
        <f t="shared" si="0"/>
        <v>19.9300102446369</v>
      </c>
      <c r="F10" s="59">
        <v>6188332.2679199995</v>
      </c>
      <c r="G10" s="59">
        <v>6909773.0363400001</v>
      </c>
      <c r="H10" s="48">
        <f t="shared" si="1"/>
        <v>11.658080678051386</v>
      </c>
      <c r="I10" s="50">
        <f t="shared" si="2"/>
        <v>19.110686429867279</v>
      </c>
      <c r="J10" s="59">
        <v>38677527.355779998</v>
      </c>
      <c r="K10" s="59">
        <v>44007340.880860001</v>
      </c>
      <c r="L10" s="48">
        <f t="shared" si="3"/>
        <v>13.78012993450449</v>
      </c>
      <c r="M10" s="61">
        <f t="shared" si="4"/>
        <v>18.570051787482473</v>
      </c>
    </row>
    <row r="11" spans="1:13" ht="22.5" customHeight="1" x14ac:dyDescent="0.35">
      <c r="A11" s="37" t="s">
        <v>193</v>
      </c>
      <c r="B11" s="59">
        <v>2140634.47224</v>
      </c>
      <c r="C11" s="59">
        <v>2278969.7625199999</v>
      </c>
      <c r="D11" s="48">
        <f t="shared" si="5"/>
        <v>6.4623499282081163</v>
      </c>
      <c r="E11" s="61">
        <f t="shared" si="0"/>
        <v>12.281630916919285</v>
      </c>
      <c r="F11" s="59">
        <v>4009681.7648299998</v>
      </c>
      <c r="G11" s="59">
        <v>4310275.7556499997</v>
      </c>
      <c r="H11" s="48">
        <f t="shared" si="1"/>
        <v>7.496704438157435</v>
      </c>
      <c r="I11" s="50">
        <f t="shared" si="2"/>
        <v>11.921133727442621</v>
      </c>
      <c r="J11" s="59">
        <v>27320200.648200002</v>
      </c>
      <c r="K11" s="59">
        <v>31649625.63521</v>
      </c>
      <c r="L11" s="48">
        <f t="shared" si="3"/>
        <v>15.846973610331972</v>
      </c>
      <c r="M11" s="61">
        <f t="shared" si="4"/>
        <v>13.355389699446821</v>
      </c>
    </row>
    <row r="12" spans="1:13" ht="22.5" customHeight="1" x14ac:dyDescent="0.35">
      <c r="A12" s="37" t="s">
        <v>194</v>
      </c>
      <c r="B12" s="59">
        <v>1596034.27993</v>
      </c>
      <c r="C12" s="59">
        <v>1532973.6363299999</v>
      </c>
      <c r="D12" s="48">
        <f t="shared" si="5"/>
        <v>-3.9510832814171026</v>
      </c>
      <c r="E12" s="61">
        <f t="shared" si="0"/>
        <v>8.2613717463078817</v>
      </c>
      <c r="F12" s="59">
        <v>3224244.8906</v>
      </c>
      <c r="G12" s="59">
        <v>3055245.8314800002</v>
      </c>
      <c r="H12" s="48">
        <f t="shared" si="1"/>
        <v>-5.2415081625065651</v>
      </c>
      <c r="I12" s="50">
        <f t="shared" si="2"/>
        <v>8.4500380467634812</v>
      </c>
      <c r="J12" s="59">
        <v>20373716.958319999</v>
      </c>
      <c r="K12" s="59">
        <v>19626261.060690001</v>
      </c>
      <c r="L12" s="48">
        <f t="shared" si="3"/>
        <v>-3.6687262278116641</v>
      </c>
      <c r="M12" s="61">
        <f t="shared" si="4"/>
        <v>8.2818156470385151</v>
      </c>
    </row>
    <row r="13" spans="1:13" ht="22.5" customHeight="1" x14ac:dyDescent="0.35">
      <c r="A13" s="38" t="s">
        <v>195</v>
      </c>
      <c r="B13" s="59">
        <v>1411758.28684</v>
      </c>
      <c r="C13" s="59">
        <v>1475110.37699</v>
      </c>
      <c r="D13" s="48">
        <f t="shared" si="5"/>
        <v>4.4874601226392512</v>
      </c>
      <c r="E13" s="61">
        <f t="shared" si="0"/>
        <v>7.949539967514097</v>
      </c>
      <c r="F13" s="59">
        <v>2883375.2966900002</v>
      </c>
      <c r="G13" s="59">
        <v>2921575.5364799998</v>
      </c>
      <c r="H13" s="48">
        <f t="shared" si="1"/>
        <v>1.3248445262693314</v>
      </c>
      <c r="I13" s="50">
        <f t="shared" si="2"/>
        <v>8.0803397832607526</v>
      </c>
      <c r="J13" s="59">
        <v>18229150.137940001</v>
      </c>
      <c r="K13" s="59">
        <v>18547116.92238</v>
      </c>
      <c r="L13" s="48">
        <f t="shared" si="3"/>
        <v>1.7442765133533082</v>
      </c>
      <c r="M13" s="61">
        <f t="shared" si="4"/>
        <v>7.8264424721668941</v>
      </c>
    </row>
    <row r="14" spans="1:13" ht="22.5" customHeight="1" x14ac:dyDescent="0.35">
      <c r="A14" s="37" t="s">
        <v>196</v>
      </c>
      <c r="B14" s="59">
        <v>1391992.54911</v>
      </c>
      <c r="C14" s="59">
        <v>1345097.7460400001</v>
      </c>
      <c r="D14" s="48">
        <f t="shared" si="5"/>
        <v>-3.3688975634232445</v>
      </c>
      <c r="E14" s="61">
        <f t="shared" si="0"/>
        <v>7.2488869030785716</v>
      </c>
      <c r="F14" s="59">
        <v>2889729.90815</v>
      </c>
      <c r="G14" s="59">
        <v>2764840.1282199998</v>
      </c>
      <c r="H14" s="48">
        <f t="shared" si="1"/>
        <v>-4.3218495810895492</v>
      </c>
      <c r="I14" s="50">
        <f t="shared" si="2"/>
        <v>7.6468492439968667</v>
      </c>
      <c r="J14" s="59">
        <v>17404831.82638</v>
      </c>
      <c r="K14" s="59">
        <v>16676123.807940001</v>
      </c>
      <c r="L14" s="48">
        <f t="shared" si="3"/>
        <v>-4.1868144760555355</v>
      </c>
      <c r="M14" s="61">
        <f t="shared" si="4"/>
        <v>7.0369278517939726</v>
      </c>
    </row>
    <row r="15" spans="1:13" ht="22.5" customHeight="1" x14ac:dyDescent="0.35">
      <c r="A15" s="37" t="s">
        <v>197</v>
      </c>
      <c r="B15" s="59">
        <v>928129.07227999996</v>
      </c>
      <c r="C15" s="59">
        <v>993283.43735000002</v>
      </c>
      <c r="D15" s="48">
        <f t="shared" si="5"/>
        <v>7.0199681289957638</v>
      </c>
      <c r="E15" s="61">
        <f t="shared" si="0"/>
        <v>5.3529190136916363</v>
      </c>
      <c r="F15" s="59">
        <v>1933550.0887800001</v>
      </c>
      <c r="G15" s="59">
        <v>1917276.2213000001</v>
      </c>
      <c r="H15" s="48">
        <f t="shared" si="1"/>
        <v>-0.84165740388283583</v>
      </c>
      <c r="I15" s="50">
        <f t="shared" si="2"/>
        <v>5.3027016187080172</v>
      </c>
      <c r="J15" s="59">
        <v>11932110.68369</v>
      </c>
      <c r="K15" s="59">
        <v>12713075.441400001</v>
      </c>
      <c r="L15" s="48">
        <f t="shared" si="3"/>
        <v>6.5450679968758685</v>
      </c>
      <c r="M15" s="61">
        <f t="shared" si="4"/>
        <v>5.3646156436515886</v>
      </c>
    </row>
    <row r="16" spans="1:13" ht="22.5" customHeight="1" x14ac:dyDescent="0.35">
      <c r="A16" s="37" t="s">
        <v>198</v>
      </c>
      <c r="B16" s="59">
        <v>948162.33432000002</v>
      </c>
      <c r="C16" s="59">
        <v>934047.83236</v>
      </c>
      <c r="D16" s="48">
        <f t="shared" si="5"/>
        <v>-1.4886166059446577</v>
      </c>
      <c r="E16" s="61">
        <f t="shared" si="0"/>
        <v>5.0336915058974352</v>
      </c>
      <c r="F16" s="59">
        <v>1932180.8881000001</v>
      </c>
      <c r="G16" s="59">
        <v>1846280.8034999999</v>
      </c>
      <c r="H16" s="48">
        <f t="shared" si="1"/>
        <v>-4.445757906469594</v>
      </c>
      <c r="I16" s="50">
        <f t="shared" si="2"/>
        <v>5.1063462304199119</v>
      </c>
      <c r="J16" s="59">
        <v>11697576.271090001</v>
      </c>
      <c r="K16" s="59">
        <v>11915361.550580001</v>
      </c>
      <c r="L16" s="48">
        <f t="shared" si="3"/>
        <v>1.8617983284985755</v>
      </c>
      <c r="M16" s="61">
        <f t="shared" si="4"/>
        <v>5.0279993435614285</v>
      </c>
    </row>
    <row r="17" spans="1:13" ht="22.5" customHeight="1" x14ac:dyDescent="0.35">
      <c r="A17" s="37" t="s">
        <v>199</v>
      </c>
      <c r="B17" s="59">
        <v>267345.51987999998</v>
      </c>
      <c r="C17" s="59">
        <v>301284.24167999998</v>
      </c>
      <c r="D17" s="48">
        <f t="shared" si="5"/>
        <v>12.694703773316885</v>
      </c>
      <c r="E17" s="61">
        <f t="shared" si="0"/>
        <v>1.6236555299031514</v>
      </c>
      <c r="F17" s="59">
        <v>562979.07510000002</v>
      </c>
      <c r="G17" s="59">
        <v>603967.01257000002</v>
      </c>
      <c r="H17" s="48">
        <f t="shared" si="1"/>
        <v>7.2805436796597567</v>
      </c>
      <c r="I17" s="50">
        <f t="shared" si="2"/>
        <v>1.6704201614880707</v>
      </c>
      <c r="J17" s="59">
        <v>3517257.0916599999</v>
      </c>
      <c r="K17" s="59">
        <v>3631894.6478400002</v>
      </c>
      <c r="L17" s="48">
        <f t="shared" si="3"/>
        <v>3.2592885078496248</v>
      </c>
      <c r="M17" s="61">
        <f t="shared" si="4"/>
        <v>1.5325732104482297</v>
      </c>
    </row>
    <row r="18" spans="1:13" ht="22.5" customHeight="1" x14ac:dyDescent="0.35">
      <c r="A18" s="37" t="s">
        <v>200</v>
      </c>
      <c r="B18" s="59">
        <v>212428.04245000001</v>
      </c>
      <c r="C18" s="59">
        <v>235226.42634999999</v>
      </c>
      <c r="D18" s="48">
        <f t="shared" si="5"/>
        <v>10.732285453963136</v>
      </c>
      <c r="E18" s="61">
        <f t="shared" si="0"/>
        <v>1.2676623436820367</v>
      </c>
      <c r="F18" s="59">
        <v>415718.81825000001</v>
      </c>
      <c r="G18" s="59">
        <v>529835.87274000002</v>
      </c>
      <c r="H18" s="48">
        <f t="shared" si="1"/>
        <v>27.450538556417637</v>
      </c>
      <c r="I18" s="50">
        <f t="shared" si="2"/>
        <v>1.4653921583208096</v>
      </c>
      <c r="J18" s="59">
        <v>2589096.2296500001</v>
      </c>
      <c r="K18" s="59">
        <v>3112506.9464400001</v>
      </c>
      <c r="L18" s="48">
        <f t="shared" si="3"/>
        <v>20.215962264977531</v>
      </c>
      <c r="M18" s="61">
        <f t="shared" si="4"/>
        <v>1.3134039464181371</v>
      </c>
    </row>
    <row r="19" spans="1:13" ht="22.5" customHeight="1" x14ac:dyDescent="0.35">
      <c r="A19" s="37" t="s">
        <v>201</v>
      </c>
      <c r="B19" s="59">
        <v>204682.10717</v>
      </c>
      <c r="C19" s="59">
        <v>247022.67783999999</v>
      </c>
      <c r="D19" s="48">
        <f t="shared" si="5"/>
        <v>20.686014647501043</v>
      </c>
      <c r="E19" s="61">
        <f t="shared" si="0"/>
        <v>1.3312337035947452</v>
      </c>
      <c r="F19" s="59">
        <v>449798.56529</v>
      </c>
      <c r="G19" s="59">
        <v>483768.48381000001</v>
      </c>
      <c r="H19" s="48">
        <f t="shared" si="1"/>
        <v>7.5522514168311048</v>
      </c>
      <c r="I19" s="50">
        <f t="shared" si="2"/>
        <v>1.3379813996961971</v>
      </c>
      <c r="J19" s="59">
        <v>2665578.20322</v>
      </c>
      <c r="K19" s="59">
        <v>2776261.0943</v>
      </c>
      <c r="L19" s="48">
        <f t="shared" si="3"/>
        <v>4.1523032768761317</v>
      </c>
      <c r="M19" s="61">
        <f t="shared" si="4"/>
        <v>1.1715161894534416</v>
      </c>
    </row>
    <row r="20" spans="1:13" ht="22.5" customHeight="1" x14ac:dyDescent="0.35">
      <c r="A20" s="37" t="s">
        <v>202</v>
      </c>
      <c r="B20" s="59">
        <v>182787.27215</v>
      </c>
      <c r="C20" s="59">
        <v>148670.8193</v>
      </c>
      <c r="D20" s="48">
        <f t="shared" si="5"/>
        <v>-18.664566984731383</v>
      </c>
      <c r="E20" s="61">
        <f t="shared" si="0"/>
        <v>0.80120419357366368</v>
      </c>
      <c r="F20" s="59">
        <v>325821.75614999997</v>
      </c>
      <c r="G20" s="59">
        <v>275371.94731000002</v>
      </c>
      <c r="H20" s="48">
        <f t="shared" si="1"/>
        <v>-15.483867448303284</v>
      </c>
      <c r="I20" s="50">
        <f t="shared" si="2"/>
        <v>0.7616092321623974</v>
      </c>
      <c r="J20" s="59">
        <v>2030268.5355499999</v>
      </c>
      <c r="K20" s="59">
        <v>1732911.03147</v>
      </c>
      <c r="L20" s="48">
        <f t="shared" si="3"/>
        <v>-14.646215457377695</v>
      </c>
      <c r="M20" s="61">
        <f t="shared" si="4"/>
        <v>0.73124726360127901</v>
      </c>
    </row>
    <row r="21" spans="1:13" ht="22.5" customHeight="1" x14ac:dyDescent="0.35">
      <c r="A21" s="37" t="s">
        <v>203</v>
      </c>
      <c r="B21" s="59">
        <v>122021.6787</v>
      </c>
      <c r="C21" s="59">
        <v>110743.92881</v>
      </c>
      <c r="D21" s="48">
        <f t="shared" si="5"/>
        <v>-9.2424149627766159</v>
      </c>
      <c r="E21" s="61">
        <f t="shared" si="0"/>
        <v>0.59681180606364803</v>
      </c>
      <c r="F21" s="59">
        <v>217829.21809000001</v>
      </c>
      <c r="G21" s="59">
        <v>257332.4491</v>
      </c>
      <c r="H21" s="48">
        <f t="shared" si="1"/>
        <v>18.13495515265474</v>
      </c>
      <c r="I21" s="50">
        <f t="shared" si="2"/>
        <v>0.71171653788280798</v>
      </c>
      <c r="J21" s="59">
        <v>1403383.33666</v>
      </c>
      <c r="K21" s="59">
        <v>1536057.3032199999</v>
      </c>
      <c r="L21" s="48">
        <f t="shared" si="3"/>
        <v>9.4538650341793957</v>
      </c>
      <c r="M21" s="61">
        <f t="shared" si="4"/>
        <v>0.64817966953650297</v>
      </c>
    </row>
    <row r="22" spans="1:13" ht="22.5" customHeight="1" x14ac:dyDescent="0.35">
      <c r="A22" s="37" t="s">
        <v>204</v>
      </c>
      <c r="B22" s="59">
        <v>1383.02181</v>
      </c>
      <c r="C22" s="59">
        <v>81.240729999999999</v>
      </c>
      <c r="D22" s="48">
        <f t="shared" si="5"/>
        <v>-94.125853300896239</v>
      </c>
      <c r="E22" s="61">
        <f t="shared" si="0"/>
        <v>4.3781566464392083E-4</v>
      </c>
      <c r="F22" s="59">
        <v>2422.9113299999999</v>
      </c>
      <c r="G22" s="59">
        <v>287.50925999999998</v>
      </c>
      <c r="H22" s="48">
        <f t="shared" si="1"/>
        <v>-88.133727535130234</v>
      </c>
      <c r="I22" s="50">
        <f t="shared" si="2"/>
        <v>7.9517797251030036E-4</v>
      </c>
      <c r="J22" s="59">
        <v>71932.482340000002</v>
      </c>
      <c r="K22" s="59">
        <v>11483.101420000001</v>
      </c>
      <c r="L22" s="48">
        <f t="shared" si="3"/>
        <v>-84.036278122971837</v>
      </c>
      <c r="M22" s="61">
        <f t="shared" si="4"/>
        <v>4.8455958433757185E-3</v>
      </c>
    </row>
    <row r="23" spans="1:13" ht="24" customHeight="1" x14ac:dyDescent="0.25">
      <c r="A23" s="52" t="s">
        <v>38</v>
      </c>
      <c r="B23" s="60">
        <f>SUM(B9:B22)</f>
        <v>18036965.415369999</v>
      </c>
      <c r="C23" s="60">
        <f>SUM(C9:C22)</f>
        <v>18555921.261079997</v>
      </c>
      <c r="D23" s="58">
        <f t="shared" si="5"/>
        <v>2.8771793578302023</v>
      </c>
      <c r="E23" s="62">
        <f t="shared" si="0"/>
        <v>100</v>
      </c>
      <c r="F23" s="51">
        <f>SUM(F9:F22)</f>
        <v>36441977.26078999</v>
      </c>
      <c r="G23" s="51">
        <f>SUM(G9:G22)</f>
        <v>36156592.604339994</v>
      </c>
      <c r="H23" s="58">
        <f>(G23-F23)/F23*100</f>
        <v>-0.78312066990134932</v>
      </c>
      <c r="I23" s="54">
        <f t="shared" si="2"/>
        <v>100</v>
      </c>
      <c r="J23" s="60">
        <f>SUM(J9:J22)</f>
        <v>226730421.59764001</v>
      </c>
      <c r="K23" s="60">
        <f>SUM(K9:K22)</f>
        <v>236980173.15451998</v>
      </c>
      <c r="L23" s="58">
        <f t="shared" si="3"/>
        <v>4.5206776773296733</v>
      </c>
      <c r="M23" s="62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L15" sqref="L15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24"/>
    </row>
    <row r="8" spans="9:9" ht="13" x14ac:dyDescent="0.3">
      <c r="I8" s="24"/>
    </row>
    <row r="9" spans="9:9" ht="13" x14ac:dyDescent="0.3">
      <c r="I9" s="24"/>
    </row>
    <row r="10" spans="9:9" ht="13" x14ac:dyDescent="0.3">
      <c r="I10" s="24"/>
    </row>
    <row r="17" spans="3:14" ht="12.75" customHeight="1" x14ac:dyDescent="0.25"/>
    <row r="21" spans="3:14" x14ac:dyDescent="0.25">
      <c r="C21" s="1"/>
    </row>
    <row r="22" spans="3:14" ht="13" x14ac:dyDescent="0.3">
      <c r="C22" s="49"/>
    </row>
    <row r="24" spans="3:14" ht="13" x14ac:dyDescent="0.3">
      <c r="H24" s="24"/>
      <c r="I24" s="24"/>
    </row>
    <row r="25" spans="3:14" ht="13" x14ac:dyDescent="0.3">
      <c r="H25" s="24"/>
      <c r="I25" s="24"/>
    </row>
    <row r="26" spans="3:14" x14ac:dyDescent="0.25">
      <c r="H26" s="137"/>
      <c r="I26" s="137"/>
      <c r="N26" t="s">
        <v>39</v>
      </c>
    </row>
    <row r="27" spans="3:14" x14ac:dyDescent="0.25">
      <c r="H27" s="137"/>
      <c r="I27" s="137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4"/>
      <c r="I37" s="24"/>
    </row>
    <row r="38" spans="8:9" ht="13" x14ac:dyDescent="0.3">
      <c r="H38" s="24"/>
      <c r="I38" s="24"/>
    </row>
    <row r="39" spans="8:9" x14ac:dyDescent="0.25">
      <c r="H39" s="137"/>
      <c r="I39" s="137"/>
    </row>
    <row r="40" spans="8:9" x14ac:dyDescent="0.25">
      <c r="H40" s="137"/>
      <c r="I40" s="137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4"/>
      <c r="I49" s="24"/>
    </row>
    <row r="50" spans="3:9" ht="13" x14ac:dyDescent="0.3">
      <c r="H50" s="24"/>
      <c r="I50" s="24"/>
    </row>
    <row r="51" spans="3:9" x14ac:dyDescent="0.25">
      <c r="H51" s="137"/>
      <c r="I51" s="137"/>
    </row>
    <row r="52" spans="3:9" x14ac:dyDescent="0.25">
      <c r="H52" s="137"/>
      <c r="I52" s="137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25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S23" sqref="S23"/>
    </sheetView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6" ht="15.5" x14ac:dyDescent="0.35">
      <c r="A3" s="31"/>
      <c r="B3" s="57" t="s">
        <v>116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s="33" customFormat="1" ht="13" x14ac:dyDescent="0.3">
      <c r="A4" s="34"/>
      <c r="B4" s="46" t="s">
        <v>99</v>
      </c>
      <c r="C4" s="46" t="s">
        <v>40</v>
      </c>
      <c r="D4" s="46" t="s">
        <v>41</v>
      </c>
      <c r="E4" s="46" t="s">
        <v>42</v>
      </c>
      <c r="F4" s="46" t="s">
        <v>43</v>
      </c>
      <c r="G4" s="46" t="s">
        <v>44</v>
      </c>
      <c r="H4" s="46" t="s">
        <v>45</v>
      </c>
      <c r="I4" s="46" t="s">
        <v>0</v>
      </c>
      <c r="J4" s="46" t="s">
        <v>98</v>
      </c>
      <c r="K4" s="46" t="s">
        <v>46</v>
      </c>
      <c r="L4" s="46" t="s">
        <v>47</v>
      </c>
      <c r="M4" s="46" t="s">
        <v>48</v>
      </c>
      <c r="N4" s="46" t="s">
        <v>49</v>
      </c>
      <c r="O4" s="47" t="s">
        <v>97</v>
      </c>
      <c r="P4" s="47" t="s">
        <v>96</v>
      </c>
    </row>
    <row r="5" spans="1:16" x14ac:dyDescent="0.25">
      <c r="A5" s="39" t="s">
        <v>95</v>
      </c>
      <c r="B5" s="40" t="s">
        <v>161</v>
      </c>
      <c r="C5" s="63">
        <v>1586172.1073100001</v>
      </c>
      <c r="D5" s="63">
        <v>1662348.8100699999</v>
      </c>
      <c r="E5" s="63">
        <v>0</v>
      </c>
      <c r="F5" s="63">
        <v>0</v>
      </c>
      <c r="G5" s="63">
        <v>0</v>
      </c>
      <c r="H5" s="63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63">
        <v>3248520.91738</v>
      </c>
      <c r="P5" s="42">
        <f t="shared" ref="P5:P24" si="0">O5/O$26*100</f>
        <v>8.9845881024476544</v>
      </c>
    </row>
    <row r="6" spans="1:16" x14ac:dyDescent="0.25">
      <c r="A6" s="39" t="s">
        <v>94</v>
      </c>
      <c r="B6" s="40" t="s">
        <v>162</v>
      </c>
      <c r="C6" s="63">
        <v>1128731.6985299999</v>
      </c>
      <c r="D6" s="63">
        <v>1115418.5609800001</v>
      </c>
      <c r="E6" s="63">
        <v>0</v>
      </c>
      <c r="F6" s="63">
        <v>0</v>
      </c>
      <c r="G6" s="63">
        <v>0</v>
      </c>
      <c r="H6" s="63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63">
        <v>2244150.2595099998</v>
      </c>
      <c r="P6" s="42">
        <f t="shared" si="0"/>
        <v>6.2067526220394642</v>
      </c>
    </row>
    <row r="7" spans="1:16" x14ac:dyDescent="0.25">
      <c r="A7" s="39" t="s">
        <v>93</v>
      </c>
      <c r="B7" s="40" t="s">
        <v>164</v>
      </c>
      <c r="C7" s="63">
        <v>1026443.68266</v>
      </c>
      <c r="D7" s="63">
        <v>994712.35875000001</v>
      </c>
      <c r="E7" s="63">
        <v>0</v>
      </c>
      <c r="F7" s="63">
        <v>0</v>
      </c>
      <c r="G7" s="63">
        <v>0</v>
      </c>
      <c r="H7" s="63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63">
        <v>2021156.0414100001</v>
      </c>
      <c r="P7" s="42">
        <f t="shared" si="0"/>
        <v>5.5900069553771896</v>
      </c>
    </row>
    <row r="8" spans="1:16" x14ac:dyDescent="0.25">
      <c r="A8" s="39" t="s">
        <v>92</v>
      </c>
      <c r="B8" s="40" t="s">
        <v>163</v>
      </c>
      <c r="C8" s="63">
        <v>958707.06691000005</v>
      </c>
      <c r="D8" s="63">
        <v>1012336.81872</v>
      </c>
      <c r="E8" s="63">
        <v>0</v>
      </c>
      <c r="F8" s="63">
        <v>0</v>
      </c>
      <c r="G8" s="63">
        <v>0</v>
      </c>
      <c r="H8" s="63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63">
        <v>1971043.8856299999</v>
      </c>
      <c r="P8" s="42">
        <f t="shared" si="0"/>
        <v>5.4514093935760117</v>
      </c>
    </row>
    <row r="9" spans="1:16" x14ac:dyDescent="0.25">
      <c r="A9" s="39" t="s">
        <v>91</v>
      </c>
      <c r="B9" s="40" t="s">
        <v>166</v>
      </c>
      <c r="C9" s="63">
        <v>823680.34352999995</v>
      </c>
      <c r="D9" s="63">
        <v>780717.78804000001</v>
      </c>
      <c r="E9" s="63">
        <v>0</v>
      </c>
      <c r="F9" s="63">
        <v>0</v>
      </c>
      <c r="G9" s="63">
        <v>0</v>
      </c>
      <c r="H9" s="63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63">
        <v>1604398.13157</v>
      </c>
      <c r="P9" s="42">
        <f t="shared" si="0"/>
        <v>4.4373598727260006</v>
      </c>
    </row>
    <row r="10" spans="1:16" x14ac:dyDescent="0.25">
      <c r="A10" s="39" t="s">
        <v>90</v>
      </c>
      <c r="B10" s="40" t="s">
        <v>165</v>
      </c>
      <c r="C10" s="63">
        <v>732790.79729999998</v>
      </c>
      <c r="D10" s="63">
        <v>861607.98300999997</v>
      </c>
      <c r="E10" s="63">
        <v>0</v>
      </c>
      <c r="F10" s="63">
        <v>0</v>
      </c>
      <c r="G10" s="63">
        <v>0</v>
      </c>
      <c r="H10" s="63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63">
        <v>1594398.7803100001</v>
      </c>
      <c r="P10" s="42">
        <f t="shared" si="0"/>
        <v>4.4097041935268511</v>
      </c>
    </row>
    <row r="11" spans="1:16" x14ac:dyDescent="0.25">
      <c r="A11" s="39" t="s">
        <v>89</v>
      </c>
      <c r="B11" s="40" t="s">
        <v>167</v>
      </c>
      <c r="C11" s="63">
        <v>752831.52116</v>
      </c>
      <c r="D11" s="63">
        <v>657100.39324999996</v>
      </c>
      <c r="E11" s="63">
        <v>0</v>
      </c>
      <c r="F11" s="63">
        <v>0</v>
      </c>
      <c r="G11" s="63">
        <v>0</v>
      </c>
      <c r="H11" s="63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63">
        <v>1409931.91441</v>
      </c>
      <c r="P11" s="42">
        <f t="shared" si="0"/>
        <v>3.8995154489219237</v>
      </c>
    </row>
    <row r="12" spans="1:16" x14ac:dyDescent="0.25">
      <c r="A12" s="39" t="s">
        <v>88</v>
      </c>
      <c r="B12" s="40" t="s">
        <v>168</v>
      </c>
      <c r="C12" s="63">
        <v>592692.05128000001</v>
      </c>
      <c r="D12" s="63">
        <v>542325.32024999999</v>
      </c>
      <c r="E12" s="63">
        <v>0</v>
      </c>
      <c r="F12" s="63">
        <v>0</v>
      </c>
      <c r="G12" s="63">
        <v>0</v>
      </c>
      <c r="H12" s="63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63">
        <v>1135017.3715299999</v>
      </c>
      <c r="P12" s="42">
        <f t="shared" si="0"/>
        <v>3.1391712818473945</v>
      </c>
    </row>
    <row r="13" spans="1:16" x14ac:dyDescent="0.25">
      <c r="A13" s="39" t="s">
        <v>87</v>
      </c>
      <c r="B13" s="40" t="s">
        <v>170</v>
      </c>
      <c r="C13" s="63">
        <v>515734.92115000001</v>
      </c>
      <c r="D13" s="63">
        <v>525355.80368999997</v>
      </c>
      <c r="E13" s="63">
        <v>0</v>
      </c>
      <c r="F13" s="63">
        <v>0</v>
      </c>
      <c r="G13" s="63">
        <v>0</v>
      </c>
      <c r="H13" s="63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63">
        <v>1041090.72484</v>
      </c>
      <c r="P13" s="42">
        <f t="shared" si="0"/>
        <v>2.8793939081389945</v>
      </c>
    </row>
    <row r="14" spans="1:16" x14ac:dyDescent="0.25">
      <c r="A14" s="39" t="s">
        <v>86</v>
      </c>
      <c r="B14" s="40" t="s">
        <v>169</v>
      </c>
      <c r="C14" s="63">
        <v>438787.8823</v>
      </c>
      <c r="D14" s="63">
        <v>529721.97988999996</v>
      </c>
      <c r="E14" s="63">
        <v>0</v>
      </c>
      <c r="F14" s="63">
        <v>0</v>
      </c>
      <c r="G14" s="63">
        <v>0</v>
      </c>
      <c r="H14" s="63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63">
        <v>968509.86219000001</v>
      </c>
      <c r="P14" s="42">
        <f t="shared" si="0"/>
        <v>2.6786535799663449</v>
      </c>
    </row>
    <row r="15" spans="1:16" x14ac:dyDescent="0.25">
      <c r="A15" s="39" t="s">
        <v>85</v>
      </c>
      <c r="B15" s="40" t="s">
        <v>205</v>
      </c>
      <c r="C15" s="63">
        <v>398840.16233999998</v>
      </c>
      <c r="D15" s="63">
        <v>455861.54959000001</v>
      </c>
      <c r="E15" s="63">
        <v>0</v>
      </c>
      <c r="F15" s="63">
        <v>0</v>
      </c>
      <c r="G15" s="63">
        <v>0</v>
      </c>
      <c r="H15" s="63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63">
        <v>854701.71192999999</v>
      </c>
      <c r="P15" s="42">
        <f t="shared" si="0"/>
        <v>2.3638889905444445</v>
      </c>
    </row>
    <row r="16" spans="1:16" x14ac:dyDescent="0.25">
      <c r="A16" s="39" t="s">
        <v>84</v>
      </c>
      <c r="B16" s="40" t="s">
        <v>206</v>
      </c>
      <c r="C16" s="63">
        <v>305915.68602999998</v>
      </c>
      <c r="D16" s="63">
        <v>478887.50750000001</v>
      </c>
      <c r="E16" s="63">
        <v>0</v>
      </c>
      <c r="F16" s="63">
        <v>0</v>
      </c>
      <c r="G16" s="63">
        <v>0</v>
      </c>
      <c r="H16" s="63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63">
        <v>784803.19353000005</v>
      </c>
      <c r="P16" s="42">
        <f t="shared" si="0"/>
        <v>2.1705673488596311</v>
      </c>
    </row>
    <row r="17" spans="1:16" x14ac:dyDescent="0.25">
      <c r="A17" s="39" t="s">
        <v>83</v>
      </c>
      <c r="B17" s="40" t="s">
        <v>207</v>
      </c>
      <c r="C17" s="63">
        <v>383090.44725999999</v>
      </c>
      <c r="D17" s="63">
        <v>361352.04470999999</v>
      </c>
      <c r="E17" s="63">
        <v>0</v>
      </c>
      <c r="F17" s="63">
        <v>0</v>
      </c>
      <c r="G17" s="63">
        <v>0</v>
      </c>
      <c r="H17" s="63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63">
        <v>744442.49196999997</v>
      </c>
      <c r="P17" s="42">
        <f t="shared" si="0"/>
        <v>2.0589398456773886</v>
      </c>
    </row>
    <row r="18" spans="1:16" x14ac:dyDescent="0.25">
      <c r="A18" s="39" t="s">
        <v>82</v>
      </c>
      <c r="B18" s="40" t="s">
        <v>208</v>
      </c>
      <c r="C18" s="63">
        <v>337938.17986999999</v>
      </c>
      <c r="D18" s="63">
        <v>362926.93015999999</v>
      </c>
      <c r="E18" s="63">
        <v>0</v>
      </c>
      <c r="F18" s="63">
        <v>0</v>
      </c>
      <c r="G18" s="63">
        <v>0</v>
      </c>
      <c r="H18" s="63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63">
        <v>700865.11002999998</v>
      </c>
      <c r="P18" s="42">
        <f t="shared" si="0"/>
        <v>1.938415817274421</v>
      </c>
    </row>
    <row r="19" spans="1:16" x14ac:dyDescent="0.25">
      <c r="A19" s="39" t="s">
        <v>81</v>
      </c>
      <c r="B19" s="40" t="s">
        <v>209</v>
      </c>
      <c r="C19" s="63">
        <v>306829.62498000002</v>
      </c>
      <c r="D19" s="63">
        <v>318166.36754000001</v>
      </c>
      <c r="E19" s="63">
        <v>0</v>
      </c>
      <c r="F19" s="63">
        <v>0</v>
      </c>
      <c r="G19" s="63">
        <v>0</v>
      </c>
      <c r="H19" s="63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63">
        <v>624995.99251999997</v>
      </c>
      <c r="P19" s="42">
        <f t="shared" si="0"/>
        <v>1.7285810069530159</v>
      </c>
    </row>
    <row r="20" spans="1:16" x14ac:dyDescent="0.25">
      <c r="A20" s="39" t="s">
        <v>80</v>
      </c>
      <c r="B20" s="40" t="s">
        <v>210</v>
      </c>
      <c r="C20" s="63">
        <v>301583.29242000001</v>
      </c>
      <c r="D20" s="63">
        <v>272213.87826000003</v>
      </c>
      <c r="E20" s="63">
        <v>0</v>
      </c>
      <c r="F20" s="63">
        <v>0</v>
      </c>
      <c r="G20" s="63">
        <v>0</v>
      </c>
      <c r="H20" s="63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63">
        <v>573797.17067999998</v>
      </c>
      <c r="P20" s="42">
        <f t="shared" si="0"/>
        <v>1.5869780013814831</v>
      </c>
    </row>
    <row r="21" spans="1:16" x14ac:dyDescent="0.25">
      <c r="A21" s="39" t="s">
        <v>79</v>
      </c>
      <c r="B21" s="40" t="s">
        <v>211</v>
      </c>
      <c r="C21" s="63">
        <v>316938.21961999999</v>
      </c>
      <c r="D21" s="63">
        <v>246729.59093999999</v>
      </c>
      <c r="E21" s="63">
        <v>0</v>
      </c>
      <c r="F21" s="63">
        <v>0</v>
      </c>
      <c r="G21" s="63">
        <v>0</v>
      </c>
      <c r="H21" s="63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63">
        <v>563667.81056000001</v>
      </c>
      <c r="P21" s="42">
        <f t="shared" si="0"/>
        <v>1.5589627505229604</v>
      </c>
    </row>
    <row r="22" spans="1:16" x14ac:dyDescent="0.25">
      <c r="A22" s="39" t="s">
        <v>78</v>
      </c>
      <c r="B22" s="40" t="s">
        <v>212</v>
      </c>
      <c r="C22" s="63">
        <v>245751.81226999999</v>
      </c>
      <c r="D22" s="63">
        <v>268974.34019000002</v>
      </c>
      <c r="E22" s="63">
        <v>0</v>
      </c>
      <c r="F22" s="63">
        <v>0</v>
      </c>
      <c r="G22" s="63">
        <v>0</v>
      </c>
      <c r="H22" s="63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63">
        <v>514726.15246000001</v>
      </c>
      <c r="P22" s="42">
        <f t="shared" si="0"/>
        <v>1.4236024895725814</v>
      </c>
    </row>
    <row r="23" spans="1:16" x14ac:dyDescent="0.25">
      <c r="A23" s="39" t="s">
        <v>77</v>
      </c>
      <c r="B23" s="40" t="s">
        <v>213</v>
      </c>
      <c r="C23" s="63">
        <v>258046.66284</v>
      </c>
      <c r="D23" s="63">
        <v>244796.58413</v>
      </c>
      <c r="E23" s="63">
        <v>0</v>
      </c>
      <c r="F23" s="63">
        <v>0</v>
      </c>
      <c r="G23" s="63">
        <v>0</v>
      </c>
      <c r="H23" s="63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63">
        <v>502843.24696999998</v>
      </c>
      <c r="P23" s="42">
        <f t="shared" si="0"/>
        <v>1.3907373752626293</v>
      </c>
    </row>
    <row r="24" spans="1:16" x14ac:dyDescent="0.25">
      <c r="A24" s="39" t="s">
        <v>76</v>
      </c>
      <c r="B24" s="40" t="s">
        <v>214</v>
      </c>
      <c r="C24" s="63">
        <v>187549.86126999999</v>
      </c>
      <c r="D24" s="63">
        <v>264385.60756999999</v>
      </c>
      <c r="E24" s="63">
        <v>0</v>
      </c>
      <c r="F24" s="63">
        <v>0</v>
      </c>
      <c r="G24" s="63">
        <v>0</v>
      </c>
      <c r="H24" s="63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63">
        <v>451935.46883999999</v>
      </c>
      <c r="P24" s="42">
        <f t="shared" si="0"/>
        <v>1.2499393230593103</v>
      </c>
    </row>
    <row r="25" spans="1:16" ht="13" x14ac:dyDescent="0.3">
      <c r="A25" s="31"/>
      <c r="B25" s="138" t="s">
        <v>75</v>
      </c>
      <c r="C25" s="138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64">
        <f>SUM(O5:O24)</f>
        <v>23554996.238270003</v>
      </c>
      <c r="P25" s="44">
        <f>SUM(P5:P24)</f>
        <v>65.147168307675699</v>
      </c>
    </row>
    <row r="26" spans="1:16" ht="13.5" customHeight="1" x14ac:dyDescent="0.3">
      <c r="A26" s="31"/>
      <c r="B26" s="139" t="s">
        <v>74</v>
      </c>
      <c r="C26" s="13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4">
        <v>36156592.604339994</v>
      </c>
      <c r="P26" s="41">
        <f>O26/O$26*100</f>
        <v>100</v>
      </c>
    </row>
    <row r="27" spans="1:16" x14ac:dyDescent="0.25">
      <c r="B27" s="32"/>
    </row>
    <row r="28" spans="1:16" ht="13" x14ac:dyDescent="0.3">
      <c r="B28" s="24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topLeftCell="A28" zoomScaleNormal="100" workbookViewId="0">
      <selection activeCell="T8" sqref="T8"/>
    </sheetView>
  </sheetViews>
  <sheetFormatPr defaultColWidth="9.1796875" defaultRowHeight="12.5" x14ac:dyDescent="0.25"/>
  <sheetData>
    <row r="22" spans="1:1" x14ac:dyDescent="0.25">
      <c r="A22" t="s">
        <v>104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L14" sqref="L14"/>
    </sheetView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26" t="s">
        <v>2</v>
      </c>
    </row>
    <row r="2" spans="2:2" ht="14" x14ac:dyDescent="0.3">
      <c r="B2" s="26" t="s">
        <v>50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25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2002_2026_AYLIK_IHR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2026-03-01T17:13:10Z</dcterms:modified>
</cp:coreProperties>
</file>