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9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0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tim-fsvr01\SHARE\EKONOMIK ARASTIRMALAR\SUBE\Ihracat Rakam Açıklama Dosyaları\2026\202603 - Mart\dağıtım\tam\"/>
    </mc:Choice>
  </mc:AlternateContent>
  <xr:revisionPtr revIDLastSave="0" documentId="13_ncr:1_{D05731F1-7031-4A8A-BB31-23E2E7DB4985}" xr6:coauthVersionLast="47" xr6:coauthVersionMax="47" xr10:uidLastSave="{00000000-0000-0000-0000-000000000000}"/>
  <bookViews>
    <workbookView xWindow="-110" yWindow="-110" windowWidth="19420" windowHeight="11500" tabRatio="900" xr2:uid="{00000000-000D-0000-FFFF-FFFF00000000}"/>
  </bookViews>
  <sheets>
    <sheet name="SEKTOR_USD" sheetId="1" r:id="rId1"/>
    <sheet name="SECILMIS_ISTATISTIK" sheetId="14" r:id="rId2"/>
    <sheet name="SEKTOR_TL" sheetId="2" r:id="rId3"/>
    <sheet name="USDvsTL" sheetId="3" r:id="rId4"/>
    <sheet name="GEN_SEK" sheetId="4" r:id="rId5"/>
    <sheet name="Toplam İhracat  bar gra" sheetId="15" r:id="rId6"/>
    <sheet name="ULKE" sheetId="23" r:id="rId7"/>
    <sheet name="KARŞL." sheetId="16" r:id="rId8"/>
    <sheet name="SEKT1" sheetId="17" r:id="rId9"/>
    <sheet name="SEKT2 " sheetId="18" r:id="rId10"/>
    <sheet name="SEKT3 " sheetId="19" r:id="rId11"/>
    <sheet name="SEKT4 " sheetId="20" r:id="rId12"/>
    <sheet name="SEKT5 " sheetId="21" r:id="rId13"/>
    <sheet name="2002_2026_AYLIK_IHR" sheetId="22" r:id="rId14"/>
  </sheets>
  <definedNames>
    <definedName name="_xlnm._FilterDatabase" localSheetId="13" hidden="1">'2002_2026_AYLIK_IHR'!$A$1:$O$84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22" l="1"/>
  <c r="N25" i="22"/>
  <c r="M25" i="22"/>
  <c r="L25" i="22"/>
  <c r="K25" i="22"/>
  <c r="J25" i="22"/>
  <c r="I25" i="22"/>
  <c r="H25" i="22"/>
  <c r="G25" i="22"/>
  <c r="F25" i="22"/>
  <c r="E25" i="22"/>
  <c r="D25" i="22"/>
  <c r="C25" i="22"/>
  <c r="O24" i="22"/>
  <c r="E24" i="22"/>
  <c r="D24" i="22"/>
  <c r="C24" i="22"/>
  <c r="K29" i="1"/>
  <c r="J29" i="1"/>
  <c r="G29" i="1"/>
  <c r="F29" i="1"/>
  <c r="C29" i="1"/>
  <c r="B29" i="1"/>
  <c r="M45" i="1"/>
  <c r="L45" i="1"/>
  <c r="I45" i="1"/>
  <c r="H45" i="1"/>
  <c r="E45" i="1"/>
  <c r="D45" i="1"/>
  <c r="O84" i="22" l="1"/>
  <c r="O83" i="22" l="1"/>
  <c r="O82" i="22" l="1"/>
  <c r="C23" i="4" l="1"/>
  <c r="O81" i="22" l="1"/>
  <c r="O80" i="22" l="1"/>
  <c r="L22" i="4" l="1"/>
  <c r="K23" i="4"/>
  <c r="M22" i="4" s="1"/>
  <c r="J23" i="4"/>
  <c r="G23" i="4"/>
  <c r="I22" i="4" s="1"/>
  <c r="F23" i="4"/>
  <c r="H22" i="4"/>
  <c r="E22" i="4"/>
  <c r="D22" i="4"/>
  <c r="B23" i="4"/>
  <c r="O78" i="22" l="1"/>
  <c r="O79" i="22"/>
  <c r="D91" i="14"/>
  <c r="D90" i="14"/>
  <c r="D89" i="14"/>
  <c r="D88" i="14"/>
  <c r="D87" i="14"/>
  <c r="D86" i="14"/>
  <c r="D85" i="14"/>
  <c r="D84" i="14"/>
  <c r="D83" i="14"/>
  <c r="D82" i="14"/>
  <c r="D76" i="14"/>
  <c r="D75" i="14"/>
  <c r="D74" i="14"/>
  <c r="D73" i="14"/>
  <c r="D72" i="14"/>
  <c r="D71" i="14"/>
  <c r="D70" i="14"/>
  <c r="D69" i="14"/>
  <c r="D68" i="14"/>
  <c r="D67" i="14"/>
  <c r="D61" i="14"/>
  <c r="D60" i="14"/>
  <c r="D59" i="14"/>
  <c r="D58" i="14"/>
  <c r="D57" i="14"/>
  <c r="D56" i="14"/>
  <c r="D55" i="14"/>
  <c r="D54" i="14"/>
  <c r="D53" i="14"/>
  <c r="D52" i="14"/>
  <c r="D46" i="14"/>
  <c r="D45" i="14"/>
  <c r="D44" i="14"/>
  <c r="D43" i="14"/>
  <c r="D42" i="14"/>
  <c r="D41" i="14"/>
  <c r="D40" i="14"/>
  <c r="D39" i="14"/>
  <c r="D38" i="14"/>
  <c r="D37" i="14"/>
  <c r="D31" i="14"/>
  <c r="D30" i="14"/>
  <c r="D29" i="14"/>
  <c r="D28" i="14"/>
  <c r="D27" i="14"/>
  <c r="D26" i="14"/>
  <c r="D25" i="14"/>
  <c r="D24" i="14"/>
  <c r="D23" i="14"/>
  <c r="D22" i="14"/>
  <c r="D15" i="14"/>
  <c r="D14" i="14"/>
  <c r="D13" i="14"/>
  <c r="D12" i="14"/>
  <c r="D11" i="14"/>
  <c r="D10" i="14"/>
  <c r="D9" i="14"/>
  <c r="D8" i="14"/>
  <c r="D7" i="14"/>
  <c r="D6" i="14"/>
  <c r="O77" i="22"/>
  <c r="O76" i="22"/>
  <c r="O61" i="22"/>
  <c r="O62" i="22"/>
  <c r="O63" i="22"/>
  <c r="O64" i="22"/>
  <c r="O65" i="22"/>
  <c r="O66" i="22"/>
  <c r="O67" i="22"/>
  <c r="O68" i="22"/>
  <c r="O69" i="22"/>
  <c r="O70" i="22"/>
  <c r="O71" i="22"/>
  <c r="O72" i="22"/>
  <c r="O73" i="22"/>
  <c r="O74" i="22"/>
  <c r="O75" i="22"/>
  <c r="D57" i="22"/>
  <c r="E57" i="22"/>
  <c r="F57" i="22"/>
  <c r="G57" i="22"/>
  <c r="H57" i="22"/>
  <c r="I57" i="22"/>
  <c r="J57" i="22"/>
  <c r="K57" i="22"/>
  <c r="L57" i="22"/>
  <c r="M57" i="22"/>
  <c r="N57" i="22"/>
  <c r="C57" i="22"/>
  <c r="D56" i="22"/>
  <c r="E56" i="22"/>
  <c r="C56" i="22"/>
  <c r="D3" i="22"/>
  <c r="E3" i="22"/>
  <c r="F3" i="22"/>
  <c r="G3" i="22"/>
  <c r="H3" i="22"/>
  <c r="I3" i="22"/>
  <c r="J3" i="22"/>
  <c r="K3" i="22"/>
  <c r="L3" i="22"/>
  <c r="M3" i="22"/>
  <c r="N3" i="22"/>
  <c r="C3" i="22"/>
  <c r="D2" i="22"/>
  <c r="E2" i="22"/>
  <c r="C2" i="22"/>
  <c r="A42" i="2"/>
  <c r="A31" i="2"/>
  <c r="A32" i="2"/>
  <c r="A33" i="2"/>
  <c r="A34" i="2"/>
  <c r="A35" i="2"/>
  <c r="A36" i="2"/>
  <c r="A37" i="2"/>
  <c r="A38" i="2"/>
  <c r="A39" i="2"/>
  <c r="A40" i="2"/>
  <c r="A30" i="2"/>
  <c r="A28" i="2"/>
  <c r="A25" i="2"/>
  <c r="A26" i="2"/>
  <c r="A24" i="2"/>
  <c r="A21" i="2"/>
  <c r="A19" i="2"/>
  <c r="A11" i="2"/>
  <c r="A12" i="2"/>
  <c r="A13" i="2"/>
  <c r="A14" i="2"/>
  <c r="A15" i="2"/>
  <c r="A16" i="2"/>
  <c r="A17" i="2"/>
  <c r="A10" i="2"/>
  <c r="K42" i="2"/>
  <c r="K40" i="2"/>
  <c r="K39" i="2"/>
  <c r="K38" i="2"/>
  <c r="K37" i="2"/>
  <c r="K36" i="2"/>
  <c r="K35" i="2"/>
  <c r="K34" i="2"/>
  <c r="K33" i="2"/>
  <c r="K32" i="2"/>
  <c r="K31" i="2"/>
  <c r="K30" i="2"/>
  <c r="K28" i="2"/>
  <c r="K26" i="2"/>
  <c r="K25" i="2"/>
  <c r="K24" i="2"/>
  <c r="K21" i="2"/>
  <c r="K19" i="2"/>
  <c r="K17" i="2"/>
  <c r="K16" i="2"/>
  <c r="K15" i="2"/>
  <c r="K14" i="2"/>
  <c r="K13" i="2"/>
  <c r="K12" i="2"/>
  <c r="K11" i="2"/>
  <c r="K10" i="2"/>
  <c r="J42" i="2"/>
  <c r="J40" i="2"/>
  <c r="J39" i="2"/>
  <c r="J38" i="2"/>
  <c r="J37" i="2"/>
  <c r="L37" i="2" s="1"/>
  <c r="G37" i="3" s="1"/>
  <c r="J36" i="2"/>
  <c r="J35" i="2"/>
  <c r="J34" i="2"/>
  <c r="J33" i="2"/>
  <c r="J32" i="2"/>
  <c r="J31" i="2"/>
  <c r="J30" i="2"/>
  <c r="J28" i="2"/>
  <c r="J26" i="2"/>
  <c r="J25" i="2"/>
  <c r="J24" i="2"/>
  <c r="J21" i="2"/>
  <c r="J19" i="2"/>
  <c r="J17" i="2"/>
  <c r="J16" i="2"/>
  <c r="J15" i="2"/>
  <c r="J14" i="2"/>
  <c r="J13" i="2"/>
  <c r="J12" i="2"/>
  <c r="J11" i="2"/>
  <c r="J10" i="2"/>
  <c r="G42" i="2"/>
  <c r="G40" i="2"/>
  <c r="G39" i="2"/>
  <c r="G38" i="2"/>
  <c r="G37" i="2"/>
  <c r="G36" i="2"/>
  <c r="G35" i="2"/>
  <c r="G34" i="2"/>
  <c r="G33" i="2"/>
  <c r="G32" i="2"/>
  <c r="G31" i="2"/>
  <c r="G30" i="2"/>
  <c r="G28" i="2"/>
  <c r="G26" i="2"/>
  <c r="G25" i="2"/>
  <c r="G24" i="2"/>
  <c r="G21" i="2"/>
  <c r="G19" i="2"/>
  <c r="G17" i="2"/>
  <c r="G16" i="2"/>
  <c r="G15" i="2"/>
  <c r="G14" i="2"/>
  <c r="G13" i="2"/>
  <c r="G12" i="2"/>
  <c r="G11" i="2"/>
  <c r="G10" i="2"/>
  <c r="F42" i="2"/>
  <c r="F40" i="2"/>
  <c r="F39" i="2"/>
  <c r="F38" i="2"/>
  <c r="F37" i="2"/>
  <c r="F36" i="2"/>
  <c r="F35" i="2"/>
  <c r="H35" i="2" s="1"/>
  <c r="E35" i="3" s="1"/>
  <c r="F34" i="2"/>
  <c r="F33" i="2"/>
  <c r="F32" i="2"/>
  <c r="F31" i="2"/>
  <c r="F30" i="2"/>
  <c r="F28" i="2"/>
  <c r="F26" i="2"/>
  <c r="F25" i="2"/>
  <c r="F24" i="2"/>
  <c r="F21" i="2"/>
  <c r="F19" i="2"/>
  <c r="F17" i="2"/>
  <c r="F16" i="2"/>
  <c r="F15" i="2"/>
  <c r="F14" i="2"/>
  <c r="F13" i="2"/>
  <c r="F12" i="2"/>
  <c r="H12" i="2" s="1"/>
  <c r="E12" i="3" s="1"/>
  <c r="F11" i="2"/>
  <c r="H11" i="2" s="1"/>
  <c r="E11" i="3" s="1"/>
  <c r="F10" i="2"/>
  <c r="H10" i="2" s="1"/>
  <c r="E10" i="3" s="1"/>
  <c r="C42" i="2"/>
  <c r="C40" i="2"/>
  <c r="C39" i="2"/>
  <c r="C38" i="2"/>
  <c r="C37" i="2"/>
  <c r="C36" i="2"/>
  <c r="C35" i="2"/>
  <c r="C34" i="2"/>
  <c r="C33" i="2"/>
  <c r="C32" i="2"/>
  <c r="C31" i="2"/>
  <c r="C30" i="2"/>
  <c r="C28" i="2"/>
  <c r="C26" i="2"/>
  <c r="C25" i="2"/>
  <c r="C24" i="2"/>
  <c r="C21" i="2"/>
  <c r="C19" i="2"/>
  <c r="C17" i="2"/>
  <c r="C16" i="2"/>
  <c r="C15" i="2"/>
  <c r="C14" i="2"/>
  <c r="C13" i="2"/>
  <c r="C12" i="2"/>
  <c r="C11" i="2"/>
  <c r="C10" i="2"/>
  <c r="B42" i="2"/>
  <c r="B40" i="2"/>
  <c r="B39" i="2"/>
  <c r="B38" i="2"/>
  <c r="B37" i="2"/>
  <c r="B36" i="2"/>
  <c r="B35" i="2"/>
  <c r="B34" i="2"/>
  <c r="B33" i="2"/>
  <c r="B32" i="2"/>
  <c r="D32" i="2" s="1"/>
  <c r="C32" i="3" s="1"/>
  <c r="B31" i="2"/>
  <c r="D31" i="2" s="1"/>
  <c r="C31" i="3" s="1"/>
  <c r="B30" i="2"/>
  <c r="B28" i="2"/>
  <c r="D28" i="2" s="1"/>
  <c r="C28" i="3" s="1"/>
  <c r="B26" i="2"/>
  <c r="B25" i="2"/>
  <c r="B24" i="2"/>
  <c r="B21" i="2"/>
  <c r="D21" i="2" s="1"/>
  <c r="C21" i="3" s="1"/>
  <c r="B19" i="2"/>
  <c r="D19" i="2" s="1"/>
  <c r="C19" i="3" s="1"/>
  <c r="B17" i="2"/>
  <c r="D17" i="2" s="1"/>
  <c r="C17" i="3" s="1"/>
  <c r="B16" i="2"/>
  <c r="B15" i="2"/>
  <c r="B14" i="2"/>
  <c r="B13" i="2"/>
  <c r="B12" i="2"/>
  <c r="B11" i="2"/>
  <c r="B10" i="2"/>
  <c r="C7" i="2"/>
  <c r="B7" i="2"/>
  <c r="F6" i="2"/>
  <c r="B6" i="2"/>
  <c r="K41" i="1"/>
  <c r="J41" i="1"/>
  <c r="J41" i="2" s="1"/>
  <c r="G41" i="1"/>
  <c r="G41" i="2" s="1"/>
  <c r="F41" i="1"/>
  <c r="F41" i="2" s="1"/>
  <c r="C41" i="1"/>
  <c r="C41" i="2" s="1"/>
  <c r="B41" i="1"/>
  <c r="B41" i="2" s="1"/>
  <c r="K29" i="2"/>
  <c r="J29" i="2"/>
  <c r="G29" i="2"/>
  <c r="C29" i="2"/>
  <c r="B29" i="2"/>
  <c r="K27" i="1"/>
  <c r="J27" i="1"/>
  <c r="G27" i="1"/>
  <c r="F27" i="1"/>
  <c r="F27" i="2" s="1"/>
  <c r="C27" i="1"/>
  <c r="B27" i="1"/>
  <c r="B27" i="2" s="1"/>
  <c r="K23" i="1"/>
  <c r="J23" i="1"/>
  <c r="J23" i="2" s="1"/>
  <c r="G23" i="1"/>
  <c r="F23" i="1"/>
  <c r="F23" i="2" s="1"/>
  <c r="C23" i="1"/>
  <c r="C23" i="2" s="1"/>
  <c r="B23" i="1"/>
  <c r="K20" i="1"/>
  <c r="K20" i="2" s="1"/>
  <c r="J20" i="1"/>
  <c r="G20" i="1"/>
  <c r="G20" i="2" s="1"/>
  <c r="F20" i="1"/>
  <c r="F20" i="2" s="1"/>
  <c r="C20" i="1"/>
  <c r="C20" i="2" s="1"/>
  <c r="B20" i="1"/>
  <c r="B20" i="2" s="1"/>
  <c r="K18" i="1"/>
  <c r="K18" i="2" s="1"/>
  <c r="J18" i="1"/>
  <c r="J18" i="2" s="1"/>
  <c r="G18" i="1"/>
  <c r="F18" i="1"/>
  <c r="F18" i="2" s="1"/>
  <c r="C18" i="1"/>
  <c r="C18" i="2" s="1"/>
  <c r="B18" i="1"/>
  <c r="B18" i="2"/>
  <c r="K9" i="1"/>
  <c r="K9" i="2" s="1"/>
  <c r="J9" i="1"/>
  <c r="G9" i="1"/>
  <c r="G9" i="2" s="1"/>
  <c r="F9" i="1"/>
  <c r="C9" i="1"/>
  <c r="C9" i="2" s="1"/>
  <c r="B9" i="1"/>
  <c r="B9" i="2" s="1"/>
  <c r="G27" i="2"/>
  <c r="K41" i="2"/>
  <c r="H23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3" i="4"/>
  <c r="M23" i="4"/>
  <c r="L23" i="4"/>
  <c r="M21" i="4"/>
  <c r="L21" i="4"/>
  <c r="M20" i="4"/>
  <c r="L20" i="4"/>
  <c r="M19" i="4"/>
  <c r="L19" i="4"/>
  <c r="M18" i="4"/>
  <c r="L18" i="4"/>
  <c r="M17" i="4"/>
  <c r="L17" i="4"/>
  <c r="M16" i="4"/>
  <c r="L16" i="4"/>
  <c r="M15" i="4"/>
  <c r="L15" i="4"/>
  <c r="M14" i="4"/>
  <c r="L14" i="4"/>
  <c r="M13" i="4"/>
  <c r="L13" i="4"/>
  <c r="M12" i="4"/>
  <c r="L12" i="4"/>
  <c r="M11" i="4"/>
  <c r="L11" i="4"/>
  <c r="M10" i="4"/>
  <c r="L10" i="4"/>
  <c r="M9" i="4"/>
  <c r="L9" i="4"/>
  <c r="L42" i="1"/>
  <c r="F42" i="3" s="1"/>
  <c r="L40" i="1"/>
  <c r="F40" i="3" s="1"/>
  <c r="L39" i="1"/>
  <c r="F39" i="3" s="1"/>
  <c r="L38" i="1"/>
  <c r="F38" i="3" s="1"/>
  <c r="L37" i="1"/>
  <c r="F37" i="3" s="1"/>
  <c r="L36" i="1"/>
  <c r="F36" i="3" s="1"/>
  <c r="L35" i="1"/>
  <c r="F35" i="3" s="1"/>
  <c r="L34" i="1"/>
  <c r="F34" i="3" s="1"/>
  <c r="L33" i="1"/>
  <c r="F33" i="3" s="1"/>
  <c r="L32" i="1"/>
  <c r="F32" i="3" s="1"/>
  <c r="L31" i="1"/>
  <c r="F31" i="3" s="1"/>
  <c r="L30" i="1"/>
  <c r="F30" i="3" s="1"/>
  <c r="L28" i="1"/>
  <c r="F28" i="3" s="1"/>
  <c r="L26" i="1"/>
  <c r="F26" i="3" s="1"/>
  <c r="L25" i="1"/>
  <c r="F25" i="3" s="1"/>
  <c r="L24" i="1"/>
  <c r="F24" i="3" s="1"/>
  <c r="L21" i="1"/>
  <c r="F21" i="3" s="1"/>
  <c r="L19" i="1"/>
  <c r="F19" i="3" s="1"/>
  <c r="L17" i="1"/>
  <c r="F17" i="3" s="1"/>
  <c r="L16" i="1"/>
  <c r="F16" i="3" s="1"/>
  <c r="L15" i="1"/>
  <c r="F15" i="3" s="1"/>
  <c r="L14" i="1"/>
  <c r="F14" i="3" s="1"/>
  <c r="L13" i="1"/>
  <c r="F13" i="3" s="1"/>
  <c r="L12" i="1"/>
  <c r="F12" i="3" s="1"/>
  <c r="L11" i="1"/>
  <c r="F11" i="3" s="1"/>
  <c r="L10" i="1"/>
  <c r="F10" i="3" s="1"/>
  <c r="P5" i="23"/>
  <c r="P6" i="23"/>
  <c r="P7" i="23"/>
  <c r="P8" i="23"/>
  <c r="P9" i="23"/>
  <c r="P10" i="23"/>
  <c r="P11" i="23"/>
  <c r="P12" i="23"/>
  <c r="P13" i="23"/>
  <c r="P14" i="23"/>
  <c r="P15" i="23"/>
  <c r="P16" i="23"/>
  <c r="P17" i="23"/>
  <c r="P18" i="23"/>
  <c r="P19" i="23"/>
  <c r="P20" i="23"/>
  <c r="P21" i="23"/>
  <c r="P22" i="23"/>
  <c r="P23" i="23"/>
  <c r="P24" i="23"/>
  <c r="P26" i="23"/>
  <c r="O56" i="22"/>
  <c r="O57" i="22"/>
  <c r="O60" i="22"/>
  <c r="I23" i="4"/>
  <c r="E23" i="4"/>
  <c r="I21" i="4"/>
  <c r="H21" i="4"/>
  <c r="E21" i="4"/>
  <c r="I20" i="4"/>
  <c r="H20" i="4"/>
  <c r="E20" i="4"/>
  <c r="I19" i="4"/>
  <c r="H19" i="4"/>
  <c r="E19" i="4"/>
  <c r="I18" i="4"/>
  <c r="H18" i="4"/>
  <c r="E18" i="4"/>
  <c r="I17" i="4"/>
  <c r="H17" i="4"/>
  <c r="E17" i="4"/>
  <c r="I16" i="4"/>
  <c r="H16" i="4"/>
  <c r="E16" i="4"/>
  <c r="I15" i="4"/>
  <c r="H15" i="4"/>
  <c r="E15" i="4"/>
  <c r="I14" i="4"/>
  <c r="H14" i="4"/>
  <c r="E14" i="4"/>
  <c r="I13" i="4"/>
  <c r="H13" i="4"/>
  <c r="E13" i="4"/>
  <c r="I12" i="4"/>
  <c r="H12" i="4"/>
  <c r="E12" i="4"/>
  <c r="I11" i="4"/>
  <c r="H11" i="4"/>
  <c r="E11" i="4"/>
  <c r="I10" i="4"/>
  <c r="H10" i="4"/>
  <c r="E10" i="4"/>
  <c r="I9" i="4"/>
  <c r="H9" i="4"/>
  <c r="E9" i="4"/>
  <c r="H42" i="1"/>
  <c r="D42" i="3" s="1"/>
  <c r="D42" i="1"/>
  <c r="B42" i="3" s="1"/>
  <c r="H40" i="1"/>
  <c r="D40" i="3" s="1"/>
  <c r="D40" i="1"/>
  <c r="B40" i="3" s="1"/>
  <c r="H39" i="1"/>
  <c r="D39" i="3" s="1"/>
  <c r="D39" i="1"/>
  <c r="B39" i="3" s="1"/>
  <c r="H38" i="1"/>
  <c r="D38" i="3" s="1"/>
  <c r="D38" i="1"/>
  <c r="B38" i="3" s="1"/>
  <c r="H37" i="1"/>
  <c r="D37" i="3" s="1"/>
  <c r="D37" i="1"/>
  <c r="B37" i="3" s="1"/>
  <c r="H36" i="1"/>
  <c r="D36" i="3" s="1"/>
  <c r="D36" i="1"/>
  <c r="B36" i="3" s="1"/>
  <c r="H35" i="1"/>
  <c r="D35" i="3" s="1"/>
  <c r="D35" i="1"/>
  <c r="B35" i="3" s="1"/>
  <c r="H34" i="1"/>
  <c r="D34" i="3" s="1"/>
  <c r="D34" i="1"/>
  <c r="B34" i="3" s="1"/>
  <c r="H33" i="1"/>
  <c r="D33" i="3"/>
  <c r="D33" i="1"/>
  <c r="B33" i="3" s="1"/>
  <c r="H32" i="1"/>
  <c r="D32" i="3" s="1"/>
  <c r="D32" i="1"/>
  <c r="B32" i="3" s="1"/>
  <c r="H31" i="1"/>
  <c r="D31" i="3" s="1"/>
  <c r="D31" i="1"/>
  <c r="B31" i="3" s="1"/>
  <c r="H30" i="1"/>
  <c r="D30" i="3" s="1"/>
  <c r="D30" i="1"/>
  <c r="B30" i="3" s="1"/>
  <c r="H28" i="1"/>
  <c r="D28" i="3" s="1"/>
  <c r="D28" i="1"/>
  <c r="B28" i="3" s="1"/>
  <c r="H26" i="1"/>
  <c r="D26" i="3" s="1"/>
  <c r="D26" i="1"/>
  <c r="B26" i="3" s="1"/>
  <c r="H25" i="1"/>
  <c r="D25" i="3" s="1"/>
  <c r="D25" i="1"/>
  <c r="B25" i="3" s="1"/>
  <c r="H24" i="1"/>
  <c r="D24" i="3" s="1"/>
  <c r="D24" i="1"/>
  <c r="B24" i="3" s="1"/>
  <c r="H21" i="1"/>
  <c r="D21" i="3" s="1"/>
  <c r="D21" i="1"/>
  <c r="B21" i="3" s="1"/>
  <c r="H19" i="1"/>
  <c r="D19" i="3" s="1"/>
  <c r="D19" i="1"/>
  <c r="B19" i="3" s="1"/>
  <c r="H17" i="1"/>
  <c r="D17" i="3" s="1"/>
  <c r="D17" i="1"/>
  <c r="B17" i="3" s="1"/>
  <c r="H16" i="1"/>
  <c r="D16" i="3" s="1"/>
  <c r="D16" i="1"/>
  <c r="B16" i="3" s="1"/>
  <c r="H15" i="1"/>
  <c r="D15" i="3" s="1"/>
  <c r="D15" i="1"/>
  <c r="B15" i="3" s="1"/>
  <c r="H14" i="1"/>
  <c r="D14" i="3" s="1"/>
  <c r="D14" i="1"/>
  <c r="B14" i="3" s="1"/>
  <c r="H13" i="1"/>
  <c r="D13" i="3" s="1"/>
  <c r="D13" i="1"/>
  <c r="B13" i="3" s="1"/>
  <c r="H12" i="1"/>
  <c r="D12" i="3" s="1"/>
  <c r="D12" i="1"/>
  <c r="B12" i="3" s="1"/>
  <c r="H11" i="1"/>
  <c r="D11" i="3" s="1"/>
  <c r="D11" i="1"/>
  <c r="B11" i="3" s="1"/>
  <c r="H10" i="1"/>
  <c r="D10" i="3" s="1"/>
  <c r="D10" i="1"/>
  <c r="B10" i="3" s="1"/>
  <c r="H34" i="2" l="1"/>
  <c r="E34" i="3" s="1"/>
  <c r="D30" i="2"/>
  <c r="C30" i="3" s="1"/>
  <c r="L14" i="2"/>
  <c r="G14" i="3" s="1"/>
  <c r="D13" i="2"/>
  <c r="C13" i="3" s="1"/>
  <c r="D11" i="2"/>
  <c r="C11" i="3" s="1"/>
  <c r="D12" i="2"/>
  <c r="C12" i="3" s="1"/>
  <c r="H27" i="2"/>
  <c r="E27" i="3" s="1"/>
  <c r="L12" i="2"/>
  <c r="G12" i="3" s="1"/>
  <c r="L11" i="2"/>
  <c r="G11" i="3" s="1"/>
  <c r="L35" i="2"/>
  <c r="G35" i="3" s="1"/>
  <c r="L36" i="2"/>
  <c r="G36" i="3" s="1"/>
  <c r="H13" i="2"/>
  <c r="E13" i="3" s="1"/>
  <c r="L31" i="2"/>
  <c r="G31" i="3" s="1"/>
  <c r="H14" i="2"/>
  <c r="E14" i="3" s="1"/>
  <c r="H42" i="2"/>
  <c r="E42" i="3" s="1"/>
  <c r="H15" i="2"/>
  <c r="E15" i="3" s="1"/>
  <c r="H16" i="2"/>
  <c r="E16" i="3" s="1"/>
  <c r="D34" i="2"/>
  <c r="C34" i="3" s="1"/>
  <c r="L13" i="2"/>
  <c r="G13" i="3" s="1"/>
  <c r="D40" i="2"/>
  <c r="C40" i="3" s="1"/>
  <c r="D35" i="2"/>
  <c r="C35" i="3" s="1"/>
  <c r="L42" i="2"/>
  <c r="G42" i="3" s="1"/>
  <c r="H31" i="2"/>
  <c r="E31" i="3" s="1"/>
  <c r="H24" i="2"/>
  <c r="E24" i="3" s="1"/>
  <c r="H32" i="2"/>
  <c r="E32" i="3" s="1"/>
  <c r="H18" i="1"/>
  <c r="D18" i="3" s="1"/>
  <c r="D15" i="2"/>
  <c r="C15" i="3" s="1"/>
  <c r="H26" i="2"/>
  <c r="E26" i="3" s="1"/>
  <c r="P25" i="23"/>
  <c r="G22" i="1"/>
  <c r="G22" i="2" s="1"/>
  <c r="H40" i="2"/>
  <c r="E40" i="3" s="1"/>
  <c r="D37" i="2"/>
  <c r="C37" i="3" s="1"/>
  <c r="H17" i="2"/>
  <c r="E17" i="3" s="1"/>
  <c r="H36" i="2"/>
  <c r="E36" i="3" s="1"/>
  <c r="L28" i="2"/>
  <c r="G28" i="3" s="1"/>
  <c r="L16" i="2"/>
  <c r="G16" i="3" s="1"/>
  <c r="K22" i="1"/>
  <c r="K22" i="2" s="1"/>
  <c r="L21" i="2"/>
  <c r="G21" i="3" s="1"/>
  <c r="D38" i="2"/>
  <c r="C38" i="3" s="1"/>
  <c r="H19" i="2"/>
  <c r="E19" i="3" s="1"/>
  <c r="H37" i="2"/>
  <c r="E37" i="3" s="1"/>
  <c r="L17" i="2"/>
  <c r="G17" i="3" s="1"/>
  <c r="H39" i="2"/>
  <c r="E39" i="3" s="1"/>
  <c r="L38" i="2"/>
  <c r="G38" i="3" s="1"/>
  <c r="D39" i="2"/>
  <c r="C39" i="3" s="1"/>
  <c r="H21" i="2"/>
  <c r="E21" i="3" s="1"/>
  <c r="H38" i="2"/>
  <c r="E38" i="3" s="1"/>
  <c r="D16" i="2"/>
  <c r="C16" i="3" s="1"/>
  <c r="L34" i="2"/>
  <c r="G34" i="3" s="1"/>
  <c r="L32" i="2"/>
  <c r="G32" i="3" s="1"/>
  <c r="L9" i="1"/>
  <c r="F9" i="3" s="1"/>
  <c r="H30" i="2"/>
  <c r="E30" i="3" s="1"/>
  <c r="L10" i="2"/>
  <c r="G10" i="3" s="1"/>
  <c r="L41" i="1"/>
  <c r="F41" i="3" s="1"/>
  <c r="L24" i="2"/>
  <c r="G24" i="3" s="1"/>
  <c r="L18" i="1"/>
  <c r="F18" i="3" s="1"/>
  <c r="D26" i="2"/>
  <c r="C26" i="3" s="1"/>
  <c r="L40" i="2"/>
  <c r="G40" i="3" s="1"/>
  <c r="H28" i="2"/>
  <c r="E28" i="3" s="1"/>
  <c r="D24" i="2"/>
  <c r="C24" i="3" s="1"/>
  <c r="D10" i="2"/>
  <c r="C10" i="3" s="1"/>
  <c r="L26" i="2"/>
  <c r="G26" i="3" s="1"/>
  <c r="O25" i="23"/>
  <c r="L41" i="2"/>
  <c r="G41" i="3" s="1"/>
  <c r="H41" i="2"/>
  <c r="E41" i="3" s="1"/>
  <c r="H41" i="1"/>
  <c r="D41" i="3" s="1"/>
  <c r="D33" i="2"/>
  <c r="C33" i="3" s="1"/>
  <c r="L29" i="1"/>
  <c r="F29" i="3" s="1"/>
  <c r="L29" i="2"/>
  <c r="G29" i="3" s="1"/>
  <c r="D29" i="2"/>
  <c r="C29" i="3" s="1"/>
  <c r="J22" i="1"/>
  <c r="J22" i="2" s="1"/>
  <c r="L23" i="1"/>
  <c r="F23" i="3" s="1"/>
  <c r="H25" i="2"/>
  <c r="E25" i="3" s="1"/>
  <c r="G23" i="2"/>
  <c r="H23" i="2" s="1"/>
  <c r="E23" i="3" s="1"/>
  <c r="H23" i="1"/>
  <c r="D23" i="3" s="1"/>
  <c r="H20" i="2"/>
  <c r="E20" i="3" s="1"/>
  <c r="H20" i="1"/>
  <c r="D20" i="3" s="1"/>
  <c r="F8" i="1"/>
  <c r="F8" i="2" s="1"/>
  <c r="D18" i="2"/>
  <c r="C18" i="3" s="1"/>
  <c r="D14" i="2"/>
  <c r="C14" i="3" s="1"/>
  <c r="D9" i="2"/>
  <c r="C9" i="3" s="1"/>
  <c r="D9" i="1"/>
  <c r="B9" i="3" s="1"/>
  <c r="F9" i="2"/>
  <c r="H9" i="2" s="1"/>
  <c r="E9" i="3" s="1"/>
  <c r="O2" i="22"/>
  <c r="H9" i="1"/>
  <c r="D9" i="3" s="1"/>
  <c r="D20" i="1"/>
  <c r="B20" i="3" s="1"/>
  <c r="D18" i="1"/>
  <c r="B18" i="3" s="1"/>
  <c r="H27" i="1"/>
  <c r="D27" i="3" s="1"/>
  <c r="J8" i="1"/>
  <c r="B8" i="1"/>
  <c r="B8" i="2" s="1"/>
  <c r="K8" i="1"/>
  <c r="J27" i="2"/>
  <c r="O3" i="22"/>
  <c r="K23" i="2"/>
  <c r="L23" i="2" s="1"/>
  <c r="G23" i="3" s="1"/>
  <c r="D42" i="2"/>
  <c r="C42" i="3" s="1"/>
  <c r="L30" i="2"/>
  <c r="G30" i="3" s="1"/>
  <c r="D20" i="2"/>
  <c r="C20" i="3" s="1"/>
  <c r="D41" i="1"/>
  <c r="B41" i="3" s="1"/>
  <c r="C8" i="1"/>
  <c r="D41" i="2"/>
  <c r="C41" i="3" s="1"/>
  <c r="D27" i="1"/>
  <c r="B27" i="3" s="1"/>
  <c r="D29" i="1"/>
  <c r="B29" i="3" s="1"/>
  <c r="D36" i="2"/>
  <c r="C36" i="3" s="1"/>
  <c r="L19" i="2"/>
  <c r="G19" i="3" s="1"/>
  <c r="G18" i="2"/>
  <c r="G8" i="1"/>
  <c r="B23" i="2"/>
  <c r="D23" i="2" s="1"/>
  <c r="C23" i="3" s="1"/>
  <c r="D23" i="1"/>
  <c r="B23" i="3" s="1"/>
  <c r="B22" i="1"/>
  <c r="F29" i="2"/>
  <c r="H29" i="2" s="1"/>
  <c r="E29" i="3" s="1"/>
  <c r="F22" i="1"/>
  <c r="H29" i="1"/>
  <c r="D29" i="3" s="1"/>
  <c r="L18" i="2"/>
  <c r="G18" i="3" s="1"/>
  <c r="D25" i="2"/>
  <c r="C25" i="3" s="1"/>
  <c r="L15" i="2"/>
  <c r="G15" i="3" s="1"/>
  <c r="L25" i="2"/>
  <c r="G25" i="3" s="1"/>
  <c r="L33" i="2"/>
  <c r="G33" i="3" s="1"/>
  <c r="L39" i="2"/>
  <c r="G39" i="3" s="1"/>
  <c r="H33" i="2"/>
  <c r="E33" i="3" s="1"/>
  <c r="L27" i="1"/>
  <c r="F27" i="3" s="1"/>
  <c r="K27" i="2"/>
  <c r="J20" i="2"/>
  <c r="L20" i="2" s="1"/>
  <c r="G20" i="3" s="1"/>
  <c r="L20" i="1"/>
  <c r="F20" i="3" s="1"/>
  <c r="C27" i="2"/>
  <c r="C22" i="1"/>
  <c r="J9" i="2"/>
  <c r="L9" i="2" s="1"/>
  <c r="G9" i="3" s="1"/>
  <c r="J43" i="1" l="1"/>
  <c r="K43" i="1"/>
  <c r="L22" i="1"/>
  <c r="F22" i="3" s="1"/>
  <c r="L8" i="1"/>
  <c r="F8" i="3" s="1"/>
  <c r="J8" i="2"/>
  <c r="K8" i="2"/>
  <c r="D8" i="1"/>
  <c r="B8" i="3" s="1"/>
  <c r="C8" i="2"/>
  <c r="D8" i="2" s="1"/>
  <c r="C8" i="3" s="1"/>
  <c r="L22" i="2"/>
  <c r="G22" i="3" s="1"/>
  <c r="G8" i="2"/>
  <c r="G43" i="1"/>
  <c r="H8" i="1"/>
  <c r="D8" i="3" s="1"/>
  <c r="D27" i="2"/>
  <c r="C27" i="3" s="1"/>
  <c r="F43" i="1"/>
  <c r="F44" i="1" s="1"/>
  <c r="H22" i="1"/>
  <c r="D22" i="3" s="1"/>
  <c r="F22" i="2"/>
  <c r="H22" i="2" s="1"/>
  <c r="E22" i="3" s="1"/>
  <c r="L8" i="2"/>
  <c r="G8" i="3" s="1"/>
  <c r="C22" i="2"/>
  <c r="D22" i="1"/>
  <c r="B22" i="3" s="1"/>
  <c r="H18" i="2"/>
  <c r="E18" i="3" s="1"/>
  <c r="L27" i="2"/>
  <c r="G27" i="3" s="1"/>
  <c r="B43" i="1"/>
  <c r="B44" i="1" s="1"/>
  <c r="B22" i="2"/>
  <c r="M25" i="1"/>
  <c r="M38" i="1"/>
  <c r="M36" i="1"/>
  <c r="M26" i="1"/>
  <c r="M9" i="1"/>
  <c r="M18" i="1"/>
  <c r="M32" i="1"/>
  <c r="M40" i="1"/>
  <c r="M30" i="1"/>
  <c r="M28" i="1"/>
  <c r="M10" i="1"/>
  <c r="M43" i="1"/>
  <c r="M16" i="1"/>
  <c r="M14" i="1"/>
  <c r="M12" i="1"/>
  <c r="M24" i="1"/>
  <c r="M23" i="1"/>
  <c r="M20" i="1"/>
  <c r="M39" i="1"/>
  <c r="K43" i="2"/>
  <c r="M27" i="2" s="1"/>
  <c r="M34" i="1"/>
  <c r="M21" i="1"/>
  <c r="M35" i="1"/>
  <c r="M33" i="1"/>
  <c r="M15" i="1"/>
  <c r="M13" i="1"/>
  <c r="M19" i="1"/>
  <c r="M29" i="1"/>
  <c r="M22" i="1"/>
  <c r="M8" i="1"/>
  <c r="C43" i="1"/>
  <c r="C44" i="1" s="1"/>
  <c r="E44" i="1" l="1"/>
  <c r="D44" i="1"/>
  <c r="I8" i="1"/>
  <c r="G44" i="1"/>
  <c r="M27" i="1"/>
  <c r="K44" i="1"/>
  <c r="M31" i="1"/>
  <c r="J43" i="2"/>
  <c r="J44" i="1"/>
  <c r="L43" i="1"/>
  <c r="F43" i="3" s="1"/>
  <c r="M42" i="1"/>
  <c r="M17" i="1"/>
  <c r="M37" i="1"/>
  <c r="M41" i="1"/>
  <c r="M11" i="1"/>
  <c r="I15" i="1"/>
  <c r="I42" i="1"/>
  <c r="I10" i="1"/>
  <c r="I24" i="1"/>
  <c r="I23" i="1"/>
  <c r="I32" i="1"/>
  <c r="I30" i="1"/>
  <c r="I35" i="1"/>
  <c r="I16" i="1"/>
  <c r="I22" i="1"/>
  <c r="I20" i="1"/>
  <c r="H43" i="1"/>
  <c r="D43" i="3" s="1"/>
  <c r="I31" i="1"/>
  <c r="I43" i="1"/>
  <c r="I19" i="1"/>
  <c r="I33" i="1"/>
  <c r="I14" i="1"/>
  <c r="I27" i="1"/>
  <c r="I38" i="1"/>
  <c r="I36" i="1"/>
  <c r="I11" i="1"/>
  <c r="I25" i="1"/>
  <c r="I37" i="1"/>
  <c r="I29" i="1"/>
  <c r="I21" i="1"/>
  <c r="I28" i="1"/>
  <c r="I34" i="1"/>
  <c r="I17" i="1"/>
  <c r="I13" i="1"/>
  <c r="I9" i="1"/>
  <c r="I12" i="1"/>
  <c r="I26" i="1"/>
  <c r="I40" i="1"/>
  <c r="G43" i="2"/>
  <c r="I41" i="1"/>
  <c r="I39" i="1"/>
  <c r="I18" i="1"/>
  <c r="B43" i="2"/>
  <c r="D22" i="2"/>
  <c r="C22" i="3" s="1"/>
  <c r="F43" i="2"/>
  <c r="H8" i="2"/>
  <c r="E8" i="3" s="1"/>
  <c r="M8" i="2"/>
  <c r="E35" i="1"/>
  <c r="E29" i="1"/>
  <c r="E23" i="1"/>
  <c r="E19" i="1"/>
  <c r="E41" i="1"/>
  <c r="E36" i="1"/>
  <c r="E30" i="1"/>
  <c r="E24" i="1"/>
  <c r="E20" i="1"/>
  <c r="E42" i="1"/>
  <c r="E37" i="1"/>
  <c r="E31" i="1"/>
  <c r="E25" i="1"/>
  <c r="E21" i="1"/>
  <c r="E43" i="1"/>
  <c r="E38" i="1"/>
  <c r="E32" i="1"/>
  <c r="E26" i="1"/>
  <c r="D43" i="1"/>
  <c r="B43" i="3" s="1"/>
  <c r="E39" i="1"/>
  <c r="E33" i="1"/>
  <c r="E18" i="1"/>
  <c r="E12" i="1"/>
  <c r="E40" i="1"/>
  <c r="E13" i="1"/>
  <c r="E14" i="1"/>
  <c r="E8" i="1"/>
  <c r="E34" i="1"/>
  <c r="E28" i="1"/>
  <c r="E15" i="1"/>
  <c r="E9" i="1"/>
  <c r="E17" i="1"/>
  <c r="C43" i="2"/>
  <c r="E16" i="1"/>
  <c r="E10" i="1"/>
  <c r="E11" i="1"/>
  <c r="E27" i="1"/>
  <c r="E22" i="1"/>
  <c r="M43" i="2"/>
  <c r="M11" i="2"/>
  <c r="M24" i="2"/>
  <c r="M42" i="2"/>
  <c r="M41" i="2"/>
  <c r="M12" i="2"/>
  <c r="M34" i="2"/>
  <c r="M40" i="2"/>
  <c r="M20" i="2"/>
  <c r="M17" i="2"/>
  <c r="M26" i="2"/>
  <c r="M36" i="2"/>
  <c r="M35" i="2"/>
  <c r="M13" i="2"/>
  <c r="M9" i="2"/>
  <c r="M28" i="2"/>
  <c r="M16" i="2"/>
  <c r="M31" i="2"/>
  <c r="M38" i="2"/>
  <c r="M29" i="2"/>
  <c r="M14" i="2"/>
  <c r="M10" i="2"/>
  <c r="M30" i="2"/>
  <c r="M32" i="2"/>
  <c r="M21" i="2"/>
  <c r="M19" i="2"/>
  <c r="L43" i="2"/>
  <c r="G43" i="3" s="1"/>
  <c r="M37" i="2"/>
  <c r="M33" i="2"/>
  <c r="M18" i="2"/>
  <c r="M15" i="2"/>
  <c r="M23" i="2"/>
  <c r="M39" i="2"/>
  <c r="M25" i="2"/>
  <c r="M22" i="2"/>
  <c r="M44" i="1" l="1"/>
  <c r="L44" i="1"/>
  <c r="I44" i="1"/>
  <c r="H44" i="1"/>
  <c r="I14" i="2"/>
  <c r="I30" i="2"/>
  <c r="I21" i="2"/>
  <c r="I10" i="2"/>
  <c r="I19" i="2"/>
  <c r="I20" i="2"/>
  <c r="I16" i="2"/>
  <c r="I36" i="2"/>
  <c r="I24" i="2"/>
  <c r="I22" i="2"/>
  <c r="I31" i="2"/>
  <c r="I40" i="2"/>
  <c r="I38" i="2"/>
  <c r="I13" i="2"/>
  <c r="I43" i="2"/>
  <c r="I32" i="2"/>
  <c r="I11" i="2"/>
  <c r="I27" i="2"/>
  <c r="I28" i="2"/>
  <c r="I42" i="2"/>
  <c r="I35" i="2"/>
  <c r="I37" i="2"/>
  <c r="I12" i="2"/>
  <c r="I23" i="2"/>
  <c r="H43" i="2"/>
  <c r="E43" i="3" s="1"/>
  <c r="I34" i="2"/>
  <c r="I26" i="2"/>
  <c r="I17" i="2"/>
  <c r="I25" i="2"/>
  <c r="I9" i="2"/>
  <c r="I33" i="2"/>
  <c r="I41" i="2"/>
  <c r="I15" i="2"/>
  <c r="I39" i="2"/>
  <c r="I29" i="2"/>
  <c r="I18" i="2"/>
  <c r="I8" i="2"/>
  <c r="E8" i="2"/>
  <c r="E30" i="2"/>
  <c r="E42" i="2"/>
  <c r="E34" i="2"/>
  <c r="E31" i="2"/>
  <c r="E26" i="2"/>
  <c r="E18" i="2"/>
  <c r="E19" i="2"/>
  <c r="E10" i="2"/>
  <c r="E14" i="2"/>
  <c r="E41" i="2"/>
  <c r="E23" i="2"/>
  <c r="E12" i="2"/>
  <c r="E43" i="2"/>
  <c r="E11" i="2"/>
  <c r="E40" i="2"/>
  <c r="E16" i="2"/>
  <c r="E21" i="2"/>
  <c r="E38" i="2"/>
  <c r="E13" i="2"/>
  <c r="E17" i="2"/>
  <c r="E35" i="2"/>
  <c r="E37" i="2"/>
  <c r="E20" i="2"/>
  <c r="E36" i="2"/>
  <c r="E32" i="2"/>
  <c r="E28" i="2"/>
  <c r="E24" i="2"/>
  <c r="D43" i="2"/>
  <c r="C43" i="3" s="1"/>
  <c r="E29" i="2"/>
  <c r="E39" i="2"/>
  <c r="E9" i="2"/>
  <c r="E15" i="2"/>
  <c r="E25" i="2"/>
  <c r="E33" i="2"/>
  <c r="E27" i="2"/>
  <c r="E22" i="2"/>
</calcChain>
</file>

<file path=xl/sharedStrings.xml><?xml version="1.0" encoding="utf-8"?>
<sst xmlns="http://schemas.openxmlformats.org/spreadsheetml/2006/main" count="413" uniqueCount="219">
  <si>
    <t>TEMMUZ</t>
  </si>
  <si>
    <t>SEKTÖRLER</t>
  </si>
  <si>
    <t>I. TARIM</t>
  </si>
  <si>
    <t xml:space="preserve">   A. BİTKİSEL ÜRÜNLER</t>
  </si>
  <si>
    <t xml:space="preserve">     Hububat, Bakliyat, Yağlı Tohumlar ve Mam.</t>
  </si>
  <si>
    <t xml:space="preserve">     Yaş Meyve ve Sebze</t>
  </si>
  <si>
    <t xml:space="preserve">     Meyve Sebze Mamulleri</t>
  </si>
  <si>
    <t xml:space="preserve">     Kuru Meyve ve Mamulleri</t>
  </si>
  <si>
    <t xml:space="preserve">     Fındık ve Mamulleri</t>
  </si>
  <si>
    <t xml:space="preserve">     Zeytin ve Zeytinyağı</t>
  </si>
  <si>
    <t xml:space="preserve">     Tütün ve Mamulleri</t>
  </si>
  <si>
    <t xml:space="preserve">     Süs Bitkileri</t>
  </si>
  <si>
    <t xml:space="preserve">   B. HAYVANSAL ÜRÜNLER</t>
  </si>
  <si>
    <t xml:space="preserve">     Su Ürünleri ve Hayvansal Mamuller</t>
  </si>
  <si>
    <t>II. SANAYİ</t>
  </si>
  <si>
    <t xml:space="preserve">   A. TARIMA DAYALI İŞLENMİŞ ÜRÜNLER</t>
  </si>
  <si>
    <t xml:space="preserve">     Tekstil ve Hammaddeleri</t>
  </si>
  <si>
    <t xml:space="preserve">     Deri ve Deri Mamulleri</t>
  </si>
  <si>
    <t xml:space="preserve">     Halı</t>
  </si>
  <si>
    <t xml:space="preserve">   B. KİMYEVİ MADDELER VE MAM.</t>
  </si>
  <si>
    <t xml:space="preserve">     Kimyevi Maddeler ve Mamulleri</t>
  </si>
  <si>
    <t xml:space="preserve">   C. SANAYİ MAMULLERİ</t>
  </si>
  <si>
    <t xml:space="preserve">     Hazırgiyim ve Konfeksiyon</t>
  </si>
  <si>
    <t xml:space="preserve">     Otomotiv Endüstrisi</t>
  </si>
  <si>
    <t xml:space="preserve">     Gemi ve Yat</t>
  </si>
  <si>
    <t xml:space="preserve">     Makine ve Aksamları</t>
  </si>
  <si>
    <t xml:space="preserve">     Demir ve Demir Dışı Metaller</t>
  </si>
  <si>
    <t xml:space="preserve">     Çelik</t>
  </si>
  <si>
    <t xml:space="preserve">     Mücevher</t>
  </si>
  <si>
    <t xml:space="preserve">     İklimlendirme Sanayii</t>
  </si>
  <si>
    <t>III. MADENCİLİK</t>
  </si>
  <si>
    <t xml:space="preserve">     Madencilik Ürünleri</t>
  </si>
  <si>
    <t>T O P L A M (TİM*)</t>
  </si>
  <si>
    <t>İHRACAT ARTIŞI KARŞILAŞTIRMA TABLOSU (USD - TL)</t>
  </si>
  <si>
    <t>USD Bazında Artış (%)</t>
  </si>
  <si>
    <t>TL Bazında Artış  (%)</t>
  </si>
  <si>
    <t>T O P L A M</t>
  </si>
  <si>
    <t>İHRACATÇI  BİRLİKLERİ 
GENEL SEKRETERLİKLERİ</t>
  </si>
  <si>
    <t>TOPLAM</t>
  </si>
  <si>
    <t xml:space="preserve"> </t>
  </si>
  <si>
    <t>OCAK</t>
  </si>
  <si>
    <t>ŞUBAT</t>
  </si>
  <si>
    <t>MART</t>
  </si>
  <si>
    <t>NİSAN</t>
  </si>
  <si>
    <t>MAYIS</t>
  </si>
  <si>
    <t>HAZİRAN</t>
  </si>
  <si>
    <t>EYLÜL</t>
  </si>
  <si>
    <t>EKİM</t>
  </si>
  <si>
    <t>KASIM</t>
  </si>
  <si>
    <t>ARALIK</t>
  </si>
  <si>
    <t>A. BİTKİSEL ÜRÜNLER</t>
  </si>
  <si>
    <t>B. HAYVANSAL ÜRÜNLER</t>
  </si>
  <si>
    <t>C. AĞAÇ MAMULLERİ VE ORMAN ÜRÜNLERİ</t>
  </si>
  <si>
    <t>A. TARIMA DAYALI İŞLENMİŞ ÜRÜNLER</t>
  </si>
  <si>
    <t>B. KİMYEVİ MADDELER</t>
  </si>
  <si>
    <t>C. SANAYİ MAMULLERİ</t>
  </si>
  <si>
    <t>(x1000 $)</t>
  </si>
  <si>
    <t>AGUSTOS</t>
  </si>
  <si>
    <t>Tablo 1</t>
  </si>
  <si>
    <t>En yüksek ihracat artışı elde edilen ilk 10 ülke*</t>
  </si>
  <si>
    <t>ÜLKE (Bin$)</t>
  </si>
  <si>
    <t>Değ. %</t>
  </si>
  <si>
    <t>Tablo 2</t>
  </si>
  <si>
    <t>En fazla ihracat yapılan ilk 10 ülke</t>
  </si>
  <si>
    <t>Tablo 3</t>
  </si>
  <si>
    <t xml:space="preserve">En fazla ihracat yapan ilk 10 sektör </t>
  </si>
  <si>
    <t>SEKTÖR (Bin$)</t>
  </si>
  <si>
    <t>Tablo 4</t>
  </si>
  <si>
    <t>İhracatını en yüksek oranlı artıran ilk 10 sektör</t>
  </si>
  <si>
    <t>Tablo 5</t>
  </si>
  <si>
    <t>En fazla ihracat yapan ilk 10 il</t>
  </si>
  <si>
    <t>İL (Bin$)</t>
  </si>
  <si>
    <t>Tablo 6</t>
  </si>
  <si>
    <t>İhracatını en yüksek oranlı artıran ilk 10 il</t>
  </si>
  <si>
    <t>Genel Toplam</t>
  </si>
  <si>
    <t>İlk 20 Ülke Toplam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</si>
  <si>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</si>
  <si>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</si>
  <si>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</si>
  <si>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</si>
  <si>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</si>
  <si>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</si>
  <si>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</si>
  <si>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</si>
  <si>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</si>
  <si>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</si>
  <si>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</si>
  <si>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</si>
  <si>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</si>
  <si>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</si>
  <si>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</si>
  <si>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</si>
  <si>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</si>
  <si>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</si>
  <si>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</si>
  <si>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</si>
  <si>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% PAY</t>
  </si>
  <si>
    <t>KÜMÜLATİF</t>
  </si>
  <si>
    <t>AĞUSTOS</t>
  </si>
  <si>
    <t>ÜLKE</t>
  </si>
  <si>
    <t>SON 12 AYLIK</t>
  </si>
  <si>
    <t xml:space="preserve">     Elektrik Elektronik ve Hizmet</t>
  </si>
  <si>
    <t xml:space="preserve">     Çimento Cam Seramik ve Toprak Ürünleri</t>
  </si>
  <si>
    <t xml:space="preserve">     Savunma ve Havacılık Sanayii</t>
  </si>
  <si>
    <t xml:space="preserve">* Aylar bazında toplam ihracat grafiğinde TUİK rakamları kullanılmıştır. </t>
  </si>
  <si>
    <t xml:space="preserve">     Mobilya, Kağıt ve Orman Ürünleri</t>
  </si>
  <si>
    <t xml:space="preserve">   C. AĞAÇ VE ORMAN ÜRÜNLERİ</t>
  </si>
  <si>
    <t xml:space="preserve">SEKTÖREL BAZDA İHRACAT KAYIT RAKAMLARI - 1.000 TL   </t>
  </si>
  <si>
    <t>İHRACATÇI  BİRLİKLERİ  GENEL SEKRETERLİKLERİ BAZINDA İHRACAT RAKAMLARI (1.000 $)</t>
  </si>
  <si>
    <t>Değişim    ('26/'25)</t>
  </si>
  <si>
    <t xml:space="preserve"> Pay(26)  (%)</t>
  </si>
  <si>
    <t>SON 12 AYLIK
(2026/2025)</t>
  </si>
  <si>
    <t>2026 YILI İHRACATIMIZDA İLK 20 ÜLKE (1.000 $)</t>
  </si>
  <si>
    <t>1 - 31 MART İHRACAT RAKAMLARI</t>
  </si>
  <si>
    <t xml:space="preserve">SEKTÖREL BAZDA İHRACAT RAKAMLARI -1.000 $ </t>
  </si>
  <si>
    <t>1 - 31 MART</t>
  </si>
  <si>
    <t>1 OCAK  -  31 MART</t>
  </si>
  <si>
    <t>2024 - 2025</t>
  </si>
  <si>
    <t>2025 - 2026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</si>
  <si>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</si>
  <si>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</si>
  <si>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</si>
  <si>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</si>
  <si>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</si>
  <si>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</si>
  <si>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</si>
  <si>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</si>
  <si>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 xml:space="preserve"> Su Ürünleri ve Hayvansal Mamuller</t>
  </si>
  <si>
    <t xml:space="preserve"> Mobilya, Kağıt ve Orman Ürünleri</t>
  </si>
  <si>
    <t xml:space="preserve"> Tekstil ve Hammaddeleri</t>
  </si>
  <si>
    <t xml:space="preserve"> Deri ve Deri Mamulleri </t>
  </si>
  <si>
    <t xml:space="preserve"> Halı </t>
  </si>
  <si>
    <t xml:space="preserve"> Kimyevi Maddeler ve Mamulleri  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</si>
  <si>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</si>
  <si>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</si>
  <si>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</si>
  <si>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</si>
  <si>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</si>
  <si>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</si>
  <si>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</si>
  <si>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</si>
  <si>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</si>
  <si>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</si>
  <si>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</si>
  <si>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 xml:space="preserve"> Madencilik Ürünleri</t>
  </si>
  <si>
    <t>2025  1 - 31 MART</t>
  </si>
  <si>
    <t>2026  1 - 31 MART</t>
  </si>
  <si>
    <t>CEBELİTARIK</t>
  </si>
  <si>
    <t>BERMUDA</t>
  </si>
  <si>
    <t>MAKAO</t>
  </si>
  <si>
    <t>MARŞAL ADALARI</t>
  </si>
  <si>
    <t>SOLOMON ADALARI</t>
  </si>
  <si>
    <t>CAYMAN ADALARI</t>
  </si>
  <si>
    <t>ST. KİTTS VE NEVİS</t>
  </si>
  <si>
    <t>SİNGAPUR</t>
  </si>
  <si>
    <t>BARBADOS</t>
  </si>
  <si>
    <t>MALTA</t>
  </si>
  <si>
    <t>ALMANYA</t>
  </si>
  <si>
    <t>İTALYA</t>
  </si>
  <si>
    <t>ABD</t>
  </si>
  <si>
    <t>BİRLEŞİK KRALLIK</t>
  </si>
  <si>
    <t>FRANSA</t>
  </si>
  <si>
    <t>İSPANYA</t>
  </si>
  <si>
    <t>ROMANYA</t>
  </si>
  <si>
    <t>IRAK</t>
  </si>
  <si>
    <t>POLONYA</t>
  </si>
  <si>
    <t>BULGARİSTAN</t>
  </si>
  <si>
    <t>İSTANBUL</t>
  </si>
  <si>
    <t>KOCAELI</t>
  </si>
  <si>
    <t>ANKARA</t>
  </si>
  <si>
    <t>BURSA</t>
  </si>
  <si>
    <t>İZMIR</t>
  </si>
  <si>
    <t>GAZIANTEP</t>
  </si>
  <si>
    <t>DENIZLI</t>
  </si>
  <si>
    <t>MANISA</t>
  </si>
  <si>
    <t>HATAY</t>
  </si>
  <si>
    <t>SAKARYA</t>
  </si>
  <si>
    <t>YALOVA</t>
  </si>
  <si>
    <t>ELAZIĞ</t>
  </si>
  <si>
    <t>MUŞ</t>
  </si>
  <si>
    <t>BITLIS</t>
  </si>
  <si>
    <t>GÜMÜŞHANE</t>
  </si>
  <si>
    <t>ŞIRNAK</t>
  </si>
  <si>
    <t>TOKAT</t>
  </si>
  <si>
    <t>ARTVIN</t>
  </si>
  <si>
    <t>SIIRT</t>
  </si>
  <si>
    <t>BAYBURT</t>
  </si>
  <si>
    <t>İMMİB</t>
  </si>
  <si>
    <t>UİB</t>
  </si>
  <si>
    <t>OAİB</t>
  </si>
  <si>
    <t>İTKİB</t>
  </si>
  <si>
    <t>EİB</t>
  </si>
  <si>
    <t>AKİB</t>
  </si>
  <si>
    <t>İİB</t>
  </si>
  <si>
    <t>GAİB</t>
  </si>
  <si>
    <t>DENİB</t>
  </si>
  <si>
    <t>DAİB</t>
  </si>
  <si>
    <t>BAİB</t>
  </si>
  <si>
    <t>KİB</t>
  </si>
  <si>
    <t>DKİB</t>
  </si>
  <si>
    <t>HİZMET</t>
  </si>
  <si>
    <t>HOLLANDA</t>
  </si>
  <si>
    <t>RUSYA FEDERASYONU</t>
  </si>
  <si>
    <t>BELÇİKA</t>
  </si>
  <si>
    <t>FAS</t>
  </si>
  <si>
    <t>BAE</t>
  </si>
  <si>
    <t>ÇİN</t>
  </si>
  <si>
    <t>MISIR</t>
  </si>
  <si>
    <t>YUNANİSTAN</t>
  </si>
  <si>
    <t>UKRAYNA</t>
  </si>
  <si>
    <t>SLOVENYA</t>
  </si>
  <si>
    <r>
      <rPr>
        <b/>
        <sz val="10"/>
        <color theme="1"/>
        <rFont val="Arial"/>
        <family val="2"/>
        <charset val="162"/>
      </rPr>
      <t>NOT</t>
    </r>
    <r>
      <rPr>
        <sz val="10"/>
        <color theme="1"/>
        <rFont val="Arial"/>
        <family val="2"/>
        <charset val="162"/>
      </rPr>
      <t xml:space="preserve"> =2026 Yılında 0 fobusd üzerindeki İller baz alınmıştır.</t>
    </r>
  </si>
  <si>
    <t>MART  (2026/2025)</t>
  </si>
  <si>
    <t>OCAK - MART  (2026/2025)</t>
  </si>
  <si>
    <t>İhracatçı Birlikleri Kaydından Muaf İhracat ile Antrepo ve Serbest Bölgeler Farkı</t>
  </si>
  <si>
    <t>GENEL İHRACAT TOPLAMI</t>
  </si>
  <si>
    <t>Son 12 Ay</t>
  </si>
  <si>
    <t>Mart</t>
  </si>
  <si>
    <t>Ocak-Mart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</si>
</sst>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T_L_-;\-* #,##0.00\ _T_L_-;_-* &quot;-&quot;??\ _T_L_-;_-@_-"/>
    <numFmt numFmtId="165" formatCode="_-* #,##0.00\ _Y_T_L_-;\-* #,##0.00\ _Y_T_L_-;_-* &quot;-&quot;??\ _Y_T_L_-;_-@_-"/>
    <numFmt numFmtId="166" formatCode="0.0"/>
    <numFmt numFmtId="167" formatCode="#,##0.0"/>
    <numFmt numFmtId="168" formatCode="0.0%"/>
    <numFmt numFmtId="169" formatCode="_-* #,##0.0\ _T_L_-;\-* #,##0.0\ _T_L_-;_-* &quot;-&quot;??\ _T_L_-;_-@_-"/>
    <numFmt numFmtId="170" formatCode="_-* #,##0\ _T_L_-;\-* #,##0\ _T_L_-;_-* &quot;-&quot;??\ _T_L_-;_-@_-"/>
    <numFmt numFmtId="171" formatCode="#,##0.0000"/>
  </numFmts>
  <fonts count="83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indexed="8"/>
      <name val="Arial"/>
      <family val="2"/>
      <charset val="162"/>
    </font>
    <font>
      <b/>
      <sz val="20"/>
      <color indexed="8"/>
      <name val="Arial"/>
      <family val="2"/>
      <charset val="162"/>
    </font>
    <font>
      <b/>
      <sz val="20"/>
      <name val="Arial"/>
      <family val="2"/>
      <charset val="162"/>
    </font>
    <font>
      <b/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3"/>
      <color indexed="8"/>
      <name val="Arial"/>
      <family val="2"/>
      <charset val="162"/>
    </font>
    <font>
      <sz val="11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b/>
      <sz val="12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6"/>
      <color indexed="8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indexed="8"/>
      <name val="Arial"/>
      <family val="2"/>
    </font>
    <font>
      <b/>
      <sz val="18"/>
      <name val="Verdana"/>
      <family val="2"/>
      <charset val="162"/>
    </font>
    <font>
      <b/>
      <sz val="12"/>
      <name val="Verdana"/>
      <family val="2"/>
      <charset val="162"/>
    </font>
    <font>
      <b/>
      <sz val="13"/>
      <name val="Arial"/>
      <family val="2"/>
      <charset val="162"/>
    </font>
    <font>
      <b/>
      <sz val="10"/>
      <name val="Arial"/>
      <family val="2"/>
      <charset val="162"/>
    </font>
    <font>
      <i/>
      <sz val="10"/>
      <color indexed="8"/>
      <name val="Arial"/>
      <family val="2"/>
      <charset val="162"/>
    </font>
    <font>
      <sz val="8"/>
      <color indexed="16"/>
      <name val="Arial"/>
      <family val="2"/>
      <charset val="162"/>
    </font>
    <font>
      <b/>
      <sz val="11"/>
      <name val="Arial"/>
      <family val="2"/>
      <charset val="162"/>
    </font>
    <font>
      <sz val="8"/>
      <name val="Arial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</font>
    <font>
      <b/>
      <sz val="10"/>
      <name val="Arial Tur"/>
      <family val="2"/>
      <charset val="162"/>
    </font>
    <font>
      <sz val="9.5"/>
      <name val="Arial Tur"/>
      <family val="2"/>
      <charset val="162"/>
    </font>
    <font>
      <sz val="9.5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5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 Tur"/>
      <family val="2"/>
      <charset val="162"/>
    </font>
    <font>
      <sz val="9.5"/>
      <color theme="1"/>
      <name val="Arial Tur"/>
      <family val="2"/>
      <charset val="162"/>
    </font>
    <font>
      <sz val="9.5"/>
      <color theme="1"/>
      <name val="Arial"/>
      <family val="2"/>
      <charset val="162"/>
    </font>
    <font>
      <b/>
      <sz val="20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3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2"/>
      <color theme="1"/>
      <name val="Arial Tur"/>
      <family val="2"/>
      <charset val="162"/>
    </font>
    <font>
      <b/>
      <sz val="11"/>
      <color theme="1"/>
      <name val="Arial Tur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b/>
      <sz val="8"/>
      <color theme="1"/>
      <name val="Arial"/>
      <family val="2"/>
      <charset val="162"/>
    </font>
    <font>
      <b/>
      <sz val="8"/>
      <color theme="1"/>
      <name val="Arial Tur"/>
      <family val="2"/>
      <charset val="162"/>
    </font>
    <font>
      <sz val="11"/>
      <color theme="1"/>
      <name val="Calibri"/>
      <family val="2"/>
      <scheme val="minor"/>
    </font>
    <font>
      <sz val="16"/>
      <color theme="1"/>
      <name val="Arial"/>
      <family val="2"/>
      <charset val="162"/>
    </font>
    <font>
      <b/>
      <sz val="8"/>
      <color rgb="FF00B0F0"/>
      <name val="Arial Tur"/>
      <family val="2"/>
      <charset val="162"/>
    </font>
  </fonts>
  <fills count="42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38">
    <xf numFmtId="0" fontId="0" fillId="0" borderId="0"/>
    <xf numFmtId="164" fontId="16" fillId="0" borderId="0" applyFont="0" applyFill="0" applyBorder="0" applyAlignment="0" applyProtection="0"/>
    <xf numFmtId="0" fontId="16" fillId="0" borderId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40" fillId="23" borderId="0" applyNumberFormat="0" applyBorder="0" applyAlignment="0" applyProtection="0"/>
    <xf numFmtId="0" fontId="40" fillId="26" borderId="0" applyNumberFormat="0" applyBorder="0" applyAlignment="0" applyProtection="0"/>
    <xf numFmtId="0" fontId="40" fillId="25" borderId="0" applyNumberFormat="0" applyBorder="0" applyAlignment="0" applyProtection="0"/>
    <xf numFmtId="0" fontId="40" fillId="27" borderId="0" applyNumberFormat="0" applyBorder="0" applyAlignment="0" applyProtection="0"/>
    <xf numFmtId="0" fontId="40" fillId="24" borderId="0" applyNumberFormat="0" applyBorder="0" applyAlignment="0" applyProtection="0"/>
    <xf numFmtId="0" fontId="40" fillId="28" borderId="0" applyNumberFormat="0" applyBorder="0" applyAlignment="0" applyProtection="0"/>
    <xf numFmtId="0" fontId="40" fillId="27" borderId="0" applyNumberFormat="0" applyBorder="0" applyAlignment="0" applyProtection="0"/>
    <xf numFmtId="0" fontId="40" fillId="29" borderId="0" applyNumberFormat="0" applyBorder="0" applyAlignment="0" applyProtection="0"/>
    <xf numFmtId="0" fontId="40" fillId="28" borderId="0" applyNumberFormat="0" applyBorder="0" applyAlignment="0" applyProtection="0"/>
    <xf numFmtId="0" fontId="41" fillId="30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24" borderId="0" applyNumberFormat="0" applyBorder="0" applyAlignment="0" applyProtection="0"/>
    <xf numFmtId="0" fontId="4" fillId="5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" fillId="1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" fillId="14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" fillId="17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" fillId="20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" fillId="6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" fillId="9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" fillId="12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" fillId="15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" fillId="18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" fillId="2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5" fillId="7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5" fillId="1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15" fillId="13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15" fillId="16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15" fillId="19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15" fillId="22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23" applyNumberFormat="0" applyFill="0" applyAlignment="0" applyProtection="0"/>
    <xf numFmtId="0" fontId="46" fillId="0" borderId="24" applyNumberFormat="0" applyFill="0" applyAlignment="0" applyProtection="0"/>
    <xf numFmtId="0" fontId="47" fillId="0" borderId="25" applyNumberFormat="0" applyFill="0" applyAlignment="0" applyProtection="0"/>
    <xf numFmtId="0" fontId="48" fillId="0" borderId="26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27" applyNumberFormat="0" applyAlignment="0" applyProtection="0"/>
    <xf numFmtId="0" fontId="49" fillId="36" borderId="27" applyNumberFormat="0" applyAlignment="0" applyProtection="0"/>
    <xf numFmtId="0" fontId="50" fillId="37" borderId="28" applyNumberFormat="0" applyAlignment="0" applyProtection="0"/>
    <xf numFmtId="0" fontId="50" fillId="37" borderId="28" applyNumberFormat="0" applyAlignment="0" applyProtection="0"/>
    <xf numFmtId="165" fontId="28" fillId="0" borderId="0" applyFont="0" applyFill="0" applyBorder="0" applyAlignment="0" applyProtection="0"/>
    <xf numFmtId="0" fontId="28" fillId="0" borderId="0"/>
    <xf numFmtId="0" fontId="51" fillId="36" borderId="29" applyNumberFormat="0" applyAlignment="0" applyProtection="0"/>
    <xf numFmtId="0" fontId="1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28" borderId="27" applyNumberFormat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6" fillId="0" borderId="1" applyNumberFormat="0" applyFill="0" applyAlignment="0" applyProtection="0"/>
    <xf numFmtId="0" fontId="46" fillId="0" borderId="24" applyNumberFormat="0" applyFill="0" applyAlignment="0" applyProtection="0"/>
    <xf numFmtId="0" fontId="7" fillId="0" borderId="2" applyNumberFormat="0" applyFill="0" applyAlignment="0" applyProtection="0"/>
    <xf numFmtId="0" fontId="47" fillId="0" borderId="25" applyNumberFormat="0" applyFill="0" applyAlignment="0" applyProtection="0"/>
    <xf numFmtId="0" fontId="8" fillId="0" borderId="3" applyNumberFormat="0" applyFill="0" applyAlignment="0" applyProtection="0"/>
    <xf numFmtId="0" fontId="48" fillId="0" borderId="26" applyNumberFormat="0" applyFill="0" applyAlignment="0" applyProtection="0"/>
    <xf numFmtId="0" fontId="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9" fillId="2" borderId="4" applyNumberFormat="0" applyAlignment="0" applyProtection="0"/>
    <xf numFmtId="0" fontId="52" fillId="28" borderId="27" applyNumberFormat="0" applyAlignment="0" applyProtection="0"/>
    <xf numFmtId="0" fontId="52" fillId="28" borderId="27" applyNumberFormat="0" applyAlignment="0" applyProtection="0"/>
    <xf numFmtId="0" fontId="11" fillId="0" borderId="6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28" fillId="0" borderId="0"/>
    <xf numFmtId="0" fontId="40" fillId="0" borderId="0"/>
    <xf numFmtId="0" fontId="40" fillId="0" borderId="0"/>
    <xf numFmtId="0" fontId="28" fillId="0" borderId="0"/>
    <xf numFmtId="0" fontId="4" fillId="0" borderId="0"/>
    <xf numFmtId="0" fontId="40" fillId="0" borderId="0"/>
    <xf numFmtId="0" fontId="40" fillId="0" borderId="0"/>
    <xf numFmtId="0" fontId="28" fillId="25" borderId="30" applyNumberFormat="0" applyFont="0" applyAlignment="0" applyProtection="0"/>
    <xf numFmtId="0" fontId="4" fillId="4" borderId="7" applyNumberFormat="0" applyFont="0" applyAlignment="0" applyProtection="0"/>
    <xf numFmtId="0" fontId="4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28" fillId="25" borderId="30" applyNumberFormat="0" applyFont="0" applyAlignment="0" applyProtection="0"/>
    <xf numFmtId="0" fontId="10" fillId="3" borderId="5" applyNumberFormat="0" applyAlignment="0" applyProtection="0"/>
    <xf numFmtId="0" fontId="51" fillId="36" borderId="29" applyNumberFormat="0" applyAlignment="0" applyProtection="0"/>
    <xf numFmtId="0" fontId="51" fillId="36" borderId="29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5" fillId="0" borderId="31" applyNumberFormat="0" applyFill="0" applyAlignment="0" applyProtection="0"/>
    <xf numFmtId="0" fontId="14" fillId="0" borderId="8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6" fillId="0" borderId="0" applyNumberFormat="0" applyFill="0" applyBorder="0" applyAlignment="0" applyProtection="0"/>
    <xf numFmtId="165" fontId="2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9" fontId="28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2" fillId="5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" fillId="8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2" fillId="11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40" fillId="23" borderId="0" applyNumberFormat="0" applyBorder="0" applyAlignment="0" applyProtection="0"/>
    <xf numFmtId="0" fontId="2" fillId="14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40" fillId="26" borderId="0" applyNumberFormat="0" applyBorder="0" applyAlignment="0" applyProtection="0"/>
    <xf numFmtId="0" fontId="2" fillId="17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2" fillId="20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" fillId="6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" fillId="9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2" fillId="12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40" fillId="27" borderId="0" applyNumberFormat="0" applyBorder="0" applyAlignment="0" applyProtection="0"/>
    <xf numFmtId="0" fontId="2" fillId="15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2" fillId="1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2" fillId="21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27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3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1" fillId="34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4" fillId="35" borderId="0" applyNumberFormat="0" applyBorder="0" applyAlignment="0" applyProtection="0"/>
    <xf numFmtId="0" fontId="49" fillId="36" borderId="27" applyNumberFormat="0" applyAlignment="0" applyProtection="0"/>
    <xf numFmtId="0" fontId="49" fillId="36" borderId="27" applyNumberFormat="0" applyAlignment="0" applyProtection="0"/>
    <xf numFmtId="0" fontId="49" fillId="36" borderId="27" applyNumberFormat="0" applyAlignment="0" applyProtection="0"/>
    <xf numFmtId="0" fontId="50" fillId="37" borderId="28" applyNumberFormat="0" applyAlignment="0" applyProtection="0"/>
    <xf numFmtId="0" fontId="50" fillId="37" borderId="28" applyNumberFormat="0" applyAlignment="0" applyProtection="0"/>
    <xf numFmtId="0" fontId="50" fillId="37" borderId="28" applyNumberFormat="0" applyAlignment="0" applyProtection="0"/>
    <xf numFmtId="165" fontId="1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53" fillId="38" borderId="0" applyNumberFormat="0" applyBorder="0" applyAlignment="0" applyProtection="0"/>
    <xf numFmtId="0" fontId="49" fillId="36" borderId="27" applyNumberFormat="0" applyAlignment="0" applyProtection="0"/>
    <xf numFmtId="0" fontId="52" fillId="28" borderId="27" applyNumberFormat="0" applyAlignment="0" applyProtection="0"/>
    <xf numFmtId="0" fontId="52" fillId="28" borderId="27" applyNumberFormat="0" applyAlignment="0" applyProtection="0"/>
    <xf numFmtId="0" fontId="52" fillId="28" borderId="27" applyNumberFormat="0" applyAlignment="0" applyProtection="0"/>
    <xf numFmtId="0" fontId="50" fillId="37" borderId="28" applyNumberFormat="0" applyAlignment="0" applyProtection="0"/>
    <xf numFmtId="0" fontId="53" fillId="38" borderId="0" applyNumberFormat="0" applyBorder="0" applyAlignment="0" applyProtection="0"/>
    <xf numFmtId="0" fontId="44" fillId="35" borderId="0" applyNumberFormat="0" applyBorder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45" fillId="0" borderId="23" applyNumberFormat="0" applyFill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54" fillId="28" borderId="0" applyNumberFormat="0" applyBorder="0" applyAlignment="0" applyProtection="0"/>
    <xf numFmtId="0" fontId="16" fillId="0" borderId="0"/>
    <xf numFmtId="0" fontId="40" fillId="0" borderId="0"/>
    <xf numFmtId="0" fontId="40" fillId="0" borderId="0"/>
    <xf numFmtId="0" fontId="16" fillId="0" borderId="0"/>
    <xf numFmtId="0" fontId="40" fillId="0" borderId="0"/>
    <xf numFmtId="0" fontId="40" fillId="0" borderId="0"/>
    <xf numFmtId="0" fontId="40" fillId="0" borderId="0"/>
    <xf numFmtId="0" fontId="2" fillId="0" borderId="0"/>
    <xf numFmtId="0" fontId="16" fillId="0" borderId="0"/>
    <xf numFmtId="0" fontId="16" fillId="0" borderId="0"/>
    <xf numFmtId="0" fontId="16" fillId="0" borderId="0"/>
    <xf numFmtId="0" fontId="16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2" fillId="4" borderId="7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40" fillId="25" borderId="30" applyNumberFormat="0" applyFont="0" applyAlignment="0" applyProtection="0"/>
    <xf numFmtId="0" fontId="2" fillId="4" borderId="7" applyNumberFormat="0" applyFont="0" applyAlignment="0" applyProtection="0"/>
    <xf numFmtId="0" fontId="16" fillId="25" borderId="30" applyNumberFormat="0" applyFont="0" applyAlignment="0" applyProtection="0"/>
    <xf numFmtId="0" fontId="54" fillId="28" borderId="0" applyNumberFormat="0" applyBorder="0" applyAlignment="0" applyProtection="0"/>
    <xf numFmtId="0" fontId="51" fillId="36" borderId="29" applyNumberFormat="0" applyAlignment="0" applyProtection="0"/>
    <xf numFmtId="0" fontId="51" fillId="36" borderId="29" applyNumberFormat="0" applyAlignment="0" applyProtection="0"/>
    <xf numFmtId="0" fontId="51" fillId="36" borderId="29" applyNumberFormat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0" fontId="55" fillId="0" borderId="31" applyNumberFormat="0" applyFill="0" applyAlignment="0" applyProtection="0"/>
    <xf numFmtId="165" fontId="16" fillId="0" borderId="0" applyFont="0" applyFill="0" applyBorder="0" applyAlignment="0" applyProtection="0"/>
    <xf numFmtId="0" fontId="4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0" borderId="0" applyNumberFormat="0" applyBorder="0" applyAlignment="0" applyProtection="0"/>
    <xf numFmtId="0" fontId="41" fillId="3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80" fillId="0" borderId="0"/>
  </cellStyleXfs>
  <cellXfs count="147">
    <xf numFmtId="0" fontId="0" fillId="0" borderId="0" xfId="0"/>
    <xf numFmtId="0" fontId="17" fillId="0" borderId="0" xfId="2" applyFont="1"/>
    <xf numFmtId="0" fontId="17" fillId="0" borderId="9" xfId="2" applyFont="1" applyBorder="1" applyAlignment="1">
      <alignment wrapText="1"/>
    </xf>
    <xf numFmtId="0" fontId="20" fillId="0" borderId="9" xfId="2" applyFont="1" applyBorder="1" applyAlignment="1">
      <alignment wrapText="1"/>
    </xf>
    <xf numFmtId="0" fontId="21" fillId="0" borderId="9" xfId="2" applyFont="1" applyBorder="1" applyAlignment="1">
      <alignment horizontal="center"/>
    </xf>
    <xf numFmtId="1" fontId="21" fillId="0" borderId="9" xfId="2" applyNumberFormat="1" applyFont="1" applyBorder="1" applyAlignment="1">
      <alignment horizontal="center"/>
    </xf>
    <xf numFmtId="2" fontId="22" fillId="0" borderId="9" xfId="2" applyNumberFormat="1" applyFont="1" applyBorder="1" applyAlignment="1">
      <alignment horizontal="center" wrapText="1"/>
    </xf>
    <xf numFmtId="3" fontId="21" fillId="0" borderId="9" xfId="2" applyNumberFormat="1" applyFont="1" applyBorder="1" applyAlignment="1">
      <alignment horizontal="center"/>
    </xf>
    <xf numFmtId="0" fontId="21" fillId="0" borderId="9" xfId="2" applyFont="1" applyBorder="1"/>
    <xf numFmtId="166" fontId="21" fillId="0" borderId="9" xfId="2" applyNumberFormat="1" applyFont="1" applyBorder="1" applyAlignment="1">
      <alignment horizontal="center"/>
    </xf>
    <xf numFmtId="0" fontId="17" fillId="0" borderId="9" xfId="2" applyFont="1" applyBorder="1"/>
    <xf numFmtId="3" fontId="24" fillId="0" borderId="9" xfId="2" applyNumberFormat="1" applyFont="1" applyBorder="1" applyAlignment="1">
      <alignment horizontal="center"/>
    </xf>
    <xf numFmtId="166" fontId="24" fillId="0" borderId="9" xfId="2" applyNumberFormat="1" applyFont="1" applyBorder="1" applyAlignment="1">
      <alignment horizontal="center"/>
    </xf>
    <xf numFmtId="0" fontId="17" fillId="0" borderId="9" xfId="0" applyFont="1" applyBorder="1"/>
    <xf numFmtId="3" fontId="26" fillId="0" borderId="9" xfId="2" applyNumberFormat="1" applyFont="1" applyBorder="1" applyAlignment="1">
      <alignment horizontal="center"/>
    </xf>
    <xf numFmtId="166" fontId="26" fillId="0" borderId="9" xfId="2" applyNumberFormat="1" applyFont="1" applyBorder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30" fillId="0" borderId="0" xfId="0" applyFont="1"/>
    <xf numFmtId="0" fontId="35" fillId="0" borderId="0" xfId="0" applyFont="1"/>
    <xf numFmtId="0" fontId="37" fillId="0" borderId="0" xfId="0" applyFont="1"/>
    <xf numFmtId="0" fontId="38" fillId="0" borderId="0" xfId="0" applyFont="1"/>
    <xf numFmtId="0" fontId="39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3" fontId="0" fillId="0" borderId="0" xfId="0" applyNumberFormat="1"/>
    <xf numFmtId="0" fontId="16" fillId="0" borderId="0" xfId="0" applyFont="1"/>
    <xf numFmtId="49" fontId="57" fillId="0" borderId="0" xfId="0" applyNumberFormat="1" applyFon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  <xf numFmtId="0" fontId="0" fillId="0" borderId="9" xfId="0" applyBorder="1" applyAlignment="1">
      <alignment wrapText="1"/>
    </xf>
    <xf numFmtId="0" fontId="33" fillId="0" borderId="9" xfId="0" applyFont="1" applyBorder="1" applyAlignment="1">
      <alignment wrapText="1"/>
    </xf>
    <xf numFmtId="0" fontId="26" fillId="0" borderId="9" xfId="0" applyFont="1" applyBorder="1"/>
    <xf numFmtId="0" fontId="26" fillId="0" borderId="9" xfId="0" applyFont="1" applyBorder="1" applyAlignment="1">
      <alignment wrapText="1"/>
    </xf>
    <xf numFmtId="49" fontId="59" fillId="0" borderId="10" xfId="0" applyNumberFormat="1" applyFont="1" applyBorder="1"/>
    <xf numFmtId="49" fontId="59" fillId="0" borderId="9" xfId="0" applyNumberFormat="1" applyFont="1" applyBorder="1"/>
    <xf numFmtId="4" fontId="60" fillId="0" borderId="9" xfId="0" applyNumberFormat="1" applyFont="1" applyBorder="1"/>
    <xf numFmtId="4" fontId="60" fillId="0" borderId="12" xfId="0" applyNumberFormat="1" applyFont="1" applyBorder="1"/>
    <xf numFmtId="3" fontId="35" fillId="0" borderId="0" xfId="0" applyNumberFormat="1" applyFont="1" applyAlignment="1">
      <alignment horizontal="center"/>
    </xf>
    <xf numFmtId="4" fontId="60" fillId="0" borderId="13" xfId="0" applyNumberFormat="1" applyFont="1" applyBorder="1"/>
    <xf numFmtId="0" fontId="35" fillId="0" borderId="0" xfId="0" applyFont="1" applyAlignment="1">
      <alignment horizontal="center"/>
    </xf>
    <xf numFmtId="49" fontId="58" fillId="39" borderId="9" xfId="0" applyNumberFormat="1" applyFont="1" applyFill="1" applyBorder="1" applyAlignment="1">
      <alignment horizontal="center"/>
    </xf>
    <xf numFmtId="0" fontId="58" fillId="39" borderId="9" xfId="0" applyFont="1" applyFill="1" applyBorder="1" applyAlignment="1">
      <alignment horizontal="center"/>
    </xf>
    <xf numFmtId="169" fontId="27" fillId="0" borderId="9" xfId="1" applyNumberFormat="1" applyFont="1" applyFill="1" applyBorder="1" applyAlignment="1">
      <alignment horizontal="center" vertical="center"/>
    </xf>
    <xf numFmtId="0" fontId="36" fillId="0" borderId="0" xfId="2" applyFont="1"/>
    <xf numFmtId="169" fontId="27" fillId="0" borderId="9" xfId="0" applyNumberFormat="1" applyFont="1" applyBorder="1" applyAlignment="1">
      <alignment horizontal="center" vertical="center"/>
    </xf>
    <xf numFmtId="3" fontId="21" fillId="0" borderId="9" xfId="0" applyNumberFormat="1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18" fillId="0" borderId="0" xfId="2" applyFont="1"/>
    <xf numFmtId="170" fontId="26" fillId="0" borderId="9" xfId="0" applyNumberFormat="1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1" fontId="21" fillId="0" borderId="9" xfId="2" applyNumberFormat="1" applyFont="1" applyBorder="1" applyAlignment="1">
      <alignment horizontal="center" vertical="center"/>
    </xf>
    <xf numFmtId="0" fontId="26" fillId="0" borderId="0" xfId="0" applyFont="1"/>
    <xf numFmtId="167" fontId="21" fillId="0" borderId="9" xfId="0" applyNumberFormat="1" applyFont="1" applyBorder="1" applyAlignment="1">
      <alignment horizontal="center" vertical="center"/>
    </xf>
    <xf numFmtId="3" fontId="25" fillId="0" borderId="9" xfId="0" applyNumberFormat="1" applyFont="1" applyBorder="1" applyAlignment="1">
      <alignment horizontal="right" vertical="center"/>
    </xf>
    <xf numFmtId="3" fontId="21" fillId="0" borderId="9" xfId="0" applyNumberFormat="1" applyFont="1" applyBorder="1" applyAlignment="1">
      <alignment horizontal="right" vertical="center"/>
    </xf>
    <xf numFmtId="169" fontId="27" fillId="0" borderId="9" xfId="0" applyNumberFormat="1" applyFont="1" applyBorder="1" applyAlignment="1">
      <alignment vertical="center"/>
    </xf>
    <xf numFmtId="170" fontId="26" fillId="0" borderId="9" xfId="0" applyNumberFormat="1" applyFont="1" applyBorder="1" applyAlignment="1">
      <alignment vertical="center"/>
    </xf>
    <xf numFmtId="4" fontId="60" fillId="0" borderId="9" xfId="0" applyNumberFormat="1" applyFont="1" applyBorder="1" applyAlignment="1">
      <alignment horizontal="right"/>
    </xf>
    <xf numFmtId="3" fontId="60" fillId="0" borderId="9" xfId="0" applyNumberFormat="1" applyFont="1" applyBorder="1" applyAlignment="1">
      <alignment horizontal="right"/>
    </xf>
    <xf numFmtId="0" fontId="31" fillId="0" borderId="9" xfId="0" applyFont="1" applyBorder="1"/>
    <xf numFmtId="0" fontId="31" fillId="0" borderId="9" xfId="0" applyFont="1" applyBorder="1" applyAlignment="1">
      <alignment horizontal="center" vertical="center"/>
    </xf>
    <xf numFmtId="171" fontId="17" fillId="0" borderId="9" xfId="0" applyNumberFormat="1" applyFont="1" applyBorder="1"/>
    <xf numFmtId="17" fontId="31" fillId="0" borderId="9" xfId="0" applyNumberFormat="1" applyFont="1" applyBorder="1" applyAlignment="1">
      <alignment horizontal="center" vertical="center"/>
    </xf>
    <xf numFmtId="0" fontId="23" fillId="0" borderId="9" xfId="2" applyFont="1" applyBorder="1"/>
    <xf numFmtId="0" fontId="61" fillId="0" borderId="0" xfId="0" applyFont="1"/>
    <xf numFmtId="0" fontId="62" fillId="0" borderId="0" xfId="0" applyFont="1"/>
    <xf numFmtId="0" fontId="61" fillId="0" borderId="9" xfId="0" applyFont="1" applyBorder="1" applyAlignment="1">
      <alignment wrapText="1"/>
    </xf>
    <xf numFmtId="0" fontId="69" fillId="0" borderId="9" xfId="0" applyFont="1" applyBorder="1" applyAlignment="1">
      <alignment wrapText="1"/>
    </xf>
    <xf numFmtId="0" fontId="64" fillId="0" borderId="9" xfId="2" applyFont="1" applyBorder="1" applyAlignment="1">
      <alignment horizontal="center"/>
    </xf>
    <xf numFmtId="1" fontId="64" fillId="0" borderId="9" xfId="2" applyNumberFormat="1" applyFont="1" applyBorder="1" applyAlignment="1">
      <alignment horizontal="center"/>
    </xf>
    <xf numFmtId="0" fontId="71" fillId="0" borderId="9" xfId="0" applyFont="1" applyBorder="1"/>
    <xf numFmtId="3" fontId="64" fillId="0" borderId="9" xfId="0" applyNumberFormat="1" applyFont="1" applyBorder="1" applyAlignment="1">
      <alignment horizontal="center"/>
    </xf>
    <xf numFmtId="4" fontId="64" fillId="0" borderId="9" xfId="0" applyNumberFormat="1" applyFont="1" applyBorder="1" applyAlignment="1">
      <alignment horizontal="center"/>
    </xf>
    <xf numFmtId="0" fontId="64" fillId="0" borderId="9" xfId="0" applyFont="1" applyBorder="1"/>
    <xf numFmtId="2" fontId="64" fillId="0" borderId="9" xfId="0" applyNumberFormat="1" applyFont="1" applyBorder="1" applyAlignment="1">
      <alignment horizontal="center"/>
    </xf>
    <xf numFmtId="0" fontId="61" fillId="0" borderId="9" xfId="0" applyFont="1" applyBorder="1"/>
    <xf numFmtId="3" fontId="72" fillId="0" borderId="9" xfId="0" applyNumberFormat="1" applyFont="1" applyBorder="1" applyAlignment="1">
      <alignment horizontal="center"/>
    </xf>
    <xf numFmtId="2" fontId="72" fillId="0" borderId="9" xfId="0" applyNumberFormat="1" applyFont="1" applyBorder="1" applyAlignment="1">
      <alignment horizontal="center"/>
    </xf>
    <xf numFmtId="0" fontId="69" fillId="0" borderId="9" xfId="0" applyFont="1" applyBorder="1"/>
    <xf numFmtId="3" fontId="70" fillId="0" borderId="9" xfId="0" applyNumberFormat="1" applyFont="1" applyBorder="1" applyAlignment="1">
      <alignment horizontal="center"/>
    </xf>
    <xf numFmtId="2" fontId="70" fillId="0" borderId="9" xfId="0" applyNumberFormat="1" applyFont="1" applyBorder="1" applyAlignment="1">
      <alignment horizontal="center"/>
    </xf>
    <xf numFmtId="1" fontId="70" fillId="0" borderId="9" xfId="0" applyNumberFormat="1" applyFont="1" applyBorder="1" applyAlignment="1">
      <alignment horizontal="center"/>
    </xf>
    <xf numFmtId="2" fontId="70" fillId="0" borderId="9" xfId="0" applyNumberFormat="1" applyFont="1" applyBorder="1" applyAlignment="1">
      <alignment horizontal="center" wrapText="1"/>
    </xf>
    <xf numFmtId="166" fontId="64" fillId="0" borderId="9" xfId="0" applyNumberFormat="1" applyFont="1" applyBorder="1" applyAlignment="1">
      <alignment horizontal="center"/>
    </xf>
    <xf numFmtId="166" fontId="72" fillId="0" borderId="9" xfId="0" applyNumberFormat="1" applyFont="1" applyBorder="1" applyAlignment="1">
      <alignment horizontal="center"/>
    </xf>
    <xf numFmtId="0" fontId="61" fillId="0" borderId="9" xfId="2" applyFont="1" applyBorder="1"/>
    <xf numFmtId="0" fontId="73" fillId="0" borderId="9" xfId="0" applyFont="1" applyBorder="1"/>
    <xf numFmtId="166" fontId="69" fillId="0" borderId="9" xfId="0" applyNumberFormat="1" applyFont="1" applyBorder="1" applyAlignment="1">
      <alignment horizontal="center"/>
    </xf>
    <xf numFmtId="49" fontId="74" fillId="0" borderId="14" xfId="0" applyNumberFormat="1" applyFont="1" applyBorder="1" applyAlignment="1">
      <alignment horizontal="center"/>
    </xf>
    <xf numFmtId="49" fontId="74" fillId="0" borderId="15" xfId="0" applyNumberFormat="1" applyFont="1" applyBorder="1" applyAlignment="1">
      <alignment horizontal="center"/>
    </xf>
    <xf numFmtId="0" fontId="74" fillId="0" borderId="16" xfId="0" applyFont="1" applyBorder="1" applyAlignment="1">
      <alignment horizontal="center"/>
    </xf>
    <xf numFmtId="0" fontId="75" fillId="0" borderId="17" xfId="0" applyFont="1" applyBorder="1"/>
    <xf numFmtId="3" fontId="75" fillId="0" borderId="18" xfId="0" applyNumberFormat="1" applyFont="1" applyBorder="1" applyAlignment="1">
      <alignment horizontal="right"/>
    </xf>
    <xf numFmtId="0" fontId="76" fillId="0" borderId="17" xfId="0" applyFont="1" applyBorder="1"/>
    <xf numFmtId="3" fontId="75" fillId="0" borderId="19" xfId="0" applyNumberFormat="1" applyFont="1" applyBorder="1" applyAlignment="1">
      <alignment horizontal="right"/>
    </xf>
    <xf numFmtId="0" fontId="78" fillId="0" borderId="0" xfId="0" applyFont="1"/>
    <xf numFmtId="0" fontId="79" fillId="0" borderId="20" xfId="0" applyFont="1" applyBorder="1" applyAlignment="1">
      <alignment horizontal="center"/>
    </xf>
    <xf numFmtId="3" fontId="79" fillId="0" borderId="21" xfId="0" applyNumberFormat="1" applyFont="1" applyBorder="1" applyAlignment="1">
      <alignment horizontal="right"/>
    </xf>
    <xf numFmtId="3" fontId="79" fillId="0" borderId="22" xfId="0" applyNumberFormat="1" applyFont="1" applyBorder="1" applyAlignment="1">
      <alignment horizontal="right"/>
    </xf>
    <xf numFmtId="0" fontId="61" fillId="40" borderId="0" xfId="0" applyFont="1" applyFill="1"/>
    <xf numFmtId="3" fontId="61" fillId="40" borderId="0" xfId="0" applyNumberFormat="1" applyFont="1" applyFill="1"/>
    <xf numFmtId="49" fontId="65" fillId="40" borderId="9" xfId="0" applyNumberFormat="1" applyFont="1" applyFill="1" applyBorder="1" applyAlignment="1">
      <alignment horizontal="left"/>
    </xf>
    <xf numFmtId="3" fontId="65" fillId="40" borderId="9" xfId="0" applyNumberFormat="1" applyFont="1" applyFill="1" applyBorder="1" applyAlignment="1">
      <alignment horizontal="right"/>
    </xf>
    <xf numFmtId="49" fontId="65" fillId="40" borderId="9" xfId="0" applyNumberFormat="1" applyFont="1" applyFill="1" applyBorder="1" applyAlignment="1">
      <alignment horizontal="right"/>
    </xf>
    <xf numFmtId="49" fontId="66" fillId="40" borderId="9" xfId="0" applyNumberFormat="1" applyFont="1" applyFill="1" applyBorder="1"/>
    <xf numFmtId="3" fontId="67" fillId="40" borderId="9" xfId="0" applyNumberFormat="1" applyFont="1" applyFill="1" applyBorder="1" applyAlignment="1">
      <alignment horizontal="right"/>
    </xf>
    <xf numFmtId="49" fontId="66" fillId="40" borderId="32" xfId="0" applyNumberFormat="1" applyFont="1" applyFill="1" applyBorder="1"/>
    <xf numFmtId="168" fontId="67" fillId="40" borderId="0" xfId="170" applyNumberFormat="1" applyFont="1" applyFill="1" applyBorder="1"/>
    <xf numFmtId="49" fontId="66" fillId="40" borderId="0" xfId="0" applyNumberFormat="1" applyFont="1" applyFill="1"/>
    <xf numFmtId="0" fontId="62" fillId="40" borderId="0" xfId="0" applyFont="1" applyFill="1"/>
    <xf numFmtId="3" fontId="67" fillId="40" borderId="9" xfId="0" applyNumberFormat="1" applyFont="1" applyFill="1" applyBorder="1"/>
    <xf numFmtId="168" fontId="67" fillId="40" borderId="9" xfId="170" applyNumberFormat="1" applyFont="1" applyFill="1" applyBorder="1" applyAlignment="1">
      <alignment horizontal="center"/>
    </xf>
    <xf numFmtId="3" fontId="75" fillId="0" borderId="33" xfId="0" applyNumberFormat="1" applyFont="1" applyBorder="1" applyAlignment="1">
      <alignment horizontal="right"/>
    </xf>
    <xf numFmtId="3" fontId="76" fillId="0" borderId="0" xfId="0" applyNumberFormat="1" applyFont="1" applyAlignment="1">
      <alignment horizontal="right"/>
    </xf>
    <xf numFmtId="3" fontId="77" fillId="0" borderId="0" xfId="0" applyNumberFormat="1" applyFont="1" applyAlignment="1">
      <alignment horizontal="right"/>
    </xf>
    <xf numFmtId="3" fontId="75" fillId="0" borderId="0" xfId="0" applyNumberFormat="1" applyFont="1" applyAlignment="1">
      <alignment horizontal="right"/>
    </xf>
    <xf numFmtId="0" fontId="79" fillId="0" borderId="34" xfId="0" applyFont="1" applyBorder="1" applyAlignment="1">
      <alignment horizontal="center"/>
    </xf>
    <xf numFmtId="3" fontId="79" fillId="0" borderId="35" xfId="0" applyNumberFormat="1" applyFont="1" applyBorder="1" applyAlignment="1">
      <alignment horizontal="right"/>
    </xf>
    <xf numFmtId="3" fontId="79" fillId="0" borderId="36" xfId="0" applyNumberFormat="1" applyFont="1" applyBorder="1" applyAlignment="1">
      <alignment horizontal="right"/>
    </xf>
    <xf numFmtId="0" fontId="25" fillId="0" borderId="9" xfId="2" applyFont="1" applyBorder="1" applyAlignment="1">
      <alignment vertical="center" wrapText="1"/>
    </xf>
    <xf numFmtId="3" fontId="25" fillId="0" borderId="9" xfId="2" applyNumberFormat="1" applyFont="1" applyBorder="1" applyAlignment="1">
      <alignment horizontal="center" vertical="center"/>
    </xf>
    <xf numFmtId="166" fontId="25" fillId="0" borderId="9" xfId="2" applyNumberFormat="1" applyFont="1" applyBorder="1" applyAlignment="1">
      <alignment horizontal="center" vertical="center"/>
    </xf>
    <xf numFmtId="166" fontId="27" fillId="0" borderId="9" xfId="2" applyNumberFormat="1" applyFont="1" applyBorder="1" applyAlignment="1">
      <alignment horizontal="center" vertical="center"/>
    </xf>
    <xf numFmtId="0" fontId="29" fillId="0" borderId="9" xfId="2" applyFont="1" applyBorder="1" applyAlignment="1">
      <alignment vertical="center"/>
    </xf>
    <xf numFmtId="3" fontId="29" fillId="41" borderId="9" xfId="2" applyNumberFormat="1" applyFont="1" applyFill="1" applyBorder="1" applyAlignment="1">
      <alignment horizontal="center" vertical="center"/>
    </xf>
    <xf numFmtId="166" fontId="81" fillId="0" borderId="9" xfId="336" applyNumberFormat="1" applyFont="1" applyBorder="1" applyAlignment="1">
      <alignment horizontal="center" vertical="center"/>
    </xf>
    <xf numFmtId="166" fontId="29" fillId="0" borderId="9" xfId="2" applyNumberFormat="1" applyFont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9" fillId="0" borderId="12" xfId="2" applyFont="1" applyBorder="1" applyAlignment="1">
      <alignment horizontal="center" vertical="center"/>
    </xf>
    <xf numFmtId="0" fontId="18" fillId="0" borderId="0" xfId="2" applyFont="1" applyAlignment="1">
      <alignment horizontal="center"/>
    </xf>
    <xf numFmtId="0" fontId="64" fillId="40" borderId="9" xfId="2" applyFont="1" applyFill="1" applyBorder="1" applyAlignment="1">
      <alignment horizontal="center"/>
    </xf>
    <xf numFmtId="0" fontId="63" fillId="40" borderId="9" xfId="2" applyFont="1" applyFill="1" applyBorder="1" applyAlignment="1">
      <alignment horizontal="center"/>
    </xf>
    <xf numFmtId="0" fontId="69" fillId="0" borderId="9" xfId="2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2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1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3" fontId="82" fillId="0" borderId="35" xfId="0" applyNumberFormat="1" applyFont="1" applyBorder="1" applyAlignment="1">
      <alignment horizontal="right"/>
    </xf>
  </cellXfs>
  <cellStyles count="338">
    <cellStyle name="%20 - Vurgu1 2" xfId="3" xr:uid="{00000000-0005-0000-0000-000000000000}"/>
    <cellStyle name="%20 - Vurgu2 2" xfId="4" xr:uid="{00000000-0005-0000-0000-000001000000}"/>
    <cellStyle name="%20 - Vurgu3 2" xfId="5" xr:uid="{00000000-0005-0000-0000-000002000000}"/>
    <cellStyle name="%20 - Vurgu4 2" xfId="6" xr:uid="{00000000-0005-0000-0000-000003000000}"/>
    <cellStyle name="%20 - Vurgu5 2" xfId="7" xr:uid="{00000000-0005-0000-0000-000004000000}"/>
    <cellStyle name="%20 - Vurgu6 2" xfId="8" xr:uid="{00000000-0005-0000-0000-000005000000}"/>
    <cellStyle name="%40 - Vurgu1 2" xfId="9" xr:uid="{00000000-0005-0000-0000-000006000000}"/>
    <cellStyle name="%40 - Vurgu2 2" xfId="10" xr:uid="{00000000-0005-0000-0000-000007000000}"/>
    <cellStyle name="%40 - Vurgu3 2" xfId="11" xr:uid="{00000000-0005-0000-0000-000008000000}"/>
    <cellStyle name="%40 - Vurgu4 2" xfId="12" xr:uid="{00000000-0005-0000-0000-000009000000}"/>
    <cellStyle name="%40 - Vurgu5 2" xfId="13" xr:uid="{00000000-0005-0000-0000-00000A000000}"/>
    <cellStyle name="%40 - Vurgu6 2" xfId="14" xr:uid="{00000000-0005-0000-0000-00000B000000}"/>
    <cellStyle name="%60 - Vurgu1 2" xfId="15" xr:uid="{00000000-0005-0000-0000-00000C000000}"/>
    <cellStyle name="%60 - Vurgu2 2" xfId="16" xr:uid="{00000000-0005-0000-0000-00000D000000}"/>
    <cellStyle name="%60 - Vurgu3 2" xfId="17" xr:uid="{00000000-0005-0000-0000-00000E000000}"/>
    <cellStyle name="%60 - Vurgu4 2" xfId="18" xr:uid="{00000000-0005-0000-0000-00000F000000}"/>
    <cellStyle name="%60 - Vurgu5 2" xfId="19" xr:uid="{00000000-0005-0000-0000-000010000000}"/>
    <cellStyle name="%60 - Vurgu6 2" xfId="20" xr:uid="{00000000-0005-0000-0000-000011000000}"/>
    <cellStyle name="20% - Accent1" xfId="21" xr:uid="{00000000-0005-0000-0000-000012000000}"/>
    <cellStyle name="20% - Accent1 2" xfId="22" xr:uid="{00000000-0005-0000-0000-000013000000}"/>
    <cellStyle name="20% - Accent1 2 2" xfId="23" xr:uid="{00000000-0005-0000-0000-000014000000}"/>
    <cellStyle name="20% - Accent1 2 2 2" xfId="171" xr:uid="{00000000-0005-0000-0000-000015000000}"/>
    <cellStyle name="20% - Accent1 2 3" xfId="172" xr:uid="{00000000-0005-0000-0000-000016000000}"/>
    <cellStyle name="20% - Accent1 3" xfId="173" xr:uid="{00000000-0005-0000-0000-000017000000}"/>
    <cellStyle name="20% - Accent1 4" xfId="174" xr:uid="{00000000-0005-0000-0000-000018000000}"/>
    <cellStyle name="20% - Accent2" xfId="24" xr:uid="{00000000-0005-0000-0000-000019000000}"/>
    <cellStyle name="20% - Accent2 2" xfId="25" xr:uid="{00000000-0005-0000-0000-00001A000000}"/>
    <cellStyle name="20% - Accent2 2 2" xfId="26" xr:uid="{00000000-0005-0000-0000-00001B000000}"/>
    <cellStyle name="20% - Accent2 2 2 2" xfId="175" xr:uid="{00000000-0005-0000-0000-00001C000000}"/>
    <cellStyle name="20% - Accent2 2 3" xfId="176" xr:uid="{00000000-0005-0000-0000-00001D000000}"/>
    <cellStyle name="20% - Accent2 3" xfId="177" xr:uid="{00000000-0005-0000-0000-00001E000000}"/>
    <cellStyle name="20% - Accent2 4" xfId="178" xr:uid="{00000000-0005-0000-0000-00001F000000}"/>
    <cellStyle name="20% - Accent3" xfId="27" xr:uid="{00000000-0005-0000-0000-000020000000}"/>
    <cellStyle name="20% - Accent3 2" xfId="28" xr:uid="{00000000-0005-0000-0000-000021000000}"/>
    <cellStyle name="20% - Accent3 2 2" xfId="29" xr:uid="{00000000-0005-0000-0000-000022000000}"/>
    <cellStyle name="20% - Accent3 2 2 2" xfId="179" xr:uid="{00000000-0005-0000-0000-000023000000}"/>
    <cellStyle name="20% - Accent3 2 3" xfId="180" xr:uid="{00000000-0005-0000-0000-000024000000}"/>
    <cellStyle name="20% - Accent3 3" xfId="181" xr:uid="{00000000-0005-0000-0000-000025000000}"/>
    <cellStyle name="20% - Accent3 4" xfId="182" xr:uid="{00000000-0005-0000-0000-000026000000}"/>
    <cellStyle name="20% - Accent4" xfId="30" xr:uid="{00000000-0005-0000-0000-000027000000}"/>
    <cellStyle name="20% - Accent4 2" xfId="31" xr:uid="{00000000-0005-0000-0000-000028000000}"/>
    <cellStyle name="20% - Accent4 2 2" xfId="32" xr:uid="{00000000-0005-0000-0000-000029000000}"/>
    <cellStyle name="20% - Accent4 2 2 2" xfId="183" xr:uid="{00000000-0005-0000-0000-00002A000000}"/>
    <cellStyle name="20% - Accent4 2 3" xfId="184" xr:uid="{00000000-0005-0000-0000-00002B000000}"/>
    <cellStyle name="20% - Accent4 3" xfId="185" xr:uid="{00000000-0005-0000-0000-00002C000000}"/>
    <cellStyle name="20% - Accent4 4" xfId="186" xr:uid="{00000000-0005-0000-0000-00002D000000}"/>
    <cellStyle name="20% - Accent5" xfId="33" xr:uid="{00000000-0005-0000-0000-00002E000000}"/>
    <cellStyle name="20% - Accent5 2" xfId="34" xr:uid="{00000000-0005-0000-0000-00002F000000}"/>
    <cellStyle name="20% - Accent5 2 2" xfId="35" xr:uid="{00000000-0005-0000-0000-000030000000}"/>
    <cellStyle name="20% - Accent5 2 2 2" xfId="187" xr:uid="{00000000-0005-0000-0000-000031000000}"/>
    <cellStyle name="20% - Accent5 2 3" xfId="188" xr:uid="{00000000-0005-0000-0000-000032000000}"/>
    <cellStyle name="20% - Accent5 3" xfId="189" xr:uid="{00000000-0005-0000-0000-000033000000}"/>
    <cellStyle name="20% - Accent5 4" xfId="190" xr:uid="{00000000-0005-0000-0000-000034000000}"/>
    <cellStyle name="20% - Accent6" xfId="36" xr:uid="{00000000-0005-0000-0000-000035000000}"/>
    <cellStyle name="20% - Accent6 2" xfId="37" xr:uid="{00000000-0005-0000-0000-000036000000}"/>
    <cellStyle name="20% - Accent6 2 2" xfId="38" xr:uid="{00000000-0005-0000-0000-000037000000}"/>
    <cellStyle name="20% - Accent6 2 2 2" xfId="191" xr:uid="{00000000-0005-0000-0000-000038000000}"/>
    <cellStyle name="20% - Accent6 2 3" xfId="192" xr:uid="{00000000-0005-0000-0000-000039000000}"/>
    <cellStyle name="20% - Accent6 3" xfId="193" xr:uid="{00000000-0005-0000-0000-00003A000000}"/>
    <cellStyle name="20% - Accent6 4" xfId="194" xr:uid="{00000000-0005-0000-0000-00003B000000}"/>
    <cellStyle name="40% - Accent1" xfId="39" xr:uid="{00000000-0005-0000-0000-00003C000000}"/>
    <cellStyle name="40% - Accent1 2" xfId="40" xr:uid="{00000000-0005-0000-0000-00003D000000}"/>
    <cellStyle name="40% - Accent1 2 2" xfId="41" xr:uid="{00000000-0005-0000-0000-00003E000000}"/>
    <cellStyle name="40% - Accent1 2 2 2" xfId="195" xr:uid="{00000000-0005-0000-0000-00003F000000}"/>
    <cellStyle name="40% - Accent1 2 3" xfId="196" xr:uid="{00000000-0005-0000-0000-000040000000}"/>
    <cellStyle name="40% - Accent1 3" xfId="197" xr:uid="{00000000-0005-0000-0000-000041000000}"/>
    <cellStyle name="40% - Accent1 4" xfId="198" xr:uid="{00000000-0005-0000-0000-000042000000}"/>
    <cellStyle name="40% - Accent2" xfId="42" xr:uid="{00000000-0005-0000-0000-000043000000}"/>
    <cellStyle name="40% - Accent2 2" xfId="43" xr:uid="{00000000-0005-0000-0000-000044000000}"/>
    <cellStyle name="40% - Accent2 2 2" xfId="44" xr:uid="{00000000-0005-0000-0000-000045000000}"/>
    <cellStyle name="40% - Accent2 2 2 2" xfId="199" xr:uid="{00000000-0005-0000-0000-000046000000}"/>
    <cellStyle name="40% - Accent2 2 3" xfId="200" xr:uid="{00000000-0005-0000-0000-000047000000}"/>
    <cellStyle name="40% - Accent2 3" xfId="201" xr:uid="{00000000-0005-0000-0000-000048000000}"/>
    <cellStyle name="40% - Accent2 4" xfId="202" xr:uid="{00000000-0005-0000-0000-000049000000}"/>
    <cellStyle name="40% - Accent3" xfId="45" xr:uid="{00000000-0005-0000-0000-00004A000000}"/>
    <cellStyle name="40% - Accent3 2" xfId="46" xr:uid="{00000000-0005-0000-0000-00004B000000}"/>
    <cellStyle name="40% - Accent3 2 2" xfId="47" xr:uid="{00000000-0005-0000-0000-00004C000000}"/>
    <cellStyle name="40% - Accent3 2 2 2" xfId="203" xr:uid="{00000000-0005-0000-0000-00004D000000}"/>
    <cellStyle name="40% - Accent3 2 3" xfId="204" xr:uid="{00000000-0005-0000-0000-00004E000000}"/>
    <cellStyle name="40% - Accent3 3" xfId="205" xr:uid="{00000000-0005-0000-0000-00004F000000}"/>
    <cellStyle name="40% - Accent3 4" xfId="206" xr:uid="{00000000-0005-0000-0000-000050000000}"/>
    <cellStyle name="40% - Accent4" xfId="48" xr:uid="{00000000-0005-0000-0000-000051000000}"/>
    <cellStyle name="40% - Accent4 2" xfId="49" xr:uid="{00000000-0005-0000-0000-000052000000}"/>
    <cellStyle name="40% - Accent4 2 2" xfId="50" xr:uid="{00000000-0005-0000-0000-000053000000}"/>
    <cellStyle name="40% - Accent4 2 2 2" xfId="207" xr:uid="{00000000-0005-0000-0000-000054000000}"/>
    <cellStyle name="40% - Accent4 2 3" xfId="208" xr:uid="{00000000-0005-0000-0000-000055000000}"/>
    <cellStyle name="40% - Accent4 3" xfId="209" xr:uid="{00000000-0005-0000-0000-000056000000}"/>
    <cellStyle name="40% - Accent4 4" xfId="210" xr:uid="{00000000-0005-0000-0000-000057000000}"/>
    <cellStyle name="40% - Accent5" xfId="51" xr:uid="{00000000-0005-0000-0000-000058000000}"/>
    <cellStyle name="40% - Accent5 2" xfId="52" xr:uid="{00000000-0005-0000-0000-000059000000}"/>
    <cellStyle name="40% - Accent5 2 2" xfId="53" xr:uid="{00000000-0005-0000-0000-00005A000000}"/>
    <cellStyle name="40% - Accent5 2 2 2" xfId="211" xr:uid="{00000000-0005-0000-0000-00005B000000}"/>
    <cellStyle name="40% - Accent5 2 3" xfId="212" xr:uid="{00000000-0005-0000-0000-00005C000000}"/>
    <cellStyle name="40% - Accent5 3" xfId="213" xr:uid="{00000000-0005-0000-0000-00005D000000}"/>
    <cellStyle name="40% - Accent5 4" xfId="214" xr:uid="{00000000-0005-0000-0000-00005E000000}"/>
    <cellStyle name="40% - Accent6" xfId="54" xr:uid="{00000000-0005-0000-0000-00005F000000}"/>
    <cellStyle name="40% - Accent6 2" xfId="55" xr:uid="{00000000-0005-0000-0000-000060000000}"/>
    <cellStyle name="40% - Accent6 2 2" xfId="56" xr:uid="{00000000-0005-0000-0000-000061000000}"/>
    <cellStyle name="40% - Accent6 2 2 2" xfId="215" xr:uid="{00000000-0005-0000-0000-000062000000}"/>
    <cellStyle name="40% - Accent6 2 3" xfId="216" xr:uid="{00000000-0005-0000-0000-000063000000}"/>
    <cellStyle name="40% - Accent6 3" xfId="217" xr:uid="{00000000-0005-0000-0000-000064000000}"/>
    <cellStyle name="40% - Accent6 4" xfId="218" xr:uid="{00000000-0005-0000-0000-000065000000}"/>
    <cellStyle name="60% - Accent1" xfId="57" xr:uid="{00000000-0005-0000-0000-000066000000}"/>
    <cellStyle name="60% - Accent1 2" xfId="58" xr:uid="{00000000-0005-0000-0000-000067000000}"/>
    <cellStyle name="60% - Accent1 2 2" xfId="59" xr:uid="{00000000-0005-0000-0000-000068000000}"/>
    <cellStyle name="60% - Accent1 2 2 2" xfId="219" xr:uid="{00000000-0005-0000-0000-000069000000}"/>
    <cellStyle name="60% - Accent1 2 3" xfId="220" xr:uid="{00000000-0005-0000-0000-00006A000000}"/>
    <cellStyle name="60% - Accent1 3" xfId="221" xr:uid="{00000000-0005-0000-0000-00006B000000}"/>
    <cellStyle name="60% - Accent2" xfId="60" xr:uid="{00000000-0005-0000-0000-00006C000000}"/>
    <cellStyle name="60% - Accent2 2" xfId="61" xr:uid="{00000000-0005-0000-0000-00006D000000}"/>
    <cellStyle name="60% - Accent2 2 2" xfId="62" xr:uid="{00000000-0005-0000-0000-00006E000000}"/>
    <cellStyle name="60% - Accent2 2 2 2" xfId="222" xr:uid="{00000000-0005-0000-0000-00006F000000}"/>
    <cellStyle name="60% - Accent2 2 3" xfId="223" xr:uid="{00000000-0005-0000-0000-000070000000}"/>
    <cellStyle name="60% - Accent2 3" xfId="224" xr:uid="{00000000-0005-0000-0000-000071000000}"/>
    <cellStyle name="60% - Accent3" xfId="63" xr:uid="{00000000-0005-0000-0000-000072000000}"/>
    <cellStyle name="60% - Accent3 2" xfId="64" xr:uid="{00000000-0005-0000-0000-000073000000}"/>
    <cellStyle name="60% - Accent3 2 2" xfId="65" xr:uid="{00000000-0005-0000-0000-000074000000}"/>
    <cellStyle name="60% - Accent3 2 2 2" xfId="225" xr:uid="{00000000-0005-0000-0000-000075000000}"/>
    <cellStyle name="60% - Accent3 2 3" xfId="226" xr:uid="{00000000-0005-0000-0000-000076000000}"/>
    <cellStyle name="60% - Accent3 3" xfId="227" xr:uid="{00000000-0005-0000-0000-000077000000}"/>
    <cellStyle name="60% - Accent4" xfId="66" xr:uid="{00000000-0005-0000-0000-000078000000}"/>
    <cellStyle name="60% - Accent4 2" xfId="67" xr:uid="{00000000-0005-0000-0000-000079000000}"/>
    <cellStyle name="60% - Accent4 2 2" xfId="68" xr:uid="{00000000-0005-0000-0000-00007A000000}"/>
    <cellStyle name="60% - Accent4 2 2 2" xfId="228" xr:uid="{00000000-0005-0000-0000-00007B000000}"/>
    <cellStyle name="60% - Accent4 2 3" xfId="229" xr:uid="{00000000-0005-0000-0000-00007C000000}"/>
    <cellStyle name="60% - Accent4 3" xfId="230" xr:uid="{00000000-0005-0000-0000-00007D000000}"/>
    <cellStyle name="60% - Accent5" xfId="69" xr:uid="{00000000-0005-0000-0000-00007E000000}"/>
    <cellStyle name="60% - Accent5 2" xfId="70" xr:uid="{00000000-0005-0000-0000-00007F000000}"/>
    <cellStyle name="60% - Accent5 2 2" xfId="71" xr:uid="{00000000-0005-0000-0000-000080000000}"/>
    <cellStyle name="60% - Accent5 2 2 2" xfId="231" xr:uid="{00000000-0005-0000-0000-000081000000}"/>
    <cellStyle name="60% - Accent5 2 3" xfId="232" xr:uid="{00000000-0005-0000-0000-000082000000}"/>
    <cellStyle name="60% - Accent5 3" xfId="233" xr:uid="{00000000-0005-0000-0000-000083000000}"/>
    <cellStyle name="60% - Accent6" xfId="72" xr:uid="{00000000-0005-0000-0000-000084000000}"/>
    <cellStyle name="60% - Accent6 2" xfId="73" xr:uid="{00000000-0005-0000-0000-000085000000}"/>
    <cellStyle name="60% - Accent6 2 2" xfId="74" xr:uid="{00000000-0005-0000-0000-000086000000}"/>
    <cellStyle name="60% - Accent6 2 2 2" xfId="234" xr:uid="{00000000-0005-0000-0000-000087000000}"/>
    <cellStyle name="60% - Accent6 2 3" xfId="235" xr:uid="{00000000-0005-0000-0000-000088000000}"/>
    <cellStyle name="60% - Accent6 3" xfId="236" xr:uid="{00000000-0005-0000-0000-000089000000}"/>
    <cellStyle name="Accent1 2" xfId="75" xr:uid="{00000000-0005-0000-0000-00008A000000}"/>
    <cellStyle name="Accent1 2 2" xfId="76" xr:uid="{00000000-0005-0000-0000-00008B000000}"/>
    <cellStyle name="Accent1 2 2 2" xfId="237" xr:uid="{00000000-0005-0000-0000-00008C000000}"/>
    <cellStyle name="Accent1 2 3" xfId="238" xr:uid="{00000000-0005-0000-0000-00008D000000}"/>
    <cellStyle name="Accent1 3" xfId="239" xr:uid="{00000000-0005-0000-0000-00008E000000}"/>
    <cellStyle name="Accent2 2" xfId="77" xr:uid="{00000000-0005-0000-0000-00008F000000}"/>
    <cellStyle name="Accent2 2 2" xfId="78" xr:uid="{00000000-0005-0000-0000-000090000000}"/>
    <cellStyle name="Accent2 2 2 2" xfId="240" xr:uid="{00000000-0005-0000-0000-000091000000}"/>
    <cellStyle name="Accent2 2 3" xfId="241" xr:uid="{00000000-0005-0000-0000-000092000000}"/>
    <cellStyle name="Accent2 3" xfId="242" xr:uid="{00000000-0005-0000-0000-000093000000}"/>
    <cellStyle name="Accent3 2" xfId="79" xr:uid="{00000000-0005-0000-0000-000094000000}"/>
    <cellStyle name="Accent3 2 2" xfId="80" xr:uid="{00000000-0005-0000-0000-000095000000}"/>
    <cellStyle name="Accent3 2 2 2" xfId="243" xr:uid="{00000000-0005-0000-0000-000096000000}"/>
    <cellStyle name="Accent3 2 3" xfId="244" xr:uid="{00000000-0005-0000-0000-000097000000}"/>
    <cellStyle name="Accent3 3" xfId="245" xr:uid="{00000000-0005-0000-0000-000098000000}"/>
    <cellStyle name="Accent4 2" xfId="81" xr:uid="{00000000-0005-0000-0000-000099000000}"/>
    <cellStyle name="Accent4 2 2" xfId="82" xr:uid="{00000000-0005-0000-0000-00009A000000}"/>
    <cellStyle name="Accent4 2 2 2" xfId="246" xr:uid="{00000000-0005-0000-0000-00009B000000}"/>
    <cellStyle name="Accent4 2 3" xfId="247" xr:uid="{00000000-0005-0000-0000-00009C000000}"/>
    <cellStyle name="Accent4 3" xfId="248" xr:uid="{00000000-0005-0000-0000-00009D000000}"/>
    <cellStyle name="Accent5 2" xfId="83" xr:uid="{00000000-0005-0000-0000-00009E000000}"/>
    <cellStyle name="Accent5 2 2" xfId="84" xr:uid="{00000000-0005-0000-0000-00009F000000}"/>
    <cellStyle name="Accent5 2 2 2" xfId="249" xr:uid="{00000000-0005-0000-0000-0000A0000000}"/>
    <cellStyle name="Accent5 2 3" xfId="250" xr:uid="{00000000-0005-0000-0000-0000A1000000}"/>
    <cellStyle name="Accent5 3" xfId="251" xr:uid="{00000000-0005-0000-0000-0000A2000000}"/>
    <cellStyle name="Accent6 2" xfId="85" xr:uid="{00000000-0005-0000-0000-0000A3000000}"/>
    <cellStyle name="Accent6 2 2" xfId="86" xr:uid="{00000000-0005-0000-0000-0000A4000000}"/>
    <cellStyle name="Accent6 2 2 2" xfId="252" xr:uid="{00000000-0005-0000-0000-0000A5000000}"/>
    <cellStyle name="Accent6 2 3" xfId="253" xr:uid="{00000000-0005-0000-0000-0000A6000000}"/>
    <cellStyle name="Accent6 3" xfId="254" xr:uid="{00000000-0005-0000-0000-0000A7000000}"/>
    <cellStyle name="Açıklama Metni 2" xfId="87" xr:uid="{00000000-0005-0000-0000-0000A8000000}"/>
    <cellStyle name="Ana Başlık 2" xfId="88" xr:uid="{00000000-0005-0000-0000-0000A9000000}"/>
    <cellStyle name="Bad 2" xfId="89" xr:uid="{00000000-0005-0000-0000-0000AA000000}"/>
    <cellStyle name="Bad 2 2" xfId="90" xr:uid="{00000000-0005-0000-0000-0000AB000000}"/>
    <cellStyle name="Bad 2 2 2" xfId="255" xr:uid="{00000000-0005-0000-0000-0000AC000000}"/>
    <cellStyle name="Bad 2 3" xfId="256" xr:uid="{00000000-0005-0000-0000-0000AD000000}"/>
    <cellStyle name="Bad 3" xfId="257" xr:uid="{00000000-0005-0000-0000-0000AE000000}"/>
    <cellStyle name="Bağlı Hücre 2" xfId="91" xr:uid="{00000000-0005-0000-0000-0000AF000000}"/>
    <cellStyle name="Başlık 1 2" xfId="92" xr:uid="{00000000-0005-0000-0000-0000B0000000}"/>
    <cellStyle name="Başlık 2 2" xfId="93" xr:uid="{00000000-0005-0000-0000-0000B1000000}"/>
    <cellStyle name="Başlık 3 2" xfId="94" xr:uid="{00000000-0005-0000-0000-0000B2000000}"/>
    <cellStyle name="Başlık 4 2" xfId="95" xr:uid="{00000000-0005-0000-0000-0000B3000000}"/>
    <cellStyle name="Calculation 2" xfId="96" xr:uid="{00000000-0005-0000-0000-0000B4000000}"/>
    <cellStyle name="Calculation 2 2" xfId="97" xr:uid="{00000000-0005-0000-0000-0000B5000000}"/>
    <cellStyle name="Calculation 2 2 2" xfId="258" xr:uid="{00000000-0005-0000-0000-0000B6000000}"/>
    <cellStyle name="Calculation 2 3" xfId="259" xr:uid="{00000000-0005-0000-0000-0000B7000000}"/>
    <cellStyle name="Calculation 3" xfId="260" xr:uid="{00000000-0005-0000-0000-0000B8000000}"/>
    <cellStyle name="Check Cell 2" xfId="98" xr:uid="{00000000-0005-0000-0000-0000B9000000}"/>
    <cellStyle name="Check Cell 2 2" xfId="99" xr:uid="{00000000-0005-0000-0000-0000BA000000}"/>
    <cellStyle name="Check Cell 2 2 2" xfId="261" xr:uid="{00000000-0005-0000-0000-0000BB000000}"/>
    <cellStyle name="Check Cell 2 3" xfId="262" xr:uid="{00000000-0005-0000-0000-0000BC000000}"/>
    <cellStyle name="Check Cell 3" xfId="263" xr:uid="{00000000-0005-0000-0000-0000BD000000}"/>
    <cellStyle name="Comma" xfId="1" builtinId="3"/>
    <cellStyle name="Comma 2" xfId="100" xr:uid="{00000000-0005-0000-0000-0000BE000000}"/>
    <cellStyle name="Comma 2 2" xfId="101" xr:uid="{00000000-0005-0000-0000-0000BF000000}"/>
    <cellStyle name="Comma 2 3" xfId="264" xr:uid="{00000000-0005-0000-0000-0000C0000000}"/>
    <cellStyle name="Çıkış 2" xfId="102" xr:uid="{00000000-0005-0000-0000-0000C1000000}"/>
    <cellStyle name="Explanatory Text" xfId="103" xr:uid="{00000000-0005-0000-0000-0000C2000000}"/>
    <cellStyle name="Explanatory Text 2" xfId="104" xr:uid="{00000000-0005-0000-0000-0000C3000000}"/>
    <cellStyle name="Explanatory Text 2 2" xfId="105" xr:uid="{00000000-0005-0000-0000-0000C4000000}"/>
    <cellStyle name="Explanatory Text 2 2 2" xfId="265" xr:uid="{00000000-0005-0000-0000-0000C5000000}"/>
    <cellStyle name="Explanatory Text 2 3" xfId="266" xr:uid="{00000000-0005-0000-0000-0000C6000000}"/>
    <cellStyle name="Explanatory Text 3" xfId="267" xr:uid="{00000000-0005-0000-0000-0000C7000000}"/>
    <cellStyle name="Giriş 2" xfId="106" xr:uid="{00000000-0005-0000-0000-0000C8000000}"/>
    <cellStyle name="Good 2" xfId="107" xr:uid="{00000000-0005-0000-0000-0000C9000000}"/>
    <cellStyle name="Good 2 2" xfId="108" xr:uid="{00000000-0005-0000-0000-0000CA000000}"/>
    <cellStyle name="Good 2 2 2" xfId="268" xr:uid="{00000000-0005-0000-0000-0000CB000000}"/>
    <cellStyle name="Good 2 3" xfId="269" xr:uid="{00000000-0005-0000-0000-0000CC000000}"/>
    <cellStyle name="Good 3" xfId="270" xr:uid="{00000000-0005-0000-0000-0000CD000000}"/>
    <cellStyle name="Heading 1" xfId="109" xr:uid="{00000000-0005-0000-0000-0000CE000000}"/>
    <cellStyle name="Heading 1 2" xfId="110" xr:uid="{00000000-0005-0000-0000-0000CF000000}"/>
    <cellStyle name="Heading 2" xfId="111" xr:uid="{00000000-0005-0000-0000-0000D0000000}"/>
    <cellStyle name="Heading 2 2" xfId="112" xr:uid="{00000000-0005-0000-0000-0000D1000000}"/>
    <cellStyle name="Heading 3" xfId="113" xr:uid="{00000000-0005-0000-0000-0000D2000000}"/>
    <cellStyle name="Heading 3 2" xfId="114" xr:uid="{00000000-0005-0000-0000-0000D3000000}"/>
    <cellStyle name="Heading 4" xfId="115" xr:uid="{00000000-0005-0000-0000-0000D4000000}"/>
    <cellStyle name="Heading 4 2" xfId="116" xr:uid="{00000000-0005-0000-0000-0000D5000000}"/>
    <cellStyle name="Hesaplama 2" xfId="271" xr:uid="{00000000-0005-0000-0000-0000D6000000}"/>
    <cellStyle name="Input" xfId="117" xr:uid="{00000000-0005-0000-0000-0000D7000000}"/>
    <cellStyle name="Input 2" xfId="118" xr:uid="{00000000-0005-0000-0000-0000D8000000}"/>
    <cellStyle name="Input 2 2" xfId="119" xr:uid="{00000000-0005-0000-0000-0000D9000000}"/>
    <cellStyle name="Input 2 2 2" xfId="272" xr:uid="{00000000-0005-0000-0000-0000DA000000}"/>
    <cellStyle name="Input 2 3" xfId="273" xr:uid="{00000000-0005-0000-0000-0000DB000000}"/>
    <cellStyle name="Input 3" xfId="274" xr:uid="{00000000-0005-0000-0000-0000DC000000}"/>
    <cellStyle name="İşaretli Hücre 2" xfId="275" xr:uid="{00000000-0005-0000-0000-0000DD000000}"/>
    <cellStyle name="İyi 2" xfId="276" xr:uid="{00000000-0005-0000-0000-0000DE000000}"/>
    <cellStyle name="Kötü 2" xfId="277" xr:uid="{00000000-0005-0000-0000-0000DF000000}"/>
    <cellStyle name="Linked Cell" xfId="120" xr:uid="{00000000-0005-0000-0000-0000E0000000}"/>
    <cellStyle name="Linked Cell 2" xfId="121" xr:uid="{00000000-0005-0000-0000-0000E1000000}"/>
    <cellStyle name="Linked Cell 2 2" xfId="122" xr:uid="{00000000-0005-0000-0000-0000E2000000}"/>
    <cellStyle name="Linked Cell 2 2 2" xfId="278" xr:uid="{00000000-0005-0000-0000-0000E3000000}"/>
    <cellStyle name="Linked Cell 2 3" xfId="279" xr:uid="{00000000-0005-0000-0000-0000E4000000}"/>
    <cellStyle name="Linked Cell 3" xfId="280" xr:uid="{00000000-0005-0000-0000-0000E5000000}"/>
    <cellStyle name="Neutral 2" xfId="123" xr:uid="{00000000-0005-0000-0000-0000E6000000}"/>
    <cellStyle name="Neutral 2 2" xfId="124" xr:uid="{00000000-0005-0000-0000-0000E7000000}"/>
    <cellStyle name="Neutral 2 2 2" xfId="281" xr:uid="{00000000-0005-0000-0000-0000E8000000}"/>
    <cellStyle name="Neutral 2 3" xfId="282" xr:uid="{00000000-0005-0000-0000-0000E9000000}"/>
    <cellStyle name="Neutral 3" xfId="283" xr:uid="{00000000-0005-0000-0000-0000EA000000}"/>
    <cellStyle name="Normal" xfId="0" builtinId="0"/>
    <cellStyle name="Normal 2" xfId="336" xr:uid="{00000000-0005-0000-0000-0000EC000000}"/>
    <cellStyle name="Normal 2 2" xfId="125" xr:uid="{00000000-0005-0000-0000-0000ED000000}"/>
    <cellStyle name="Normal 2 2 2" xfId="284" xr:uid="{00000000-0005-0000-0000-0000EE000000}"/>
    <cellStyle name="Normal 2 3" xfId="126" xr:uid="{00000000-0005-0000-0000-0000EF000000}"/>
    <cellStyle name="Normal 2 3 2" xfId="127" xr:uid="{00000000-0005-0000-0000-0000F0000000}"/>
    <cellStyle name="Normal 2 3 2 2" xfId="285" xr:uid="{00000000-0005-0000-0000-0000F1000000}"/>
    <cellStyle name="Normal 2 3 3" xfId="286" xr:uid="{00000000-0005-0000-0000-0000F2000000}"/>
    <cellStyle name="Normal 3" xfId="128" xr:uid="{00000000-0005-0000-0000-0000F3000000}"/>
    <cellStyle name="Normal 3 2" xfId="287" xr:uid="{00000000-0005-0000-0000-0000F4000000}"/>
    <cellStyle name="Normal 4" xfId="129" xr:uid="{00000000-0005-0000-0000-0000F5000000}"/>
    <cellStyle name="Normal 4 2" xfId="130" xr:uid="{00000000-0005-0000-0000-0000F6000000}"/>
    <cellStyle name="Normal 4 2 2" xfId="131" xr:uid="{00000000-0005-0000-0000-0000F7000000}"/>
    <cellStyle name="Normal 4 2 2 2" xfId="288" xr:uid="{00000000-0005-0000-0000-0000F8000000}"/>
    <cellStyle name="Normal 4 2 3" xfId="289" xr:uid="{00000000-0005-0000-0000-0000F9000000}"/>
    <cellStyle name="Normal 4 3" xfId="290" xr:uid="{00000000-0005-0000-0000-0000FA000000}"/>
    <cellStyle name="Normal 4 4" xfId="291" xr:uid="{00000000-0005-0000-0000-0000FB000000}"/>
    <cellStyle name="Normal 5" xfId="292" xr:uid="{00000000-0005-0000-0000-0000FC000000}"/>
    <cellStyle name="Normal 5 2" xfId="293" xr:uid="{00000000-0005-0000-0000-0000FD000000}"/>
    <cellStyle name="Normal 5 3" xfId="294" xr:uid="{00000000-0005-0000-0000-0000FE000000}"/>
    <cellStyle name="Normal 6" xfId="337" xr:uid="{00000000-0005-0000-0000-0000FF000000}"/>
    <cellStyle name="Normal_MAYIS_2009_İHRACAT_RAKAMLARI" xfId="2" xr:uid="{00000000-0005-0000-0000-000000010000}"/>
    <cellStyle name="Not 2" xfId="132" xr:uid="{00000000-0005-0000-0000-000001010000}"/>
    <cellStyle name="Not 3" xfId="295" xr:uid="{00000000-0005-0000-0000-000002010000}"/>
    <cellStyle name="Note 2" xfId="133" xr:uid="{00000000-0005-0000-0000-000003010000}"/>
    <cellStyle name="Note 2 2" xfId="134" xr:uid="{00000000-0005-0000-0000-000004010000}"/>
    <cellStyle name="Note 2 2 2" xfId="135" xr:uid="{00000000-0005-0000-0000-000005010000}"/>
    <cellStyle name="Note 2 2 2 2" xfId="136" xr:uid="{00000000-0005-0000-0000-000006010000}"/>
    <cellStyle name="Note 2 2 2 2 2" xfId="296" xr:uid="{00000000-0005-0000-0000-000007010000}"/>
    <cellStyle name="Note 2 2 2 3" xfId="297" xr:uid="{00000000-0005-0000-0000-000008010000}"/>
    <cellStyle name="Note 2 2 3" xfId="137" xr:uid="{00000000-0005-0000-0000-000009010000}"/>
    <cellStyle name="Note 2 2 3 2" xfId="138" xr:uid="{00000000-0005-0000-0000-00000A010000}"/>
    <cellStyle name="Note 2 2 3 2 2" xfId="139" xr:uid="{00000000-0005-0000-0000-00000B010000}"/>
    <cellStyle name="Note 2 2 3 2 2 2" xfId="298" xr:uid="{00000000-0005-0000-0000-00000C010000}"/>
    <cellStyle name="Note 2 2 3 2 3" xfId="299" xr:uid="{00000000-0005-0000-0000-00000D010000}"/>
    <cellStyle name="Note 2 2 3 3" xfId="140" xr:uid="{00000000-0005-0000-0000-00000E010000}"/>
    <cellStyle name="Note 2 2 3 3 2" xfId="141" xr:uid="{00000000-0005-0000-0000-00000F010000}"/>
    <cellStyle name="Note 2 2 3 3 2 2" xfId="300" xr:uid="{00000000-0005-0000-0000-000010010000}"/>
    <cellStyle name="Note 2 2 3 3 3" xfId="301" xr:uid="{00000000-0005-0000-0000-000011010000}"/>
    <cellStyle name="Note 2 2 3 4" xfId="302" xr:uid="{00000000-0005-0000-0000-000012010000}"/>
    <cellStyle name="Note 2 2 4" xfId="142" xr:uid="{00000000-0005-0000-0000-000013010000}"/>
    <cellStyle name="Note 2 2 4 2" xfId="143" xr:uid="{00000000-0005-0000-0000-000014010000}"/>
    <cellStyle name="Note 2 2 4 2 2" xfId="303" xr:uid="{00000000-0005-0000-0000-000015010000}"/>
    <cellStyle name="Note 2 2 4 3" xfId="304" xr:uid="{00000000-0005-0000-0000-000016010000}"/>
    <cellStyle name="Note 2 2 5" xfId="305" xr:uid="{00000000-0005-0000-0000-000017010000}"/>
    <cellStyle name="Note 2 2 6" xfId="306" xr:uid="{00000000-0005-0000-0000-000018010000}"/>
    <cellStyle name="Note 2 3" xfId="144" xr:uid="{00000000-0005-0000-0000-000019010000}"/>
    <cellStyle name="Note 2 3 2" xfId="145" xr:uid="{00000000-0005-0000-0000-00001A010000}"/>
    <cellStyle name="Note 2 3 2 2" xfId="146" xr:uid="{00000000-0005-0000-0000-00001B010000}"/>
    <cellStyle name="Note 2 3 2 2 2" xfId="307" xr:uid="{00000000-0005-0000-0000-00001C010000}"/>
    <cellStyle name="Note 2 3 2 3" xfId="308" xr:uid="{00000000-0005-0000-0000-00001D010000}"/>
    <cellStyle name="Note 2 3 3" xfId="147" xr:uid="{00000000-0005-0000-0000-00001E010000}"/>
    <cellStyle name="Note 2 3 3 2" xfId="148" xr:uid="{00000000-0005-0000-0000-00001F010000}"/>
    <cellStyle name="Note 2 3 3 2 2" xfId="309" xr:uid="{00000000-0005-0000-0000-000020010000}"/>
    <cellStyle name="Note 2 3 3 3" xfId="310" xr:uid="{00000000-0005-0000-0000-000021010000}"/>
    <cellStyle name="Note 2 3 4" xfId="311" xr:uid="{00000000-0005-0000-0000-000022010000}"/>
    <cellStyle name="Note 2 4" xfId="149" xr:uid="{00000000-0005-0000-0000-000023010000}"/>
    <cellStyle name="Note 2 4 2" xfId="150" xr:uid="{00000000-0005-0000-0000-000024010000}"/>
    <cellStyle name="Note 2 4 2 2" xfId="312" xr:uid="{00000000-0005-0000-0000-000025010000}"/>
    <cellStyle name="Note 2 4 3" xfId="313" xr:uid="{00000000-0005-0000-0000-000026010000}"/>
    <cellStyle name="Note 2 5" xfId="314" xr:uid="{00000000-0005-0000-0000-000027010000}"/>
    <cellStyle name="Note 3" xfId="151" xr:uid="{00000000-0005-0000-0000-000028010000}"/>
    <cellStyle name="Note 3 2" xfId="315" xr:uid="{00000000-0005-0000-0000-000029010000}"/>
    <cellStyle name="Nötr 2" xfId="316" xr:uid="{00000000-0005-0000-0000-00002A010000}"/>
    <cellStyle name="Output" xfId="152" xr:uid="{00000000-0005-0000-0000-00002B010000}"/>
    <cellStyle name="Output 2" xfId="153" xr:uid="{00000000-0005-0000-0000-00002C010000}"/>
    <cellStyle name="Output 2 2" xfId="154" xr:uid="{00000000-0005-0000-0000-00002D010000}"/>
    <cellStyle name="Output 2 2 2" xfId="317" xr:uid="{00000000-0005-0000-0000-00002E010000}"/>
    <cellStyle name="Output 2 3" xfId="318" xr:uid="{00000000-0005-0000-0000-00002F010000}"/>
    <cellStyle name="Output 3" xfId="319" xr:uid="{00000000-0005-0000-0000-000030010000}"/>
    <cellStyle name="Percent 2" xfId="155" xr:uid="{00000000-0005-0000-0000-000031010000}"/>
    <cellStyle name="Percent 2 2" xfId="156" xr:uid="{00000000-0005-0000-0000-000032010000}"/>
    <cellStyle name="Percent 2 2 2" xfId="320" xr:uid="{00000000-0005-0000-0000-000033010000}"/>
    <cellStyle name="Percent 2 3" xfId="321" xr:uid="{00000000-0005-0000-0000-000034010000}"/>
    <cellStyle name="Percent 3" xfId="157" xr:uid="{00000000-0005-0000-0000-000035010000}"/>
    <cellStyle name="Percent 3 2" xfId="322" xr:uid="{00000000-0005-0000-0000-000036010000}"/>
    <cellStyle name="Title" xfId="158" xr:uid="{00000000-0005-0000-0000-000037010000}"/>
    <cellStyle name="Title 2" xfId="159" xr:uid="{00000000-0005-0000-0000-000038010000}"/>
    <cellStyle name="Toplam 2" xfId="160" xr:uid="{00000000-0005-0000-0000-000039010000}"/>
    <cellStyle name="Total" xfId="161" xr:uid="{00000000-0005-0000-0000-00003A010000}"/>
    <cellStyle name="Total 2" xfId="162" xr:uid="{00000000-0005-0000-0000-00003B010000}"/>
    <cellStyle name="Total 2 2" xfId="163" xr:uid="{00000000-0005-0000-0000-00003C010000}"/>
    <cellStyle name="Total 2 2 2" xfId="323" xr:uid="{00000000-0005-0000-0000-00003D010000}"/>
    <cellStyle name="Total 2 3" xfId="324" xr:uid="{00000000-0005-0000-0000-00003E010000}"/>
    <cellStyle name="Total 3" xfId="325" xr:uid="{00000000-0005-0000-0000-00003F010000}"/>
    <cellStyle name="Uyarı Metni 2" xfId="164" xr:uid="{00000000-0005-0000-0000-000040010000}"/>
    <cellStyle name="Virgül 2" xfId="165" xr:uid="{00000000-0005-0000-0000-000042010000}"/>
    <cellStyle name="Virgül 3" xfId="326" xr:uid="{00000000-0005-0000-0000-000043010000}"/>
    <cellStyle name="Vurgu1 2" xfId="327" xr:uid="{00000000-0005-0000-0000-000044010000}"/>
    <cellStyle name="Vurgu2 2" xfId="328" xr:uid="{00000000-0005-0000-0000-000045010000}"/>
    <cellStyle name="Vurgu3 2" xfId="329" xr:uid="{00000000-0005-0000-0000-000046010000}"/>
    <cellStyle name="Vurgu4 2" xfId="330" xr:uid="{00000000-0005-0000-0000-000047010000}"/>
    <cellStyle name="Vurgu5 2" xfId="331" xr:uid="{00000000-0005-0000-0000-000048010000}"/>
    <cellStyle name="Vurgu6 2" xfId="332" xr:uid="{00000000-0005-0000-0000-000049010000}"/>
    <cellStyle name="Warning Text" xfId="166" xr:uid="{00000000-0005-0000-0000-00004A010000}"/>
    <cellStyle name="Warning Text 2" xfId="167" xr:uid="{00000000-0005-0000-0000-00004B010000}"/>
    <cellStyle name="Warning Text 2 2" xfId="168" xr:uid="{00000000-0005-0000-0000-00004C010000}"/>
    <cellStyle name="Warning Text 2 2 2" xfId="333" xr:uid="{00000000-0005-0000-0000-00004D010000}"/>
    <cellStyle name="Warning Text 2 3" xfId="334" xr:uid="{00000000-0005-0000-0000-00004E010000}"/>
    <cellStyle name="Warning Text 3" xfId="335" xr:uid="{00000000-0005-0000-0000-00004F010000}"/>
    <cellStyle name="Yüzde 2" xfId="169" xr:uid="{00000000-0005-0000-0000-000050010000}"/>
    <cellStyle name="Yüzde 3" xfId="170" xr:uid="{00000000-0005-0000-0000-000051010000}"/>
  </cellStyles>
  <dxfs count="6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SANAYİ SEKTÖRÜ İHRACATI</a:t>
            </a:r>
          </a:p>
        </c:rich>
      </c:tx>
      <c:layout>
        <c:manualLayout>
          <c:xMode val="edge"/>
          <c:yMode val="edge"/>
          <c:x val="0.16361646768123617"/>
          <c:y val="3.04287690179806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933638443935944"/>
          <c:y val="0.18672237001258191"/>
          <c:w val="0.7757437070938249"/>
          <c:h val="0.5518683380371866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'2002_2026_AYLIK_IHR'!$A$25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'2002_2026_AYLIK_IHR'!$C$25:$N$25</c:f>
              <c:numCache>
                <c:formatCode>#,##0</c:formatCode>
                <c:ptCount val="12"/>
                <c:pt idx="0">
                  <c:v>14943497.733069999</c:v>
                </c:pt>
                <c:pt idx="1">
                  <c:v>14669607.983849999</c:v>
                </c:pt>
                <c:pt idx="2">
                  <c:v>16482077.54022</c:v>
                </c:pt>
                <c:pt idx="3">
                  <c:v>14829965.208779998</c:v>
                </c:pt>
                <c:pt idx="4">
                  <c:v>17896202.616749998</c:v>
                </c:pt>
                <c:pt idx="5">
                  <c:v>14592588.27455</c:v>
                </c:pt>
                <c:pt idx="6">
                  <c:v>18153244.792379994</c:v>
                </c:pt>
                <c:pt idx="7">
                  <c:v>15336950.181370001</c:v>
                </c:pt>
                <c:pt idx="8">
                  <c:v>16140590.597019998</c:v>
                </c:pt>
                <c:pt idx="9">
                  <c:v>17089600.315820001</c:v>
                </c:pt>
                <c:pt idx="10">
                  <c:v>15795853.043109996</c:v>
                </c:pt>
                <c:pt idx="11">
                  <c:v>18763620.380779997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72-4B9F-9A49-10A1DF1633CC}"/>
            </c:ext>
          </c:extLst>
        </c:ser>
        <c:ser>
          <c:idx val="1"/>
          <c:order val="1"/>
          <c:tx>
            <c:strRef>
              <c:f>'2002_2026_AYLIK_IHR'!$A$24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'2002_2026_AYLIK_IHR'!$C$24:$N$24</c:f>
              <c:numCache>
                <c:formatCode>#,##0</c:formatCode>
                <c:ptCount val="12"/>
                <c:pt idx="0">
                  <c:v>14105752.615649998</c:v>
                </c:pt>
                <c:pt idx="1">
                  <c:v>15145206.70872</c:v>
                </c:pt>
                <c:pt idx="2">
                  <c:v>15943243.36572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72-4B9F-9A49-10A1DF163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44401456"/>
        <c:axId val="-1944412880"/>
      </c:lineChart>
      <c:catAx>
        <c:axId val="-194440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128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4441288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4440145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702962292403256"/>
          <c:y val="0.11065006915629322"/>
          <c:w val="0.28015600002277374"/>
          <c:h val="7.818952091569467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KURU MEYVE VE MAMULLERİ İHRACATI (Bin $)</a:t>
            </a:r>
          </a:p>
        </c:rich>
      </c:tx>
      <c:layout>
        <c:manualLayout>
          <c:xMode val="edge"/>
          <c:yMode val="edge"/>
          <c:x val="0.18514705169040729"/>
          <c:y val="6.280193236714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1569521468954"/>
          <c:y val="0.17625584845372591"/>
          <c:w val="0.81747891369841597"/>
          <c:h val="0.6016873977709308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'2002_2026_AYLIK_IHR'!$C$10:$N$10</c:f>
              <c:numCache>
                <c:formatCode>#,##0</c:formatCode>
                <c:ptCount val="12"/>
                <c:pt idx="0">
                  <c:v>138568.53383</c:v>
                </c:pt>
                <c:pt idx="1">
                  <c:v>134480.48292000001</c:v>
                </c:pt>
                <c:pt idx="2">
                  <c:v>131411.24273999999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8D-48F5-878E-A41158EFE783}"/>
            </c:ext>
          </c:extLst>
        </c:ser>
        <c:ser>
          <c:idx val="0"/>
          <c:order val="1"/>
          <c:tx>
            <c:strRef>
              <c:f>'2002_2026_AYLIK_IHR'!$A$11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'2002_2026_AYLIK_IHR'!$C$11:$N$11</c:f>
              <c:numCache>
                <c:formatCode>#,##0</c:formatCode>
                <c:ptCount val="12"/>
                <c:pt idx="0">
                  <c:v>163152.75396</c:v>
                </c:pt>
                <c:pt idx="1">
                  <c:v>144943.87231999999</c:v>
                </c:pt>
                <c:pt idx="2">
                  <c:v>160825.47615</c:v>
                </c:pt>
                <c:pt idx="3">
                  <c:v>133049.16688999999</c:v>
                </c:pt>
                <c:pt idx="4">
                  <c:v>140867.29462</c:v>
                </c:pt>
                <c:pt idx="5">
                  <c:v>104779.72728000001</c:v>
                </c:pt>
                <c:pt idx="6">
                  <c:v>135311.07045</c:v>
                </c:pt>
                <c:pt idx="7">
                  <c:v>111255.49956</c:v>
                </c:pt>
                <c:pt idx="8">
                  <c:v>124519.26806</c:v>
                </c:pt>
                <c:pt idx="9">
                  <c:v>189812.91521000001</c:v>
                </c:pt>
                <c:pt idx="10">
                  <c:v>162273.73327</c:v>
                </c:pt>
                <c:pt idx="11">
                  <c:v>168671.11311999999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8D-48F5-878E-A41158EFE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936"/>
        <c:axId val="-1909005984"/>
      </c:lineChart>
      <c:catAx>
        <c:axId val="-190735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5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5984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9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78095037914921"/>
          <c:y val="0.14251207729468598"/>
          <c:w val="0.2746611909650923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FINDIK VE MAMULLERİ İHRACATI (Bin $)</a:t>
            </a:r>
          </a:p>
        </c:rich>
      </c:tx>
      <c:layout>
        <c:manualLayout>
          <c:xMode val="edge"/>
          <c:yMode val="edge"/>
          <c:x val="0.17943569553805774"/>
          <c:y val="2.7363184079601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19369525904036"/>
          <c:y val="0.18283615401293282"/>
          <c:w val="0.79032335866951164"/>
          <c:h val="0.5559711622025913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'2002_2026_AYLIK_IHR'!$C$12:$N$12</c:f>
              <c:numCache>
                <c:formatCode>#,##0</c:formatCode>
                <c:ptCount val="12"/>
                <c:pt idx="0">
                  <c:v>178932.1795</c:v>
                </c:pt>
                <c:pt idx="1">
                  <c:v>207994.22638000001</c:v>
                </c:pt>
                <c:pt idx="2">
                  <c:v>272268.27937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26-A3FF-206D5E2D033E}"/>
            </c:ext>
          </c:extLst>
        </c:ser>
        <c:ser>
          <c:idx val="0"/>
          <c:order val="1"/>
          <c:tx>
            <c:strRef>
              <c:f>'2002_2026_AYLIK_IHR'!$A$13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'2002_2026_AYLIK_IHR'!$C$13:$N$13</c:f>
              <c:numCache>
                <c:formatCode>#,##0</c:formatCode>
                <c:ptCount val="12"/>
                <c:pt idx="0">
                  <c:v>206060.89421</c:v>
                </c:pt>
                <c:pt idx="1">
                  <c:v>215798.86012999999</c:v>
                </c:pt>
                <c:pt idx="2">
                  <c:v>216963.52698</c:v>
                </c:pt>
                <c:pt idx="3">
                  <c:v>208113.84456</c:v>
                </c:pt>
                <c:pt idx="4">
                  <c:v>183702.03542999999</c:v>
                </c:pt>
                <c:pt idx="5">
                  <c:v>139631.00080000001</c:v>
                </c:pt>
                <c:pt idx="6">
                  <c:v>164269.30773</c:v>
                </c:pt>
                <c:pt idx="7">
                  <c:v>123037.19800999999</c:v>
                </c:pt>
                <c:pt idx="8">
                  <c:v>143651.02119999999</c:v>
                </c:pt>
                <c:pt idx="9">
                  <c:v>200491.4466</c:v>
                </c:pt>
                <c:pt idx="10">
                  <c:v>194278.34065999999</c:v>
                </c:pt>
                <c:pt idx="11">
                  <c:v>247633.70310000001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26-A3FF-206D5E2D0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1840"/>
        <c:axId val="-1908996192"/>
      </c:lineChart>
      <c:catAx>
        <c:axId val="-19089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619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18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658009482685632"/>
          <c:y val="0.13184079601990051"/>
          <c:w val="0.26967741935483869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ZEYTİN VE ZEYTİNYAĞI (Bin $)</a:t>
            </a:r>
          </a:p>
        </c:rich>
      </c:tx>
      <c:layout>
        <c:manualLayout>
          <c:xMode val="edge"/>
          <c:yMode val="edge"/>
          <c:x val="0.26156941649899396"/>
          <c:y val="4.1377001787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40710932260228"/>
          <c:y val="0.17843866171003717"/>
          <c:w val="0.81891348088531157"/>
          <c:h val="0.567534076827757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'2002_2026_AYLIK_IHR'!$C$14:$N$14</c:f>
              <c:numCache>
                <c:formatCode>#,##0</c:formatCode>
                <c:ptCount val="12"/>
                <c:pt idx="0">
                  <c:v>29950.333419999999</c:v>
                </c:pt>
                <c:pt idx="1">
                  <c:v>29567.066889999998</c:v>
                </c:pt>
                <c:pt idx="2">
                  <c:v>29271.290140000001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7E7-AB5D-746DEA847B06}"/>
            </c:ext>
          </c:extLst>
        </c:ser>
        <c:ser>
          <c:idx val="0"/>
          <c:order val="1"/>
          <c:tx>
            <c:strRef>
              <c:f>'2002_2026_AYLIK_IHR'!$A$15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'2002_2026_AYLIK_IHR'!$C$15:$N$15</c:f>
              <c:numCache>
                <c:formatCode>#,##0</c:formatCode>
                <c:ptCount val="12"/>
                <c:pt idx="0">
                  <c:v>51206.495269999999</c:v>
                </c:pt>
                <c:pt idx="1">
                  <c:v>41063.262609999998</c:v>
                </c:pt>
                <c:pt idx="2">
                  <c:v>52678.842499999999</c:v>
                </c:pt>
                <c:pt idx="3">
                  <c:v>36783.289069999999</c:v>
                </c:pt>
                <c:pt idx="4">
                  <c:v>46381.982320000003</c:v>
                </c:pt>
                <c:pt idx="5">
                  <c:v>38066.880599999997</c:v>
                </c:pt>
                <c:pt idx="6">
                  <c:v>46765.460129999999</c:v>
                </c:pt>
                <c:pt idx="7">
                  <c:v>32493.5124</c:v>
                </c:pt>
                <c:pt idx="8">
                  <c:v>35974.835639999998</c:v>
                </c:pt>
                <c:pt idx="9">
                  <c:v>35437.127119999997</c:v>
                </c:pt>
                <c:pt idx="10">
                  <c:v>35969.177909999999</c:v>
                </c:pt>
                <c:pt idx="11">
                  <c:v>42975.553310000003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7E7-AB5D-746DEA847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0752"/>
        <c:axId val="-1908995648"/>
      </c:lineChart>
      <c:catAx>
        <c:axId val="-190899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5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56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07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1662732299307655"/>
          <c:y val="0.13517592909581955"/>
          <c:w val="0.26913480885311869"/>
          <c:h val="7.171782874966715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TÜTÜN İHRACATI (Bin $)</a:t>
            </a:r>
          </a:p>
        </c:rich>
      </c:tx>
      <c:layout>
        <c:manualLayout>
          <c:xMode val="edge"/>
          <c:yMode val="edge"/>
          <c:x val="0.29508199475065616"/>
          <c:y val="3.48058902275769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7978142076504"/>
          <c:y val="0.18206242292002656"/>
          <c:w val="0.82513661202185795"/>
          <c:h val="0.5635897922398254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'2002_2026_AYLIK_IHR'!$C$16:$N$16</c:f>
              <c:numCache>
                <c:formatCode>#,##0</c:formatCode>
                <c:ptCount val="12"/>
                <c:pt idx="0">
                  <c:v>63852.64428</c:v>
                </c:pt>
                <c:pt idx="1">
                  <c:v>80043.006789999999</c:v>
                </c:pt>
                <c:pt idx="2">
                  <c:v>64066.314299999998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7-4742-B8FF-FE0DC8C44DA4}"/>
            </c:ext>
          </c:extLst>
        </c:ser>
        <c:ser>
          <c:idx val="0"/>
          <c:order val="1"/>
          <c:tx>
            <c:strRef>
              <c:f>'2002_2026_AYLIK_IHR'!$A$17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'2002_2026_AYLIK_IHR'!$C$17:$N$17</c:f>
              <c:numCache>
                <c:formatCode>#,##0</c:formatCode>
                <c:ptCount val="12"/>
                <c:pt idx="0">
                  <c:v>85913.865420000002</c:v>
                </c:pt>
                <c:pt idx="1">
                  <c:v>65991.330170000001</c:v>
                </c:pt>
                <c:pt idx="2">
                  <c:v>62660.676659999997</c:v>
                </c:pt>
                <c:pt idx="3">
                  <c:v>77198.856039999999</c:v>
                </c:pt>
                <c:pt idx="4">
                  <c:v>99877.326749999993</c:v>
                </c:pt>
                <c:pt idx="5">
                  <c:v>99311.338570000007</c:v>
                </c:pt>
                <c:pt idx="6">
                  <c:v>109376.6136</c:v>
                </c:pt>
                <c:pt idx="7">
                  <c:v>92607.31035</c:v>
                </c:pt>
                <c:pt idx="8">
                  <c:v>112281.46172000001</c:v>
                </c:pt>
                <c:pt idx="9">
                  <c:v>82093.361940000003</c:v>
                </c:pt>
                <c:pt idx="10">
                  <c:v>72108.262799999997</c:v>
                </c:pt>
                <c:pt idx="11">
                  <c:v>100840.0701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7-4742-B8FF-FE0DC8C4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9004352"/>
        <c:axId val="-1909002720"/>
      </c:lineChart>
      <c:catAx>
        <c:axId val="-190900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272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4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475359580052494"/>
          <c:y val="0.13654618473895583"/>
          <c:w val="0.26751999999999998"/>
          <c:h val="7.949446078276360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SÜS BİTKİLERİ İHRACATI (Bin $)</a:t>
            </a:r>
          </a:p>
        </c:rich>
      </c:tx>
      <c:layout>
        <c:manualLayout>
          <c:xMode val="edge"/>
          <c:yMode val="edge"/>
          <c:x val="0.24180327868852458"/>
          <c:y val="3.74531835205994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61510456354246"/>
          <c:y val="0.18701970352297509"/>
          <c:w val="0.86230822961645937"/>
          <c:h val="0.5788891353369561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'2002_2026_AYLIK_IHR'!$A$18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'2002_2026_AYLIK_IHR'!$C$18:$N$18</c:f>
              <c:numCache>
                <c:formatCode>#,##0</c:formatCode>
                <c:ptCount val="12"/>
                <c:pt idx="0">
                  <c:v>14882.81105</c:v>
                </c:pt>
                <c:pt idx="1">
                  <c:v>21893.462630000002</c:v>
                </c:pt>
                <c:pt idx="2">
                  <c:v>17685.567230000001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0-47F0-912F-9DF6D206047E}"/>
            </c:ext>
          </c:extLst>
        </c:ser>
        <c:ser>
          <c:idx val="0"/>
          <c:order val="1"/>
          <c:tx>
            <c:strRef>
              <c:f>'2002_2026_AYLIK_IHR'!$A$19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'2002_2026_AYLIK_IHR'!$C$19:$N$19</c:f>
              <c:numCache>
                <c:formatCode>#,##0</c:formatCode>
                <c:ptCount val="12"/>
                <c:pt idx="0">
                  <c:v>18347.959439999999</c:v>
                </c:pt>
                <c:pt idx="1">
                  <c:v>19389.35729</c:v>
                </c:pt>
                <c:pt idx="2">
                  <c:v>18490.980469999999</c:v>
                </c:pt>
                <c:pt idx="3">
                  <c:v>14928.546259999999</c:v>
                </c:pt>
                <c:pt idx="4">
                  <c:v>13651.14256</c:v>
                </c:pt>
                <c:pt idx="5">
                  <c:v>8090.8728199999996</c:v>
                </c:pt>
                <c:pt idx="6">
                  <c:v>8822.1544799999992</c:v>
                </c:pt>
                <c:pt idx="7">
                  <c:v>9401.9723099999992</c:v>
                </c:pt>
                <c:pt idx="8">
                  <c:v>10118.767959999999</c:v>
                </c:pt>
                <c:pt idx="9">
                  <c:v>12525.304270000001</c:v>
                </c:pt>
                <c:pt idx="10">
                  <c:v>11742.03889</c:v>
                </c:pt>
                <c:pt idx="11">
                  <c:v>14361.3588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0-47F0-912F-9DF6D206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6736"/>
        <c:axId val="-1908999456"/>
      </c:lineChart>
      <c:catAx>
        <c:axId val="-190899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945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67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4603222752893587"/>
          <c:y val="0.13523492662008801"/>
          <c:w val="0.26967741935483869"/>
          <c:h val="6.969760822150752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SU ÜRÜNLERİ VE HAY. MAM. İHRACATI (Bin $)</a:t>
            </a:r>
            <a:endParaRPr lang="tr-TR" sz="700"/>
          </a:p>
        </c:rich>
      </c:tx>
      <c:layout>
        <c:manualLayout>
          <c:xMode val="edge"/>
          <c:yMode val="edge"/>
          <c:x val="0.15214236824093086"/>
          <c:y val="2.2471910112359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430548594156736"/>
          <c:y val="0.21348393248596756"/>
          <c:w val="0.84257444205511267"/>
          <c:h val="0.5493153243485013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'2002_2026_AYLIK_IHR'!$C$20:$N$20</c:f>
              <c:numCache>
                <c:formatCode>#,##0</c:formatCode>
                <c:ptCount val="12"/>
                <c:pt idx="0">
                  <c:v>363615.46788000001</c:v>
                </c:pt>
                <c:pt idx="1">
                  <c:v>305039.55151999998</c:v>
                </c:pt>
                <c:pt idx="2">
                  <c:v>290801.91992999997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8-4EDE-9F2C-F10EC02D2265}"/>
            </c:ext>
          </c:extLst>
        </c:ser>
        <c:ser>
          <c:idx val="0"/>
          <c:order val="1"/>
          <c:tx>
            <c:strRef>
              <c:f>'2002_2026_AYLIK_IHR'!$A$21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'2002_2026_AYLIK_IHR'!$C$21:$N$21</c:f>
              <c:numCache>
                <c:formatCode>#,##0</c:formatCode>
                <c:ptCount val="12"/>
                <c:pt idx="0">
                  <c:v>284326.54002000001</c:v>
                </c:pt>
                <c:pt idx="1">
                  <c:v>275420.88746</c:v>
                </c:pt>
                <c:pt idx="2">
                  <c:v>304836.20633000002</c:v>
                </c:pt>
                <c:pt idx="3">
                  <c:v>287905.59061000001</c:v>
                </c:pt>
                <c:pt idx="4">
                  <c:v>335130.38740000001</c:v>
                </c:pt>
                <c:pt idx="5">
                  <c:v>313835.33280999999</c:v>
                </c:pt>
                <c:pt idx="6">
                  <c:v>370478.42333000002</c:v>
                </c:pt>
                <c:pt idx="7">
                  <c:v>337981.13987999997</c:v>
                </c:pt>
                <c:pt idx="8">
                  <c:v>346479.46185000002</c:v>
                </c:pt>
                <c:pt idx="9">
                  <c:v>381365.16022000002</c:v>
                </c:pt>
                <c:pt idx="10">
                  <c:v>362449.60379000002</c:v>
                </c:pt>
                <c:pt idx="11">
                  <c:v>444003.10048999998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8-4EDE-9F2C-F10EC02D2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3472"/>
        <c:axId val="-1909000000"/>
      </c:lineChart>
      <c:catAx>
        <c:axId val="-190899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0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000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34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45574436665639"/>
          <c:y val="0.10888908549352679"/>
          <c:w val="0.27466119096509239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orientation="landscape" horizontalDpi="1200" verticalDpi="12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AĞAÇ MAM. VE ORMAN ÜRÜNLERİ İHRACATI (Bin $)</a:t>
            </a:r>
          </a:p>
        </c:rich>
      </c:tx>
      <c:layout>
        <c:manualLayout>
          <c:xMode val="edge"/>
          <c:yMode val="edge"/>
          <c:x val="0.15020576131687244"/>
          <c:y val="1.960784313725490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471900888932093"/>
          <c:y val="0.19730392156862744"/>
          <c:w val="0.7942402790643468"/>
          <c:h val="0.5698529411764706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'2002_2026_AYLIK_IHR'!$C$22:$N$22</c:f>
              <c:numCache>
                <c:formatCode>#,##0</c:formatCode>
                <c:ptCount val="12"/>
                <c:pt idx="0">
                  <c:v>561735.36051999999</c:v>
                </c:pt>
                <c:pt idx="1">
                  <c:v>598943.37242999999</c:v>
                </c:pt>
                <c:pt idx="2">
                  <c:v>599838.25849000004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2-40AE-9AEC-7C29F32654DF}"/>
            </c:ext>
          </c:extLst>
        </c:ser>
        <c:ser>
          <c:idx val="0"/>
          <c:order val="1"/>
          <c:tx>
            <c:strRef>
              <c:f>'2002_2026_AYLIK_IHR'!$A$23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'2002_2026_AYLIK_IHR'!$C$23:$N$23</c:f>
              <c:numCache>
                <c:formatCode>#,##0</c:formatCode>
                <c:ptCount val="12"/>
                <c:pt idx="0">
                  <c:v>608344.01552000002</c:v>
                </c:pt>
                <c:pt idx="1">
                  <c:v>605508.82930999994</c:v>
                </c:pt>
                <c:pt idx="2">
                  <c:v>671772.26086000004</c:v>
                </c:pt>
                <c:pt idx="3">
                  <c:v>620960.61910000001</c:v>
                </c:pt>
                <c:pt idx="4">
                  <c:v>722007.81249000004</c:v>
                </c:pt>
                <c:pt idx="5">
                  <c:v>587497.91399000003</c:v>
                </c:pt>
                <c:pt idx="6">
                  <c:v>689798.0858</c:v>
                </c:pt>
                <c:pt idx="7">
                  <c:v>655617.04194000002</c:v>
                </c:pt>
                <c:pt idx="8">
                  <c:v>685851.28983999998</c:v>
                </c:pt>
                <c:pt idx="9">
                  <c:v>731432.87089999998</c:v>
                </c:pt>
                <c:pt idx="10">
                  <c:v>669929.29449999996</c:v>
                </c:pt>
                <c:pt idx="11">
                  <c:v>736531.63159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2-40AE-9AEC-7C29F3265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2928"/>
        <c:axId val="-1909001088"/>
      </c:lineChart>
      <c:catAx>
        <c:axId val="-19089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9001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90010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292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15637860082305"/>
          <c:y val="9.612745098039216E-2"/>
          <c:w val="0.27522633744855968"/>
          <c:h val="7.277250270186815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TEKSTİL VE HAMMADDELERİ İHRACATI (Bin $)</a:t>
            </a:r>
          </a:p>
        </c:rich>
      </c:tx>
      <c:layout>
        <c:manualLayout>
          <c:xMode val="edge"/>
          <c:yMode val="edge"/>
          <c:x val="0.17687096255825163"/>
          <c:y val="3.703703703703703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734710553562077"/>
          <c:y val="0.20740815758158895"/>
          <c:w val="0.79387834211410224"/>
          <c:h val="0.5259278281533136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'2002_2026_AYLIK_IHR'!$C$26:$N$26</c:f>
              <c:numCache>
                <c:formatCode>#,##0</c:formatCode>
                <c:ptCount val="12"/>
                <c:pt idx="0">
                  <c:v>728639.47482999996</c:v>
                </c:pt>
                <c:pt idx="1">
                  <c:v>758388.96513000003</c:v>
                </c:pt>
                <c:pt idx="2">
                  <c:v>748505.85282000003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C-48DC-A0F5-85AD48B1BE12}"/>
            </c:ext>
          </c:extLst>
        </c:ser>
        <c:ser>
          <c:idx val="0"/>
          <c:order val="1"/>
          <c:tx>
            <c:strRef>
              <c:f>'2002_2026_AYLIK_IHR'!$A$27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'2002_2026_AYLIK_IHR'!$C$27:$N$27</c:f>
              <c:numCache>
                <c:formatCode>#,##0</c:formatCode>
                <c:ptCount val="12"/>
                <c:pt idx="0">
                  <c:v>825205.20745999995</c:v>
                </c:pt>
                <c:pt idx="1">
                  <c:v>755797.26723</c:v>
                </c:pt>
                <c:pt idx="2">
                  <c:v>838036.51716000005</c:v>
                </c:pt>
                <c:pt idx="3">
                  <c:v>769939.30247</c:v>
                </c:pt>
                <c:pt idx="4">
                  <c:v>852176.41177999997</c:v>
                </c:pt>
                <c:pt idx="5">
                  <c:v>691248.37433999998</c:v>
                </c:pt>
                <c:pt idx="6">
                  <c:v>776133.58467000001</c:v>
                </c:pt>
                <c:pt idx="7">
                  <c:v>749061.26170999999</c:v>
                </c:pt>
                <c:pt idx="8">
                  <c:v>785972.59222999995</c:v>
                </c:pt>
                <c:pt idx="9">
                  <c:v>839464.43318000005</c:v>
                </c:pt>
                <c:pt idx="10">
                  <c:v>741195.62873</c:v>
                </c:pt>
                <c:pt idx="11">
                  <c:v>781691.19012000004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8DC-A0F5-85AD48B1B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998368"/>
        <c:axId val="-1908997824"/>
      </c:lineChart>
      <c:catAx>
        <c:axId val="-1908998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7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9978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9983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482393272269536"/>
          <c:y val="0.12249402158063576"/>
          <c:w val="0.2903519202956773"/>
          <c:h val="7.98872363176825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DERİ VE MAMULLERİ İHRACATI (Bin $)</a:t>
            </a:r>
          </a:p>
        </c:rich>
      </c:tx>
      <c:layout>
        <c:manualLayout>
          <c:xMode val="edge"/>
          <c:yMode val="edge"/>
          <c:x val="0.1897961326262797"/>
          <c:y val="3.70370370370370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5555633323612326"/>
          <c:w val="0.77142934015200504"/>
          <c:h val="0.488890657156602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'2002_2026_AYLIK_IHR'!$A$28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'2002_2026_AYLIK_IHR'!$C$28:$N$28</c:f>
              <c:numCache>
                <c:formatCode>#,##0</c:formatCode>
                <c:ptCount val="12"/>
                <c:pt idx="0">
                  <c:v>106281.86023999999</c:v>
                </c:pt>
                <c:pt idx="1">
                  <c:v>127312.90914</c:v>
                </c:pt>
                <c:pt idx="2">
                  <c:v>113045.44065999999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79-400C-85FF-AFB9441E77F2}"/>
            </c:ext>
          </c:extLst>
        </c:ser>
        <c:ser>
          <c:idx val="0"/>
          <c:order val="1"/>
          <c:tx>
            <c:strRef>
              <c:f>'2002_2026_AYLIK_IHR'!$A$29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'2002_2026_AYLIK_IHR'!$C$29:$N$29</c:f>
              <c:numCache>
                <c:formatCode>#,##0</c:formatCode>
                <c:ptCount val="12"/>
                <c:pt idx="0">
                  <c:v>126180.88076</c:v>
                </c:pt>
                <c:pt idx="1">
                  <c:v>132253.16151999999</c:v>
                </c:pt>
                <c:pt idx="2">
                  <c:v>140708.49922</c:v>
                </c:pt>
                <c:pt idx="3">
                  <c:v>102625.537</c:v>
                </c:pt>
                <c:pt idx="4">
                  <c:v>124003.61326</c:v>
                </c:pt>
                <c:pt idx="5">
                  <c:v>90353.700200000007</c:v>
                </c:pt>
                <c:pt idx="6">
                  <c:v>132145.56828000001</c:v>
                </c:pt>
                <c:pt idx="7">
                  <c:v>137164.87934000001</c:v>
                </c:pt>
                <c:pt idx="8">
                  <c:v>128510.59074</c:v>
                </c:pt>
                <c:pt idx="9">
                  <c:v>129148.84546</c:v>
                </c:pt>
                <c:pt idx="10">
                  <c:v>100367.39440999999</c:v>
                </c:pt>
                <c:pt idx="11">
                  <c:v>101116.59159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79-400C-85FF-AFB9441E7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032"/>
        <c:axId val="-1912214240"/>
      </c:lineChart>
      <c:catAx>
        <c:axId val="-191222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4240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0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HALI İHRACATI (Bin $)</a:t>
            </a:r>
          </a:p>
        </c:rich>
      </c:tx>
      <c:layout>
        <c:manualLayout>
          <c:xMode val="edge"/>
          <c:yMode val="edge"/>
          <c:x val="0.3204083775242397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346960201403397"/>
          <c:y val="0.24875661064754964"/>
          <c:w val="0.77142934015200504"/>
          <c:h val="0.5074636111379319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'2002_2026_AYLIK_IHR'!$C$30:$N$30</c:f>
              <c:numCache>
                <c:formatCode>#,##0</c:formatCode>
                <c:ptCount val="12"/>
                <c:pt idx="0">
                  <c:v>206177.99971999999</c:v>
                </c:pt>
                <c:pt idx="1">
                  <c:v>221013.19516</c:v>
                </c:pt>
                <c:pt idx="2">
                  <c:v>207191.18766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D-4B39-AE7C-1EB53902C708}"/>
            </c:ext>
          </c:extLst>
        </c:ser>
        <c:ser>
          <c:idx val="0"/>
          <c:order val="1"/>
          <c:tx>
            <c:strRef>
              <c:f>'2002_2026_AYLIK_IHR'!$A$31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'2002_2026_AYLIK_IHR'!$C$31:$N$31</c:f>
              <c:numCache>
                <c:formatCode>#,##0</c:formatCode>
                <c:ptCount val="12"/>
                <c:pt idx="0">
                  <c:v>229213.02712000001</c:v>
                </c:pt>
                <c:pt idx="1">
                  <c:v>227658.70558000001</c:v>
                </c:pt>
                <c:pt idx="2">
                  <c:v>234220.14382999999</c:v>
                </c:pt>
                <c:pt idx="3">
                  <c:v>199115.23173</c:v>
                </c:pt>
                <c:pt idx="4">
                  <c:v>233970.84344999999</c:v>
                </c:pt>
                <c:pt idx="5">
                  <c:v>165547.28813999999</c:v>
                </c:pt>
                <c:pt idx="6">
                  <c:v>231047.19733</c:v>
                </c:pt>
                <c:pt idx="7">
                  <c:v>231918.8192</c:v>
                </c:pt>
                <c:pt idx="8">
                  <c:v>263453.85233999998</c:v>
                </c:pt>
                <c:pt idx="9">
                  <c:v>286244.61330999999</c:v>
                </c:pt>
                <c:pt idx="10">
                  <c:v>250788.93627000001</c:v>
                </c:pt>
                <c:pt idx="11">
                  <c:v>284689.64033999998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D-4B39-AE7C-1EB53902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3696"/>
        <c:axId val="-1912213152"/>
      </c:lineChart>
      <c:catAx>
        <c:axId val="-191221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31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3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/>
              <a:t>AYLAR BAZINDA MADENCİLİK İHRACAT</a:t>
            </a:r>
            <a:r>
              <a:rPr lang="tr-TR"/>
              <a:t>I</a:t>
            </a:r>
            <a:endParaRPr lang="en-US"/>
          </a:p>
        </c:rich>
      </c:tx>
      <c:layout>
        <c:manualLayout>
          <c:xMode val="edge"/>
          <c:yMode val="edge"/>
          <c:x val="0.20134597305776514"/>
          <c:y val="3.745318352059925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55063851804235"/>
          <c:y val="0.21722925894362621"/>
          <c:w val="0.77064306488660361"/>
          <c:h val="0.50936515890229372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'2002_2026_AYLIK_IHR'!$A$57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'2002_2026_AYLIK_IHR'!$C$57:$N$57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474373.68449999997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583326.12564999994</c:v>
                </c:pt>
                <c:pt idx="10">
                  <c:v>531881.47071000002</c:v>
                </c:pt>
                <c:pt idx="11">
                  <c:v>588561.40156999999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9-4425-869C-DE79CB9FF844}"/>
            </c:ext>
          </c:extLst>
        </c:ser>
        <c:ser>
          <c:idx val="1"/>
          <c:order val="1"/>
          <c:tx>
            <c:strRef>
              <c:f>'2002_2026_AYLIK_IHR'!$A$56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'2002_2026_AYLIK_IHR'!$C$56:$N$56</c:f>
              <c:numCache>
                <c:formatCode>#,##0</c:formatCode>
                <c:ptCount val="12"/>
                <c:pt idx="0">
                  <c:v>519222.98181999999</c:v>
                </c:pt>
                <c:pt idx="1">
                  <c:v>474606.37023</c:v>
                </c:pt>
                <c:pt idx="2">
                  <c:v>571407.46467999998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9-4425-869C-DE79CB9FF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080075904"/>
        <c:axId val="-2080074272"/>
      </c:lineChart>
      <c:catAx>
        <c:axId val="-208007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4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208007427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2080075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KİMYEVİ MADDELER VE MAMULLERİ İHRACATI (Bin $)</a:t>
            </a:r>
          </a:p>
        </c:rich>
      </c:tx>
      <c:layout>
        <c:manualLayout>
          <c:xMode val="edge"/>
          <c:yMode val="edge"/>
          <c:x val="0.14814836417052862"/>
          <c:y val="3.8759689922480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283993821759935"/>
          <c:y val="0.25064680868379824"/>
          <c:w val="0.7736641060315943"/>
          <c:h val="0.5116298435601538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'2002_2026_AYLIK_IHR'!$C$32:$N$32</c:f>
              <c:numCache>
                <c:formatCode>#,##0</c:formatCode>
                <c:ptCount val="12"/>
                <c:pt idx="0">
                  <c:v>2309273.28749</c:v>
                </c:pt>
                <c:pt idx="1">
                  <c:v>2352198.2680500001</c:v>
                </c:pt>
                <c:pt idx="2">
                  <c:v>2961822.8129099999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D-4CC2-A4D7-87A5CF538DB8}"/>
            </c:ext>
          </c:extLst>
        </c:ser>
        <c:ser>
          <c:idx val="0"/>
          <c:order val="1"/>
          <c:tx>
            <c:strRef>
              <c:f>'2002_2026_AYLIK_IHR'!$A$33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'2002_2026_AYLIK_IHR'!$C$33:$N$33</c:f>
              <c:numCache>
                <c:formatCode>#,##0</c:formatCode>
                <c:ptCount val="12"/>
                <c:pt idx="0">
                  <c:v>2551096.8870299999</c:v>
                </c:pt>
                <c:pt idx="1">
                  <c:v>2485584.8428400001</c:v>
                </c:pt>
                <c:pt idx="2">
                  <c:v>2724722.4087100001</c:v>
                </c:pt>
                <c:pt idx="3">
                  <c:v>2611449.5466100001</c:v>
                </c:pt>
                <c:pt idx="4">
                  <c:v>2786999.60482</c:v>
                </c:pt>
                <c:pt idx="5">
                  <c:v>2594554.3371799998</c:v>
                </c:pt>
                <c:pt idx="6">
                  <c:v>3426950.3014500001</c:v>
                </c:pt>
                <c:pt idx="7">
                  <c:v>2609644.79532</c:v>
                </c:pt>
                <c:pt idx="8">
                  <c:v>2471942.43884</c:v>
                </c:pt>
                <c:pt idx="9">
                  <c:v>2651106.10011</c:v>
                </c:pt>
                <c:pt idx="10">
                  <c:v>2350327.4975700001</c:v>
                </c:pt>
                <c:pt idx="11">
                  <c:v>2634171.99792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D-4CC2-A4D7-87A5CF538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7504"/>
        <c:axId val="-1912210976"/>
      </c:lineChart>
      <c:catAx>
        <c:axId val="-19122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0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09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75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50"/>
              <a:t>MAKİNE VE AKSAMLARI İHRACATI (Bin $)</a:t>
            </a:r>
          </a:p>
        </c:rich>
      </c:tx>
      <c:layout>
        <c:manualLayout>
          <c:xMode val="edge"/>
          <c:yMode val="edge"/>
          <c:x val="0.16734715303444253"/>
          <c:y val="3.73134328358208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329909162156335"/>
          <c:y val="0.17537345384913924"/>
          <c:w val="0.80976314834393193"/>
          <c:h val="0.6131852548282210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'2002_2026_AYLIK_IHR'!$C$42:$N$42</c:f>
              <c:numCache>
                <c:formatCode>#,##0</c:formatCode>
                <c:ptCount val="12"/>
                <c:pt idx="0">
                  <c:v>812378.65358000004</c:v>
                </c:pt>
                <c:pt idx="1">
                  <c:v>880947.03615000006</c:v>
                </c:pt>
                <c:pt idx="2">
                  <c:v>885946.63489999995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6-4262-BD13-C4893219C019}"/>
            </c:ext>
          </c:extLst>
        </c:ser>
        <c:ser>
          <c:idx val="0"/>
          <c:order val="1"/>
          <c:tx>
            <c:strRef>
              <c:f>'2002_2026_AYLIK_IHR'!$A$43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'2002_2026_AYLIK_IHR'!$C$43:$N$43</c:f>
              <c:numCache>
                <c:formatCode>#,##0</c:formatCode>
                <c:ptCount val="12"/>
                <c:pt idx="0">
                  <c:v>790355.64468999999</c:v>
                </c:pt>
                <c:pt idx="1">
                  <c:v>807918.92148999998</c:v>
                </c:pt>
                <c:pt idx="2">
                  <c:v>915065.33814999997</c:v>
                </c:pt>
                <c:pt idx="3">
                  <c:v>853188.16541999998</c:v>
                </c:pt>
                <c:pt idx="4">
                  <c:v>1006632.9338999999</c:v>
                </c:pt>
                <c:pt idx="5">
                  <c:v>797440.77350000001</c:v>
                </c:pt>
                <c:pt idx="6">
                  <c:v>985280.27928000002</c:v>
                </c:pt>
                <c:pt idx="7">
                  <c:v>962347.97222</c:v>
                </c:pt>
                <c:pt idx="8">
                  <c:v>940865.88098999998</c:v>
                </c:pt>
                <c:pt idx="9">
                  <c:v>1067469.36427</c:v>
                </c:pt>
                <c:pt idx="10">
                  <c:v>979432.70808999997</c:v>
                </c:pt>
                <c:pt idx="11">
                  <c:v>1149485.3142599999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6-4262-BD13-C4893219C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12064"/>
        <c:axId val="-1912221312"/>
      </c:lineChart>
      <c:catAx>
        <c:axId val="-1912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1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2131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0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OTOMOTİV ENDÜSTRİSİ İHRACATI (Bin $)</a:t>
            </a:r>
            <a:endParaRPr lang="tr-TR" sz="700"/>
          </a:p>
        </c:rich>
      </c:tx>
      <c:layout>
        <c:manualLayout>
          <c:xMode val="edge"/>
          <c:yMode val="edge"/>
          <c:x val="0.25253530555644105"/>
          <c:y val="4.24469413233458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149681289838767"/>
          <c:y val="0.1610494755571284"/>
          <c:w val="0.78367425031315086"/>
          <c:h val="0.5730356739115475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'2002_2026_AYLIK_IHR'!$C$36:$N$36</c:f>
              <c:numCache>
                <c:formatCode>#,##0</c:formatCode>
                <c:ptCount val="12"/>
                <c:pt idx="0">
                  <c:v>3060205.65178</c:v>
                </c:pt>
                <c:pt idx="1">
                  <c:v>3542326.3596000001</c:v>
                </c:pt>
                <c:pt idx="2">
                  <c:v>3293035.0290600001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0F-44C0-9690-A70C16799082}"/>
            </c:ext>
          </c:extLst>
        </c:ser>
        <c:ser>
          <c:idx val="0"/>
          <c:order val="1"/>
          <c:tx>
            <c:strRef>
              <c:f>'2002_2026_AYLIK_IHR'!$A$37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'2002_2026_AYLIK_IHR'!$C$37:$N$37</c:f>
              <c:numCache>
                <c:formatCode>#,##0</c:formatCode>
                <c:ptCount val="12"/>
                <c:pt idx="0">
                  <c:v>2996341.8047600002</c:v>
                </c:pt>
                <c:pt idx="1">
                  <c:v>2976587.9518200001</c:v>
                </c:pt>
                <c:pt idx="2">
                  <c:v>3514223.81886</c:v>
                </c:pt>
                <c:pt idx="3">
                  <c:v>3141772.9596500001</c:v>
                </c:pt>
                <c:pt idx="4">
                  <c:v>3942326.0628399998</c:v>
                </c:pt>
                <c:pt idx="5">
                  <c:v>3405138.3830499998</c:v>
                </c:pt>
                <c:pt idx="6">
                  <c:v>3834916.1784199998</c:v>
                </c:pt>
                <c:pt idx="7">
                  <c:v>2729934.8639600002</c:v>
                </c:pt>
                <c:pt idx="8">
                  <c:v>3657604.5589999999</c:v>
                </c:pt>
                <c:pt idx="9">
                  <c:v>3809263.7831199998</c:v>
                </c:pt>
                <c:pt idx="10">
                  <c:v>3749902.3608300001</c:v>
                </c:pt>
                <c:pt idx="11">
                  <c:v>3759941.4495799998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0F-44C0-9690-A70C16799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3488"/>
        <c:axId val="-1912212608"/>
      </c:lineChart>
      <c:catAx>
        <c:axId val="-191222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260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348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ELEKTRİK ELEKTRONİK </a:t>
            </a:r>
            <a:r>
              <a:rPr lang="tr-TR" sz="1000" baseline="0"/>
              <a:t>VE HİZMET </a:t>
            </a:r>
            <a:r>
              <a:rPr lang="en-US" sz="1000"/>
              <a:t>İHRACATI </a:t>
            </a:r>
            <a:r>
              <a:rPr lang="tr-TR" sz="1000"/>
              <a:t> </a:t>
            </a:r>
            <a:r>
              <a:rPr lang="en-US" sz="1000"/>
              <a:t>(Bin $)</a:t>
            </a:r>
          </a:p>
        </c:rich>
      </c:tx>
      <c:layout>
        <c:manualLayout>
          <c:xMode val="edge"/>
          <c:yMode val="edge"/>
          <c:x val="0.17293786129494548"/>
          <c:y val="3.63636363636363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97804147720971"/>
          <c:y val="0.18909090909090953"/>
          <c:w val="0.8067191601049869"/>
          <c:h val="0.57212121212121214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'2002_2026_AYLIK_IHR'!$C$40:$N$40</c:f>
              <c:numCache>
                <c:formatCode>#,##0</c:formatCode>
                <c:ptCount val="12"/>
                <c:pt idx="0">
                  <c:v>1341175.622</c:v>
                </c:pt>
                <c:pt idx="1">
                  <c:v>1410622.0952699999</c:v>
                </c:pt>
                <c:pt idx="2">
                  <c:v>1477361.3696399999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15-4170-952C-28B5E0B441D8}"/>
            </c:ext>
          </c:extLst>
        </c:ser>
        <c:ser>
          <c:idx val="0"/>
          <c:order val="1"/>
          <c:tx>
            <c:strRef>
              <c:f>'2002_2026_AYLIK_IHR'!$A$41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'2002_2026_AYLIK_IHR'!$C$41:$N$41</c:f>
              <c:numCache>
                <c:formatCode>#,##0</c:formatCode>
                <c:ptCount val="12"/>
                <c:pt idx="0">
                  <c:v>1223527.53629</c:v>
                </c:pt>
                <c:pt idx="1">
                  <c:v>1292820.12341</c:v>
                </c:pt>
                <c:pt idx="2">
                  <c:v>1477628.7379600001</c:v>
                </c:pt>
                <c:pt idx="3">
                  <c:v>1378913.5104100001</c:v>
                </c:pt>
                <c:pt idx="4">
                  <c:v>1672955.3116899999</c:v>
                </c:pt>
                <c:pt idx="5">
                  <c:v>1274533.3654400001</c:v>
                </c:pt>
                <c:pt idx="6">
                  <c:v>1563425.21282</c:v>
                </c:pt>
                <c:pt idx="7">
                  <c:v>1488568.24602</c:v>
                </c:pt>
                <c:pt idx="8">
                  <c:v>1507592.5954700001</c:v>
                </c:pt>
                <c:pt idx="9">
                  <c:v>1641210.07917</c:v>
                </c:pt>
                <c:pt idx="10">
                  <c:v>1478027.89185</c:v>
                </c:pt>
                <c:pt idx="11">
                  <c:v>1730018.3977399999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5-4170-952C-28B5E0B44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4576"/>
        <c:axId val="-1912218048"/>
      </c:lineChart>
      <c:catAx>
        <c:axId val="-19122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8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80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457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HAZIR GİYİM VE KONFEKSİYON İHRACATI (Bin $)</a:t>
            </a:r>
          </a:p>
        </c:rich>
      </c:tx>
      <c:layout>
        <c:manualLayout>
          <c:xMode val="edge"/>
          <c:yMode val="edge"/>
          <c:x val="0.16530637895615161"/>
          <c:y val="4.91367861885790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285735711607478"/>
          <c:y val="0.22576361221779548"/>
          <c:w val="0.79387834211410224"/>
          <c:h val="0.5019920318725099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'2002_2026_AYLIK_IHR'!$C$34:$N$34</c:f>
              <c:numCache>
                <c:formatCode>#,##0</c:formatCode>
                <c:ptCount val="12"/>
                <c:pt idx="0">
                  <c:v>1338216.4887600001</c:v>
                </c:pt>
                <c:pt idx="1">
                  <c:v>1325858.2503599999</c:v>
                </c:pt>
                <c:pt idx="2">
                  <c:v>1211280.0172600001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94-4C45-85C7-81E1087A311C}"/>
            </c:ext>
          </c:extLst>
        </c:ser>
        <c:ser>
          <c:idx val="0"/>
          <c:order val="1"/>
          <c:tx>
            <c:strRef>
              <c:f>'2002_2026_AYLIK_IHR'!$A$35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1F497D"/>
              </a:solidFill>
            </c:spPr>
          </c:marker>
          <c:val>
            <c:numRef>
              <c:f>'2002_2026_AYLIK_IHR'!$C$35:$N$35</c:f>
              <c:numCache>
                <c:formatCode>#,##0</c:formatCode>
                <c:ptCount val="12"/>
                <c:pt idx="0">
                  <c:v>1409245.7943500001</c:v>
                </c:pt>
                <c:pt idx="1">
                  <c:v>1354737.30813</c:v>
                </c:pt>
                <c:pt idx="2">
                  <c:v>1413784.71829</c:v>
                </c:pt>
                <c:pt idx="3">
                  <c:v>1225078.82311</c:v>
                </c:pt>
                <c:pt idx="4">
                  <c:v>1514407.5885999999</c:v>
                </c:pt>
                <c:pt idx="5">
                  <c:v>1195562.3712500001</c:v>
                </c:pt>
                <c:pt idx="6">
                  <c:v>1580765.48385</c:v>
                </c:pt>
                <c:pt idx="7">
                  <c:v>1519519.6799900001</c:v>
                </c:pt>
                <c:pt idx="8">
                  <c:v>1485824.47193</c:v>
                </c:pt>
                <c:pt idx="9">
                  <c:v>1508790.8866600001</c:v>
                </c:pt>
                <c:pt idx="10">
                  <c:v>1285830.0554299999</c:v>
                </c:pt>
                <c:pt idx="11">
                  <c:v>1269495.4317000001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4-4C45-85C7-81E1087A3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12220768"/>
        <c:axId val="-1912219680"/>
      </c:lineChart>
      <c:catAx>
        <c:axId val="-1912220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1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1221968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12220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6549124216615775"/>
          <c:y val="0.13248339973439574"/>
          <c:w val="0.26913480885311869"/>
          <c:h val="7.886103878449456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DEMİR VE DEMİRDIŞI METALLER İHRACATI (Bin $)</a:t>
            </a:r>
          </a:p>
        </c:rich>
      </c:tx>
      <c:layout>
        <c:manualLayout>
          <c:xMode val="edge"/>
          <c:yMode val="edge"/>
          <c:x val="0.2034015748031496"/>
          <c:y val="4.72636815920398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714307140178907"/>
          <c:y val="0.250000391742077"/>
          <c:w val="0.80612325227524362"/>
          <c:h val="0.485075510646554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'2002_2026_AYLIK_IHR'!$C$44:$N$44</c:f>
              <c:numCache>
                <c:formatCode>#,##0</c:formatCode>
                <c:ptCount val="12"/>
                <c:pt idx="0">
                  <c:v>1073399.40286</c:v>
                </c:pt>
                <c:pt idx="1">
                  <c:v>1098237.0576299999</c:v>
                </c:pt>
                <c:pt idx="2">
                  <c:v>1135198.36042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33-4F87-BB4D-7D8AA3CFD930}"/>
            </c:ext>
          </c:extLst>
        </c:ser>
        <c:ser>
          <c:idx val="0"/>
          <c:order val="1"/>
          <c:tx>
            <c:strRef>
              <c:f>'2002_2026_AYLIK_IHR'!$A$45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'2002_2026_AYLIK_IHR'!$C$45:$N$45</c:f>
              <c:numCache>
                <c:formatCode>#,##0</c:formatCode>
                <c:ptCount val="12"/>
                <c:pt idx="0">
                  <c:v>1010388.47505</c:v>
                </c:pt>
                <c:pt idx="1">
                  <c:v>1020280.03165</c:v>
                </c:pt>
                <c:pt idx="2">
                  <c:v>1135255.7575600001</c:v>
                </c:pt>
                <c:pt idx="3">
                  <c:v>1080195.7622</c:v>
                </c:pt>
                <c:pt idx="4">
                  <c:v>1234462.14634</c:v>
                </c:pt>
                <c:pt idx="5">
                  <c:v>967982.11221000005</c:v>
                </c:pt>
                <c:pt idx="6">
                  <c:v>1186784.3212299999</c:v>
                </c:pt>
                <c:pt idx="7">
                  <c:v>1098638.5661299999</c:v>
                </c:pt>
                <c:pt idx="8">
                  <c:v>1130906.7632899999</c:v>
                </c:pt>
                <c:pt idx="9">
                  <c:v>1219444.6413799999</c:v>
                </c:pt>
                <c:pt idx="10">
                  <c:v>1048528.44811</c:v>
                </c:pt>
                <c:pt idx="11">
                  <c:v>1108084.69979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33-4F87-BB4D-7D8AA3CFD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2512"/>
        <c:axId val="-1951184688"/>
      </c:lineChart>
      <c:catAx>
        <c:axId val="-195118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468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25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115046333494023"/>
          <c:y val="0.15920398009950248"/>
          <c:w val="0.2903519202956773"/>
          <c:h val="8.048340972303835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 b="1" i="0" u="none" strike="noStrike" baseline="0">
                <a:solidFill>
                  <a:srgbClr val="000000"/>
                </a:solidFill>
                <a:latin typeface="Arial Tur"/>
                <a:cs typeface="Arial Tur"/>
              </a:rPr>
              <a:t>ÇİMENTO CAM SERAMİK VE TOPRAK ÜRÜNLERİ İHRACATI (Bin $)</a:t>
            </a:r>
            <a:endParaRPr lang="tr-TR" sz="700" b="1"/>
          </a:p>
        </c:rich>
      </c:tx>
      <c:layout>
        <c:manualLayout>
          <c:xMode val="edge"/>
          <c:yMode val="edge"/>
          <c:x val="0.14693898976913675"/>
          <c:y val="1.74129353233830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23880640524138091"/>
          <c:w val="0.81020488899562437"/>
          <c:h val="0.47388146040086643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'2002_2026_AYLIK_IHR'!$C$48:$N$48</c:f>
              <c:numCache>
                <c:formatCode>#,##0</c:formatCode>
                <c:ptCount val="12"/>
                <c:pt idx="0">
                  <c:v>316928.77305999998</c:v>
                </c:pt>
                <c:pt idx="1">
                  <c:v>331500.80025999999</c:v>
                </c:pt>
                <c:pt idx="2">
                  <c:v>377664.62810999999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18-4D92-8BCF-89562101FD9D}"/>
            </c:ext>
          </c:extLst>
        </c:ser>
        <c:ser>
          <c:idx val="0"/>
          <c:order val="1"/>
          <c:tx>
            <c:strRef>
              <c:f>'2002_2026_AYLIK_IHR'!$A$49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'2002_2026_AYLIK_IHR'!$C$49:$N$49</c:f>
              <c:numCache>
                <c:formatCode>#,##0</c:formatCode>
                <c:ptCount val="12"/>
                <c:pt idx="0">
                  <c:v>317185.4056</c:v>
                </c:pt>
                <c:pt idx="1">
                  <c:v>320215.88027000002</c:v>
                </c:pt>
                <c:pt idx="2">
                  <c:v>375147.76507999998</c:v>
                </c:pt>
                <c:pt idx="3">
                  <c:v>387281.56464</c:v>
                </c:pt>
                <c:pt idx="4">
                  <c:v>413257.72554999997</c:v>
                </c:pt>
                <c:pt idx="5">
                  <c:v>365425.93777000002</c:v>
                </c:pt>
                <c:pt idx="6">
                  <c:v>427234.42603999999</c:v>
                </c:pt>
                <c:pt idx="7">
                  <c:v>363878.88085000002</c:v>
                </c:pt>
                <c:pt idx="8">
                  <c:v>381349.83805999998</c:v>
                </c:pt>
                <c:pt idx="9">
                  <c:v>402921.63257000002</c:v>
                </c:pt>
                <c:pt idx="10">
                  <c:v>359565.53872999997</c:v>
                </c:pt>
                <c:pt idx="11">
                  <c:v>385214.57949999999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18-4D92-8BCF-89562101F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2848"/>
        <c:axId val="-1951187408"/>
      </c:lineChart>
      <c:catAx>
        <c:axId val="-195119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7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7408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28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MÜCEVHER İHRACATI (Bin $)</a:t>
            </a:r>
          </a:p>
        </c:rich>
      </c:tx>
      <c:layout>
        <c:manualLayout>
          <c:xMode val="edge"/>
          <c:yMode val="edge"/>
          <c:x val="0.31793884198210159"/>
          <c:y val="4.5679012345679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65895742924319"/>
          <c:y val="0.18518585498356113"/>
          <c:w val="0.79116621008685151"/>
          <c:h val="0.518520393953971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'2002_2026_AYLIK_IHR'!$A$50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'2002_2026_AYLIK_IHR'!$C$50:$N$50</c:f>
              <c:numCache>
                <c:formatCode>#,##0</c:formatCode>
                <c:ptCount val="12"/>
                <c:pt idx="0">
                  <c:v>474470.46720000001</c:v>
                </c:pt>
                <c:pt idx="1">
                  <c:v>570359.17307000002</c:v>
                </c:pt>
                <c:pt idx="2">
                  <c:v>352734.01134999999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F-4EFA-8A15-3AD98E2FF4AD}"/>
            </c:ext>
          </c:extLst>
        </c:ser>
        <c:ser>
          <c:idx val="0"/>
          <c:order val="1"/>
          <c:tx>
            <c:strRef>
              <c:f>'2002_2026_AYLIK_IHR'!$A$51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'2002_2026_AYLIK_IHR'!$C$51:$N$51</c:f>
              <c:numCache>
                <c:formatCode>#,##0</c:formatCode>
                <c:ptCount val="12"/>
                <c:pt idx="0">
                  <c:v>1162563.4042</c:v>
                </c:pt>
                <c:pt idx="1">
                  <c:v>877795.87298999995</c:v>
                </c:pt>
                <c:pt idx="2">
                  <c:v>565623.23028000002</c:v>
                </c:pt>
                <c:pt idx="3">
                  <c:v>503105.11076000001</c:v>
                </c:pt>
                <c:pt idx="4">
                  <c:v>853872.1899</c:v>
                </c:pt>
                <c:pt idx="5">
                  <c:v>379418.29800000001</c:v>
                </c:pt>
                <c:pt idx="6">
                  <c:v>756252.52335999999</c:v>
                </c:pt>
                <c:pt idx="7">
                  <c:v>596641.19204999995</c:v>
                </c:pt>
                <c:pt idx="8">
                  <c:v>498544.04327000002</c:v>
                </c:pt>
                <c:pt idx="9">
                  <c:v>569036.58366</c:v>
                </c:pt>
                <c:pt idx="10">
                  <c:v>615179.57655</c:v>
                </c:pt>
                <c:pt idx="11">
                  <c:v>553576.74325000006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F-4EFA-8A15-3AD98E2FF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4144"/>
        <c:axId val="-1951183600"/>
      </c:lineChart>
      <c:catAx>
        <c:axId val="-195118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360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414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ÇELİK İHRACATI</a:t>
            </a:r>
            <a:r>
              <a:rPr lang="tr-TR" baseline="0"/>
              <a:t> </a:t>
            </a:r>
            <a:r>
              <a:rPr lang="tr-TR"/>
              <a:t>(Bin $)</a:t>
            </a:r>
          </a:p>
        </c:rich>
      </c:tx>
      <c:layout>
        <c:manualLayout>
          <c:xMode val="edge"/>
          <c:yMode val="edge"/>
          <c:x val="0.34691106585200271"/>
          <c:y val="3.6900369003690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682281059063141"/>
          <c:y val="0.19926238002537525"/>
          <c:w val="0.80651731160896056"/>
          <c:h val="0.5387463581540417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'2002_2026_AYLIK_IHR'!#REF!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'2002_2026_AYLIK_IHR'!$C$46:$N$46</c:f>
              <c:numCache>
                <c:formatCode>#,##0</c:formatCode>
                <c:ptCount val="12"/>
                <c:pt idx="0">
                  <c:v>1081926.5098900001</c:v>
                </c:pt>
                <c:pt idx="1">
                  <c:v>1185850.08336</c:v>
                </c:pt>
                <c:pt idx="2">
                  <c:v>1552764.6538499999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E-42B5-9807-8FD69DC2BC16}"/>
            </c:ext>
          </c:extLst>
        </c:ser>
        <c:ser>
          <c:idx val="0"/>
          <c:order val="1"/>
          <c:tx>
            <c:strRef>
              <c:f>'2002_2026_AYLIK_IHR'!$A$47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'2002_2026_AYLIK_IHR'!$C$47:$N$47</c:f>
              <c:numCache>
                <c:formatCode>#,##0</c:formatCode>
                <c:ptCount val="12"/>
                <c:pt idx="0">
                  <c:v>1245833.8453200001</c:v>
                </c:pt>
                <c:pt idx="1">
                  <c:v>1233308.84629</c:v>
                </c:pt>
                <c:pt idx="2">
                  <c:v>1539796.5189100001</c:v>
                </c:pt>
                <c:pt idx="3">
                  <c:v>1300330.56874</c:v>
                </c:pt>
                <c:pt idx="4">
                  <c:v>1496087.55807</c:v>
                </c:pt>
                <c:pt idx="5">
                  <c:v>1430267.9801</c:v>
                </c:pt>
                <c:pt idx="6">
                  <c:v>1351678.26667</c:v>
                </c:pt>
                <c:pt idx="7">
                  <c:v>1364767.0286999999</c:v>
                </c:pt>
                <c:pt idx="8">
                  <c:v>1479096.61216</c:v>
                </c:pt>
                <c:pt idx="9">
                  <c:v>1287160.37289</c:v>
                </c:pt>
                <c:pt idx="10">
                  <c:v>1313542.2678400001</c:v>
                </c:pt>
                <c:pt idx="11">
                  <c:v>1491383.12992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E-42B5-9807-8FD69DC2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1424"/>
        <c:axId val="-1951195024"/>
      </c:lineChart>
      <c:catAx>
        <c:axId val="-195118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5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502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14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MADENCİLİK ÜRÜNLERİ İHRACATI (Bin $)</a:t>
            </a:r>
          </a:p>
        </c:rich>
      </c:tx>
      <c:layout>
        <c:manualLayout>
          <c:xMode val="edge"/>
          <c:yMode val="edge"/>
          <c:x val="0.23400000000000001"/>
          <c:y val="4.74406733641053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'2002_2026_AYLIK_IHR'!$C$58:$N$58</c:f>
              <c:numCache>
                <c:formatCode>#,##0</c:formatCode>
                <c:ptCount val="12"/>
                <c:pt idx="0">
                  <c:v>519222.98181999999</c:v>
                </c:pt>
                <c:pt idx="1">
                  <c:v>474606.37023</c:v>
                </c:pt>
                <c:pt idx="2">
                  <c:v>571407.46467999998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2-47A4-9D91-862489D728A2}"/>
            </c:ext>
          </c:extLst>
        </c:ser>
        <c:ser>
          <c:idx val="0"/>
          <c:order val="1"/>
          <c:tx>
            <c:strRef>
              <c:f>'2002_2026_AYLIK_IHR'!$A$59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'2002_2026_AYLIK_IHR'!$C$59:$N$59</c:f>
              <c:numCache>
                <c:formatCode>#,##0</c:formatCode>
                <c:ptCount val="12"/>
                <c:pt idx="0">
                  <c:v>456640.6508</c:v>
                </c:pt>
                <c:pt idx="1">
                  <c:v>417965.56385999999</c:v>
                </c:pt>
                <c:pt idx="2">
                  <c:v>492702.61076000001</c:v>
                </c:pt>
                <c:pt idx="3">
                  <c:v>474373.68449999997</c:v>
                </c:pt>
                <c:pt idx="4">
                  <c:v>531060.78685999999</c:v>
                </c:pt>
                <c:pt idx="5">
                  <c:v>490379.5393</c:v>
                </c:pt>
                <c:pt idx="6">
                  <c:v>571275.46848000004</c:v>
                </c:pt>
                <c:pt idx="7">
                  <c:v>522783.40360000002</c:v>
                </c:pt>
                <c:pt idx="8">
                  <c:v>549583.27093999996</c:v>
                </c:pt>
                <c:pt idx="9">
                  <c:v>583326.12564999994</c:v>
                </c:pt>
                <c:pt idx="10">
                  <c:v>531881.47071000002</c:v>
                </c:pt>
                <c:pt idx="11">
                  <c:v>588561.40156999999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2-47A4-9D91-862489D72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9040"/>
        <c:axId val="-1951189584"/>
      </c:lineChart>
      <c:catAx>
        <c:axId val="-195118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9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904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AYLAR BAZINDA TOPLAM İHRACAT
</a:t>
            </a:r>
          </a:p>
        </c:rich>
      </c:tx>
      <c:layout>
        <c:manualLayout>
          <c:xMode val="edge"/>
          <c:yMode val="edge"/>
          <c:x val="0.27731374487279997"/>
          <c:y val="3.66300366300366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21967963386727"/>
          <c:y val="0.21611798920411671"/>
          <c:w val="0.75972540045766757"/>
          <c:h val="0.51648536403017697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'2002_2026_AYLIK_IHR'!$C$83:$N$83</c:f>
              <c:numCache>
                <c:formatCode>#,##0</c:formatCode>
                <c:ptCount val="12"/>
                <c:pt idx="0">
                  <c:v>21160506.932</c:v>
                </c:pt>
                <c:pt idx="1">
                  <c:v>20728601.82</c:v>
                </c:pt>
                <c:pt idx="2">
                  <c:v>23405974.427000001</c:v>
                </c:pt>
                <c:pt idx="3">
                  <c:v>20779477.993999999</c:v>
                </c:pt>
                <c:pt idx="4">
                  <c:v>24816150.982999999</c:v>
                </c:pt>
                <c:pt idx="5">
                  <c:v>20468426.881000001</c:v>
                </c:pt>
                <c:pt idx="6">
                  <c:v>24910453.691</c:v>
                </c:pt>
                <c:pt idx="7">
                  <c:v>21701628.828000002</c:v>
                </c:pt>
                <c:pt idx="8">
                  <c:v>22520747.552000001</c:v>
                </c:pt>
                <c:pt idx="9">
                  <c:v>23950655.381999999</c:v>
                </c:pt>
                <c:pt idx="10">
                  <c:v>22509043.506999999</c:v>
                </c:pt>
                <c:pt idx="11">
                  <c:v>26344754.668000001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19-4A68-A978-839CDC97D32B}"/>
            </c:ext>
          </c:extLst>
        </c:ser>
        <c:ser>
          <c:idx val="1"/>
          <c:order val="1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'2002_2026_AYLIK_IHR'!$C$84:$N$84</c:f>
              <c:numCache>
                <c:formatCode>#,##0</c:formatCode>
                <c:ptCount val="12"/>
                <c:pt idx="0">
                  <c:v>20312634.138</c:v>
                </c:pt>
                <c:pt idx="1">
                  <c:v>21048675.528000001</c:v>
                </c:pt>
                <c:pt idx="2">
                  <c:v>21917605.971000001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19-4A68-A978-839CDC97D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49760"/>
        <c:axId val="-1907357376"/>
      </c:lineChart>
      <c:catAx>
        <c:axId val="-190734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7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7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76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GEMİ</a:t>
            </a:r>
            <a:r>
              <a:rPr lang="tr-TR" sz="1000" baseline="0"/>
              <a:t> VE YAT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31400000000000078"/>
          <c:y val="4.24469413233459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4606820214888874"/>
          <c:w val="0.86000000000000065"/>
          <c:h val="0.57303580376508478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'2002_2026_AYLIK_IHR'!$A$38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'2002_2026_AYLIK_IHR'!$C$38:$N$38</c:f>
              <c:numCache>
                <c:formatCode>#,##0</c:formatCode>
                <c:ptCount val="12"/>
                <c:pt idx="0">
                  <c:v>166947.26134999999</c:v>
                </c:pt>
                <c:pt idx="1">
                  <c:v>176440.92413</c:v>
                </c:pt>
                <c:pt idx="2">
                  <c:v>241519.57453000001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C-47A6-A84C-773D7A30B069}"/>
            </c:ext>
          </c:extLst>
        </c:ser>
        <c:ser>
          <c:idx val="0"/>
          <c:order val="1"/>
          <c:tx>
            <c:strRef>
              <c:f>'2002_2026_AYLIK_IHR'!$A$39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'2002_2026_AYLIK_IHR'!$C$39:$N$39</c:f>
              <c:numCache>
                <c:formatCode>#,##0</c:formatCode>
                <c:ptCount val="12"/>
                <c:pt idx="0">
                  <c:v>82415.475059999997</c:v>
                </c:pt>
                <c:pt idx="1">
                  <c:v>158782.83376000001</c:v>
                </c:pt>
                <c:pt idx="2">
                  <c:v>86356.291979999995</c:v>
                </c:pt>
                <c:pt idx="3">
                  <c:v>129783.30017</c:v>
                </c:pt>
                <c:pt idx="4">
                  <c:v>367051.56397000002</c:v>
                </c:pt>
                <c:pt idx="5">
                  <c:v>84044.054889999999</c:v>
                </c:pt>
                <c:pt idx="6">
                  <c:v>262653.21983000002</c:v>
                </c:pt>
                <c:pt idx="7">
                  <c:v>81744.173809999993</c:v>
                </c:pt>
                <c:pt idx="8">
                  <c:v>230420.35769</c:v>
                </c:pt>
                <c:pt idx="9">
                  <c:v>304893.73233000003</c:v>
                </c:pt>
                <c:pt idx="10">
                  <c:v>164250.66383999999</c:v>
                </c:pt>
                <c:pt idx="11">
                  <c:v>291305.66707000002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C-47A6-A84C-773D7A30B0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93936"/>
        <c:axId val="-1951194480"/>
      </c:lineChart>
      <c:catAx>
        <c:axId val="-195119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4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94480"/>
        <c:scaling>
          <c:orientation val="minMax"/>
          <c:max val="4000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9393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89" r="0.75000000000000189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SAVUNMA</a:t>
            </a:r>
            <a:r>
              <a:rPr lang="tr-TR" sz="1000" baseline="0"/>
              <a:t> VE HAVACILIK SANAYİİ</a:t>
            </a:r>
            <a:r>
              <a:rPr lang="en-US" sz="1000"/>
              <a:t> İHRACATI (Bin $)</a:t>
            </a:r>
          </a:p>
        </c:rich>
      </c:tx>
      <c:layout>
        <c:manualLayout>
          <c:xMode val="edge"/>
          <c:yMode val="edge"/>
          <c:x val="0.22066666666666668"/>
          <c:y val="2.74656679151061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99999999999999"/>
          <c:y val="0.15106195995163529"/>
          <c:w val="0.86000000000000065"/>
          <c:h val="0.57303580376508445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'2002_2026_AYLIK_IHR'!$A$52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'2002_2026_AYLIK_IHR'!$C$52:$N$52</c:f>
              <c:numCache>
                <c:formatCode>#,##0</c:formatCode>
                <c:ptCount val="12"/>
                <c:pt idx="0">
                  <c:v>554493.25913000002</c:v>
                </c:pt>
                <c:pt idx="1">
                  <c:v>552721.89824999997</c:v>
                </c:pt>
                <c:pt idx="2">
                  <c:v>803038.49413999997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D6-452E-B66D-1EF371E00EB6}"/>
            </c:ext>
          </c:extLst>
        </c:ser>
        <c:ser>
          <c:idx val="0"/>
          <c:order val="1"/>
          <c:tx>
            <c:strRef>
              <c:f>'2002_2026_AYLIK_IHR'!$A$53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'2002_2026_AYLIK_IHR'!$C$53:$N$53</c:f>
              <c:numCache>
                <c:formatCode>#,##0</c:formatCode>
                <c:ptCount val="12"/>
                <c:pt idx="0">
                  <c:v>385093.04998000001</c:v>
                </c:pt>
                <c:pt idx="1">
                  <c:v>435240.08289000002</c:v>
                </c:pt>
                <c:pt idx="2">
                  <c:v>883927.28751000005</c:v>
                </c:pt>
                <c:pt idx="3">
                  <c:v>538174.46184</c:v>
                </c:pt>
                <c:pt idx="4">
                  <c:v>740987.58125000005</c:v>
                </c:pt>
                <c:pt idx="5">
                  <c:v>619559.47883000004</c:v>
                </c:pt>
                <c:pt idx="6">
                  <c:v>981430.19851000002</c:v>
                </c:pt>
                <c:pt idx="7">
                  <c:v>833854.67541000003</c:v>
                </c:pt>
                <c:pt idx="8">
                  <c:v>572821.47238000005</c:v>
                </c:pt>
                <c:pt idx="9">
                  <c:v>707552.11416</c:v>
                </c:pt>
                <c:pt idx="10">
                  <c:v>746160.56727</c:v>
                </c:pt>
                <c:pt idx="11">
                  <c:v>2561354.2637299998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D6-452E-B66D-1EF371E00E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51186864"/>
        <c:axId val="-1951186320"/>
      </c:lineChart>
      <c:catAx>
        <c:axId val="-195118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51186320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5118686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92262467191599"/>
          <c:y val="0.11235955056179775"/>
          <c:w val="0.26751999999999998"/>
          <c:h val="7.4135283651341338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İKLİMLENDİRME</a:t>
            </a:r>
            <a:r>
              <a:rPr lang="tr-TR" sz="1000" baseline="0"/>
              <a:t> SANAYİ </a:t>
            </a:r>
            <a:r>
              <a:rPr lang="en-US" sz="1000"/>
              <a:t>İHRACATI (Bin $)</a:t>
            </a:r>
          </a:p>
        </c:rich>
      </c:tx>
      <c:layout>
        <c:manualLayout>
          <c:xMode val="edge"/>
          <c:yMode val="edge"/>
          <c:x val="0.25800000000000001"/>
          <c:y val="3.24594257178526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"/>
          <c:y val="0.17603060638535223"/>
          <c:w val="0.86000000000000065"/>
          <c:h val="0.55306064270056132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'2002_2026_AYLIK_IHR'!$A$54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'2002_2026_AYLIK_IHR'!$C$54:$N$54</c:f>
              <c:numCache>
                <c:formatCode>#,##0</c:formatCode>
                <c:ptCount val="12"/>
                <c:pt idx="0">
                  <c:v>535237.90376000002</c:v>
                </c:pt>
                <c:pt idx="1">
                  <c:v>611429.69316000002</c:v>
                </c:pt>
                <c:pt idx="2">
                  <c:v>582135.29841000005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33-42DA-9FF3-1F19EFE6F72D}"/>
            </c:ext>
          </c:extLst>
        </c:ser>
        <c:ser>
          <c:idx val="0"/>
          <c:order val="1"/>
          <c:tx>
            <c:strRef>
              <c:f>'2002_2026_AYLIK_IHR'!$A$55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</c:spPr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'2002_2026_AYLIK_IHR'!$C$55:$N$55</c:f>
              <c:numCache>
                <c:formatCode>#,##0</c:formatCode>
                <c:ptCount val="12"/>
                <c:pt idx="0">
                  <c:v>588851.29539999994</c:v>
                </c:pt>
                <c:pt idx="1">
                  <c:v>590626.15397999994</c:v>
                </c:pt>
                <c:pt idx="2">
                  <c:v>637580.50671999995</c:v>
                </c:pt>
                <c:pt idx="3">
                  <c:v>609011.36403000006</c:v>
                </c:pt>
                <c:pt idx="4">
                  <c:v>657011.48132999998</c:v>
                </c:pt>
                <c:pt idx="5">
                  <c:v>531511.81964999996</c:v>
                </c:pt>
                <c:pt idx="6">
                  <c:v>656548.03064000001</c:v>
                </c:pt>
                <c:pt idx="7">
                  <c:v>569265.14665999997</c:v>
                </c:pt>
                <c:pt idx="8">
                  <c:v>605684.52862999996</c:v>
                </c:pt>
                <c:pt idx="9">
                  <c:v>665893.13355000003</c:v>
                </c:pt>
                <c:pt idx="10">
                  <c:v>612753.50759000005</c:v>
                </c:pt>
                <c:pt idx="11">
                  <c:v>662091.28426999995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33-42DA-9FF3-1F19EFE6F7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8366768"/>
        <c:axId val="-1908358064"/>
      </c:lineChart>
      <c:catAx>
        <c:axId val="-190836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5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835806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83667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en-US" sz="1000"/>
              <a:t>AYLAR BAZINDA TARIM İHRACATI</a:t>
            </a:r>
            <a:endParaRPr lang="tr-TR" sz="1000" b="1" i="0" u="none" strike="noStrike" baseline="0"/>
          </a:p>
        </c:rich>
      </c:tx>
      <c:layout>
        <c:manualLayout>
          <c:xMode val="edge"/>
          <c:yMode val="edge"/>
          <c:x val="0.27169617989891004"/>
          <c:y val="5.533596837944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0845884621779"/>
          <c:y val="0.18972368631825576"/>
          <c:w val="0.75402468126949163"/>
          <c:h val="0.54940817496328231"/>
        </c:manualLayout>
      </c:layout>
      <c:lineChart>
        <c:grouping val="standard"/>
        <c:varyColors val="0"/>
        <c:ser>
          <c:idx val="0"/>
          <c:order val="0"/>
          <c:tx>
            <c:strRef>
              <c:f>'2002_2026_AYLIK_IHR'!$A$3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'2002_2026_AYLIK_IHR'!$C$3:$N$3</c:f>
              <c:numCache>
                <c:formatCode>#,##0</c:formatCode>
                <c:ptCount val="12"/>
                <c:pt idx="0">
                  <c:v>3004806.4899499998</c:v>
                </c:pt>
                <c:pt idx="1">
                  <c:v>2949339.1537899999</c:v>
                </c:pt>
                <c:pt idx="2">
                  <c:v>3117293.9568999996</c:v>
                </c:pt>
                <c:pt idx="3">
                  <c:v>2768279.3328499999</c:v>
                </c:pt>
                <c:pt idx="4">
                  <c:v>3100032.1920000003</c:v>
                </c:pt>
                <c:pt idx="5">
                  <c:v>2543039.5499700001</c:v>
                </c:pt>
                <c:pt idx="6">
                  <c:v>2893584.5289799999</c:v>
                </c:pt>
                <c:pt idx="7">
                  <c:v>2704363.55614</c:v>
                </c:pt>
                <c:pt idx="8">
                  <c:v>2916672.9001200004</c:v>
                </c:pt>
                <c:pt idx="9">
                  <c:v>3289470.9500100003</c:v>
                </c:pt>
                <c:pt idx="10">
                  <c:v>3269924.2055000002</c:v>
                </c:pt>
                <c:pt idx="11">
                  <c:v>3821704.3114700001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0-435C-89ED-3527757BB3FD}"/>
            </c:ext>
          </c:extLst>
        </c:ser>
        <c:ser>
          <c:idx val="1"/>
          <c:order val="1"/>
          <c:tx>
            <c:strRef>
              <c:f>'2002_2026_AYLIK_IHR'!$A$2</c:f>
              <c:strCache>
                <c:ptCount val="1"/>
                <c:pt idx="0">
                  <c:v>2026</c:v>
                </c:pt>
              </c:strCache>
            </c:strRef>
          </c:tx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'2002_2026_AYLIK_IHR'!$C$2:$N$2</c:f>
              <c:numCache>
                <c:formatCode>#,##0</c:formatCode>
                <c:ptCount val="12"/>
                <c:pt idx="0">
                  <c:v>2978157.88668</c:v>
                </c:pt>
                <c:pt idx="1">
                  <c:v>2920721.1111799995</c:v>
                </c:pt>
                <c:pt idx="2">
                  <c:v>2953348.0044799997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0-435C-89ED-3527757BB3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62272"/>
        <c:axId val="-1907349216"/>
      </c:lineChart>
      <c:catAx>
        <c:axId val="-190736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921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22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AYLIK İHRACAT RAKAMLARINDAKİ DEĞİŞİM, 2009-2026</a:t>
            </a:r>
          </a:p>
        </c:rich>
      </c:tx>
      <c:layout>
        <c:manualLayout>
          <c:xMode val="edge"/>
          <c:yMode val="edge"/>
          <c:x val="0.21774221770665791"/>
          <c:y val="3.40909090909090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053783200215318"/>
          <c:y val="0.16477295583961588"/>
          <c:w val="0.73656010658196058"/>
          <c:h val="0.60795538878754851"/>
        </c:manualLayout>
      </c:layout>
      <c:lineChart>
        <c:grouping val="standard"/>
        <c:varyColors val="0"/>
        <c:ser>
          <c:idx val="5"/>
          <c:order val="0"/>
          <c:tx>
            <c:v>2009</c:v>
          </c:tx>
          <c:spPr>
            <a:ln w="38100">
              <a:solidFill>
                <a:srgbClr val="80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'2002_2026_AYLIK_IHR'!$C$67:$N$67</c:f>
              <c:numCache>
                <c:formatCode>#,##0</c:formatCode>
                <c:ptCount val="12"/>
                <c:pt idx="0">
                  <c:v>7884493.5240000002</c:v>
                </c:pt>
                <c:pt idx="1">
                  <c:v>8435115.8340000007</c:v>
                </c:pt>
                <c:pt idx="2">
                  <c:v>8155485.0810000002</c:v>
                </c:pt>
                <c:pt idx="3">
                  <c:v>7561696.2829999998</c:v>
                </c:pt>
                <c:pt idx="4">
                  <c:v>7346407.5279999999</c:v>
                </c:pt>
                <c:pt idx="5">
                  <c:v>8329692.7829999998</c:v>
                </c:pt>
                <c:pt idx="6">
                  <c:v>9055733.6710000001</c:v>
                </c:pt>
                <c:pt idx="7">
                  <c:v>7839908.8420000002</c:v>
                </c:pt>
                <c:pt idx="8">
                  <c:v>8480708.3870000001</c:v>
                </c:pt>
                <c:pt idx="9">
                  <c:v>10095768.029999999</c:v>
                </c:pt>
                <c:pt idx="10">
                  <c:v>8903010.773</c:v>
                </c:pt>
                <c:pt idx="11">
                  <c:v>10054591.867000001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5-4CDB-95E4-8E6D668BA313}"/>
            </c:ext>
          </c:extLst>
        </c:ser>
        <c:ser>
          <c:idx val="6"/>
          <c:order val="1"/>
          <c:tx>
            <c:strRef>
              <c:f>'2002_2026_AYLIK_IHR'!$A$68</c:f>
              <c:strCache>
                <c:ptCount val="1"/>
                <c:pt idx="0">
                  <c:v>2010</c:v>
                </c:pt>
              </c:strCache>
            </c:strRef>
          </c:tx>
          <c:marker>
            <c:symbol val="none"/>
          </c:marker>
          <c:val>
            <c:numRef>
              <c:f>'2002_2026_AYLIK_IHR'!$C$68:$N$68</c:f>
              <c:numCache>
                <c:formatCode>#,##0</c:formatCode>
                <c:ptCount val="12"/>
                <c:pt idx="0">
                  <c:v>7828748.0580000002</c:v>
                </c:pt>
                <c:pt idx="1">
                  <c:v>8263237.8140000002</c:v>
                </c:pt>
                <c:pt idx="2">
                  <c:v>9886488.1710000001</c:v>
                </c:pt>
                <c:pt idx="3">
                  <c:v>9396006.6539999992</c:v>
                </c:pt>
                <c:pt idx="4">
                  <c:v>9799958.1170000006</c:v>
                </c:pt>
                <c:pt idx="5">
                  <c:v>9542907.6439999994</c:v>
                </c:pt>
                <c:pt idx="6">
                  <c:v>9564682.5449999999</c:v>
                </c:pt>
                <c:pt idx="7">
                  <c:v>8523451.9729999993</c:v>
                </c:pt>
                <c:pt idx="8">
                  <c:v>8909230.5209999997</c:v>
                </c:pt>
                <c:pt idx="9">
                  <c:v>10963586.27</c:v>
                </c:pt>
                <c:pt idx="10">
                  <c:v>9382369.7180000003</c:v>
                </c:pt>
                <c:pt idx="11">
                  <c:v>11822551.698999999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5-4CDB-95E4-8E6D668BA313}"/>
            </c:ext>
          </c:extLst>
        </c:ser>
        <c:ser>
          <c:idx val="7"/>
          <c:order val="2"/>
          <c:tx>
            <c:strRef>
              <c:f>'2002_2026_AYLIK_IHR'!$A$69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'2002_2026_AYLIK_IHR'!$C$69:$N$69</c:f>
              <c:numCache>
                <c:formatCode>#,##0</c:formatCode>
                <c:ptCount val="12"/>
                <c:pt idx="0">
                  <c:v>9551084.6390000004</c:v>
                </c:pt>
                <c:pt idx="1">
                  <c:v>10059126.307</c:v>
                </c:pt>
                <c:pt idx="2">
                  <c:v>11811085.16</c:v>
                </c:pt>
                <c:pt idx="3">
                  <c:v>11873269.447000001</c:v>
                </c:pt>
                <c:pt idx="4">
                  <c:v>10943364.372</c:v>
                </c:pt>
                <c:pt idx="5">
                  <c:v>11349953.558</c:v>
                </c:pt>
                <c:pt idx="6">
                  <c:v>11860004.271</c:v>
                </c:pt>
                <c:pt idx="7">
                  <c:v>11245124.657</c:v>
                </c:pt>
                <c:pt idx="8">
                  <c:v>10750626.098999999</c:v>
                </c:pt>
                <c:pt idx="9">
                  <c:v>11907219.297</c:v>
                </c:pt>
                <c:pt idx="10">
                  <c:v>11078524.743000001</c:v>
                </c:pt>
                <c:pt idx="11">
                  <c:v>12477486.279999999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5-4CDB-95E4-8E6D668BA313}"/>
            </c:ext>
          </c:extLst>
        </c:ser>
        <c:ser>
          <c:idx val="0"/>
          <c:order val="3"/>
          <c:tx>
            <c:strRef>
              <c:f>'2002_2026_AYLIK_IHR'!$A$70</c:f>
              <c:strCache>
                <c:ptCount val="1"/>
                <c:pt idx="0">
                  <c:v>2012</c:v>
                </c:pt>
              </c:strCache>
            </c:strRef>
          </c:tx>
          <c:marker>
            <c:symbol val="none"/>
          </c:marker>
          <c:val>
            <c:numRef>
              <c:f>'2002_2026_AYLIK_IHR'!$C$70:$N$70</c:f>
              <c:numCache>
                <c:formatCode>#,##0</c:formatCode>
                <c:ptCount val="12"/>
                <c:pt idx="0">
                  <c:v>10348187.165999999</c:v>
                </c:pt>
                <c:pt idx="1">
                  <c:v>11748000.124</c:v>
                </c:pt>
                <c:pt idx="2">
                  <c:v>13208572.977</c:v>
                </c:pt>
                <c:pt idx="3">
                  <c:v>12630226.718</c:v>
                </c:pt>
                <c:pt idx="4">
                  <c:v>13131530.960999999</c:v>
                </c:pt>
                <c:pt idx="5">
                  <c:v>13231198.687999999</c:v>
                </c:pt>
                <c:pt idx="6">
                  <c:v>12830675.307</c:v>
                </c:pt>
                <c:pt idx="7">
                  <c:v>12831394.572000001</c:v>
                </c:pt>
                <c:pt idx="8">
                  <c:v>12952651.721999999</c:v>
                </c:pt>
                <c:pt idx="9">
                  <c:v>13190769.654999999</c:v>
                </c:pt>
                <c:pt idx="10">
                  <c:v>13753052.493000001</c:v>
                </c:pt>
                <c:pt idx="11">
                  <c:v>12605476.173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5-4CDB-95E4-8E6D668BA313}"/>
            </c:ext>
          </c:extLst>
        </c:ser>
        <c:ser>
          <c:idx val="3"/>
          <c:order val="4"/>
          <c:tx>
            <c:strRef>
              <c:f>'2002_2026_AYLIK_IHR'!$A$71</c:f>
              <c:strCache>
                <c:ptCount val="1"/>
                <c:pt idx="0">
                  <c:v>2013</c:v>
                </c:pt>
              </c:strCache>
            </c:strRef>
          </c:tx>
          <c:marker>
            <c:symbol val="none"/>
          </c:marker>
          <c:val>
            <c:numRef>
              <c:f>'2002_2026_AYLIK_IHR'!$C$71:$N$71</c:f>
              <c:numCache>
                <c:formatCode>#,##0</c:formatCode>
                <c:ptCount val="12"/>
                <c:pt idx="0">
                  <c:v>11481521.079</c:v>
                </c:pt>
                <c:pt idx="1">
                  <c:v>12385690.909</c:v>
                </c:pt>
                <c:pt idx="2">
                  <c:v>13122058.141000001</c:v>
                </c:pt>
                <c:pt idx="3">
                  <c:v>12468202.903000001</c:v>
                </c:pt>
                <c:pt idx="4">
                  <c:v>13277209.017000001</c:v>
                </c:pt>
                <c:pt idx="5">
                  <c:v>12399973.961999999</c:v>
                </c:pt>
                <c:pt idx="6">
                  <c:v>13059519.685000001</c:v>
                </c:pt>
                <c:pt idx="7">
                  <c:v>11118300.903000001</c:v>
                </c:pt>
                <c:pt idx="8">
                  <c:v>13060371.039000001</c:v>
                </c:pt>
                <c:pt idx="9">
                  <c:v>12053704.638</c:v>
                </c:pt>
                <c:pt idx="10">
                  <c:v>14201227.351</c:v>
                </c:pt>
                <c:pt idx="11">
                  <c:v>13174857.460000001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E5-4CDB-95E4-8E6D668BA313}"/>
            </c:ext>
          </c:extLst>
        </c:ser>
        <c:ser>
          <c:idx val="4"/>
          <c:order val="5"/>
          <c:tx>
            <c:strRef>
              <c:f>'2002_2026_AYLIK_IHR'!$A$72</c:f>
              <c:strCache>
                <c:ptCount val="1"/>
                <c:pt idx="0">
                  <c:v>2014</c:v>
                </c:pt>
              </c:strCache>
            </c:strRef>
          </c:tx>
          <c:marker>
            <c:symbol val="diamond"/>
            <c:size val="5"/>
          </c:marker>
          <c:val>
            <c:numRef>
              <c:f>'2002_2026_AYLIK_IHR'!$C$72:$N$72</c:f>
              <c:numCache>
                <c:formatCode>#,##0</c:formatCode>
                <c:ptCount val="12"/>
                <c:pt idx="0">
                  <c:v>12399761.948000001</c:v>
                </c:pt>
                <c:pt idx="1">
                  <c:v>13053292.493000001</c:v>
                </c:pt>
                <c:pt idx="2">
                  <c:v>14680110.779999999</c:v>
                </c:pt>
                <c:pt idx="3">
                  <c:v>13371185.664000001</c:v>
                </c:pt>
                <c:pt idx="4">
                  <c:v>13681906.159</c:v>
                </c:pt>
                <c:pt idx="5">
                  <c:v>12880924.245999999</c:v>
                </c:pt>
                <c:pt idx="6">
                  <c:v>13344776.958000001</c:v>
                </c:pt>
                <c:pt idx="7">
                  <c:v>11386828.925000001</c:v>
                </c:pt>
                <c:pt idx="8">
                  <c:v>13583120.905999999</c:v>
                </c:pt>
                <c:pt idx="9">
                  <c:v>12891630.102</c:v>
                </c:pt>
                <c:pt idx="10">
                  <c:v>13067348.107000001</c:v>
                </c:pt>
                <c:pt idx="11">
                  <c:v>13269271.402000001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E5-4CDB-95E4-8E6D668BA313}"/>
            </c:ext>
          </c:extLst>
        </c:ser>
        <c:ser>
          <c:idx val="1"/>
          <c:order val="6"/>
          <c:tx>
            <c:strRef>
              <c:f>'2002_2026_AYLIK_IHR'!$A$73</c:f>
              <c:strCache>
                <c:ptCount val="1"/>
                <c:pt idx="0">
                  <c:v>2015</c:v>
                </c:pt>
              </c:strCache>
            </c:strRef>
          </c:tx>
          <c:marker>
            <c:symbol val="none"/>
          </c:marker>
          <c:val>
            <c:numRef>
              <c:f>'2002_2026_AYLIK_IHR'!$C$73:$N$73</c:f>
              <c:numCache>
                <c:formatCode>#,##0</c:formatCode>
                <c:ptCount val="12"/>
                <c:pt idx="0">
                  <c:v>12301766.75</c:v>
                </c:pt>
                <c:pt idx="1">
                  <c:v>12231860.140000001</c:v>
                </c:pt>
                <c:pt idx="2">
                  <c:v>12519910.437999999</c:v>
                </c:pt>
                <c:pt idx="3">
                  <c:v>13349346.866</c:v>
                </c:pt>
                <c:pt idx="4">
                  <c:v>11080385.127</c:v>
                </c:pt>
                <c:pt idx="5">
                  <c:v>11949647.085999999</c:v>
                </c:pt>
                <c:pt idx="6">
                  <c:v>11129358.973999999</c:v>
                </c:pt>
                <c:pt idx="7">
                  <c:v>11022045.344000001</c:v>
                </c:pt>
                <c:pt idx="8">
                  <c:v>11581703.842</c:v>
                </c:pt>
                <c:pt idx="9">
                  <c:v>13240039.088</c:v>
                </c:pt>
                <c:pt idx="10">
                  <c:v>11681989.013</c:v>
                </c:pt>
                <c:pt idx="11">
                  <c:v>11750818.76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E5-4CDB-95E4-8E6D668BA313}"/>
            </c:ext>
          </c:extLst>
        </c:ser>
        <c:ser>
          <c:idx val="2"/>
          <c:order val="7"/>
          <c:tx>
            <c:strRef>
              <c:f>'2002_2026_AYLIK_IHR'!$A$74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'2002_2026_AYLIK_IHR'!$C$74:$N$74</c:f>
              <c:numCache>
                <c:formatCode>#,##0</c:formatCode>
                <c:ptCount val="12"/>
                <c:pt idx="0">
                  <c:v>9546115.4000000004</c:v>
                </c:pt>
                <c:pt idx="1">
                  <c:v>12366388.057</c:v>
                </c:pt>
                <c:pt idx="2">
                  <c:v>12757672.093</c:v>
                </c:pt>
                <c:pt idx="3">
                  <c:v>11950497.685000001</c:v>
                </c:pt>
                <c:pt idx="4">
                  <c:v>12098611.067</c:v>
                </c:pt>
                <c:pt idx="5">
                  <c:v>12864154.060000001</c:v>
                </c:pt>
                <c:pt idx="6">
                  <c:v>9850124.8719999995</c:v>
                </c:pt>
                <c:pt idx="7">
                  <c:v>11830762.82</c:v>
                </c:pt>
                <c:pt idx="8">
                  <c:v>10901638.452</c:v>
                </c:pt>
                <c:pt idx="9">
                  <c:v>12796159.91</c:v>
                </c:pt>
                <c:pt idx="10">
                  <c:v>12786936.247</c:v>
                </c:pt>
                <c:pt idx="11">
                  <c:v>12780523.145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E5-4CDB-95E4-8E6D668BA313}"/>
            </c:ext>
          </c:extLst>
        </c:ser>
        <c:ser>
          <c:idx val="8"/>
          <c:order val="8"/>
          <c:tx>
            <c:strRef>
              <c:f>'2002_2026_AYLIK_IHR'!$A$75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val>
            <c:numRef>
              <c:f>'2002_2026_AYLIK_IHR'!$C$75:$N$75</c:f>
              <c:numCache>
                <c:formatCode>#,##0</c:formatCode>
                <c:ptCount val="12"/>
                <c:pt idx="0">
                  <c:v>11247585.677000133</c:v>
                </c:pt>
                <c:pt idx="1">
                  <c:v>12089908.933999483</c:v>
                </c:pt>
                <c:pt idx="2">
                  <c:v>14470814.05899963</c:v>
                </c:pt>
                <c:pt idx="3">
                  <c:v>12859938.790999187</c:v>
                </c:pt>
                <c:pt idx="4">
                  <c:v>13582079.73099998</c:v>
                </c:pt>
                <c:pt idx="5">
                  <c:v>13125306.943999315</c:v>
                </c:pt>
                <c:pt idx="6">
                  <c:v>12612074.05599888</c:v>
                </c:pt>
                <c:pt idx="7">
                  <c:v>13248462.990000026</c:v>
                </c:pt>
                <c:pt idx="8">
                  <c:v>11810080.804999635</c:v>
                </c:pt>
                <c:pt idx="9">
                  <c:v>13912699.49399944</c:v>
                </c:pt>
                <c:pt idx="10">
                  <c:v>14188323.115998682</c:v>
                </c:pt>
                <c:pt idx="11">
                  <c:v>13845665.816998869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E5-4CDB-95E4-8E6D668BA313}"/>
            </c:ext>
          </c:extLst>
        </c:ser>
        <c:ser>
          <c:idx val="9"/>
          <c:order val="9"/>
          <c:tx>
            <c:strRef>
              <c:f>'2002_2026_AYLIK_IHR'!$A$76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val>
            <c:numRef>
              <c:f>'2002_2026_AYLIK_IHR'!$C$76:$N$76</c:f>
              <c:numCache>
                <c:formatCode>#,##0</c:formatCode>
                <c:ptCount val="12"/>
                <c:pt idx="0">
                  <c:v>13080096.762</c:v>
                </c:pt>
                <c:pt idx="1">
                  <c:v>13827132.654999999</c:v>
                </c:pt>
                <c:pt idx="2">
                  <c:v>16338253.918</c:v>
                </c:pt>
                <c:pt idx="3">
                  <c:v>14530822.873</c:v>
                </c:pt>
                <c:pt idx="4">
                  <c:v>15166648.044</c:v>
                </c:pt>
                <c:pt idx="5">
                  <c:v>13657091.159</c:v>
                </c:pt>
                <c:pt idx="6">
                  <c:v>14771360.698000001</c:v>
                </c:pt>
                <c:pt idx="7">
                  <c:v>12926754.198999999</c:v>
                </c:pt>
                <c:pt idx="8">
                  <c:v>15247368.846000001</c:v>
                </c:pt>
                <c:pt idx="9">
                  <c:v>16590652.49</c:v>
                </c:pt>
                <c:pt idx="10">
                  <c:v>16386878.392999999</c:v>
                </c:pt>
                <c:pt idx="11">
                  <c:v>14645696.251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E5-4CDB-95E4-8E6D668BA313}"/>
            </c:ext>
          </c:extLst>
        </c:ser>
        <c:ser>
          <c:idx val="10"/>
          <c:order val="10"/>
          <c:tx>
            <c:strRef>
              <c:f>'2002_2026_AYLIK_IHR'!$A$77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val>
            <c:numRef>
              <c:f>'2002_2026_AYLIK_IHR'!$C$77:$N$77</c:f>
              <c:numCache>
                <c:formatCode>#,##0</c:formatCode>
                <c:ptCount val="12"/>
                <c:pt idx="0">
                  <c:v>13874826.012</c:v>
                </c:pt>
                <c:pt idx="1">
                  <c:v>14323043.041999999</c:v>
                </c:pt>
                <c:pt idx="2">
                  <c:v>16335862.397</c:v>
                </c:pt>
                <c:pt idx="3">
                  <c:v>15340619.824999999</c:v>
                </c:pt>
                <c:pt idx="4">
                  <c:v>16855105.096999999</c:v>
                </c:pt>
                <c:pt idx="5">
                  <c:v>11634653.880999999</c:v>
                </c:pt>
                <c:pt idx="6">
                  <c:v>15932004.723999999</c:v>
                </c:pt>
                <c:pt idx="7">
                  <c:v>13222876.222999999</c:v>
                </c:pt>
                <c:pt idx="8">
                  <c:v>15273579.960999999</c:v>
                </c:pt>
                <c:pt idx="9">
                  <c:v>16410781.68</c:v>
                </c:pt>
                <c:pt idx="10">
                  <c:v>16242650.391000001</c:v>
                </c:pt>
                <c:pt idx="11">
                  <c:v>15386718.469000001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E5-4CDB-95E4-8E6D668BA313}"/>
            </c:ext>
          </c:extLst>
        </c:ser>
        <c:ser>
          <c:idx val="11"/>
          <c:order val="11"/>
          <c:tx>
            <c:strRef>
              <c:f>'2002_2026_AYLIK_IHR'!$A$79</c:f>
              <c:strCache>
                <c:ptCount val="1"/>
                <c:pt idx="0">
                  <c:v>2021</c:v>
                </c:pt>
              </c:strCache>
            </c:strRef>
          </c:tx>
          <c:marker>
            <c:symbol val="none"/>
          </c:marker>
          <c:val>
            <c:numRef>
              <c:f>'2002_2026_AYLIK_IHR'!$C$79:$N$79</c:f>
              <c:numCache>
                <c:formatCode>#,##0</c:formatCode>
                <c:ptCount val="12"/>
                <c:pt idx="0">
                  <c:v>15306487.643915899</c:v>
                </c:pt>
                <c:pt idx="1">
                  <c:v>15777151.373676499</c:v>
                </c:pt>
                <c:pt idx="2">
                  <c:v>18125533.345878098</c:v>
                </c:pt>
                <c:pt idx="3">
                  <c:v>18106582.520971801</c:v>
                </c:pt>
                <c:pt idx="4">
                  <c:v>18587253.5966384</c:v>
                </c:pt>
                <c:pt idx="5">
                  <c:v>19036800.670268498</c:v>
                </c:pt>
                <c:pt idx="6">
                  <c:v>19020902.292177301</c:v>
                </c:pt>
                <c:pt idx="7">
                  <c:v>18681996.8976386</c:v>
                </c:pt>
                <c:pt idx="8">
                  <c:v>19984264.497713201</c:v>
                </c:pt>
                <c:pt idx="9">
                  <c:v>21100833.1277362</c:v>
                </c:pt>
                <c:pt idx="10">
                  <c:v>20749365.9948617</c:v>
                </c:pt>
                <c:pt idx="11">
                  <c:v>21316881.481321499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1E5-4CDB-95E4-8E6D668BA313}"/>
            </c:ext>
          </c:extLst>
        </c:ser>
        <c:ser>
          <c:idx val="12"/>
          <c:order val="12"/>
          <c:tx>
            <c:strRef>
              <c:f>'2002_2026_AYLIK_IHR'!$A$80</c:f>
              <c:strCache>
                <c:ptCount val="1"/>
                <c:pt idx="0">
                  <c:v>2022</c:v>
                </c:pt>
              </c:strCache>
            </c:strRef>
          </c:tx>
          <c:marker>
            <c:symbol val="none"/>
          </c:marker>
          <c:val>
            <c:numRef>
              <c:f>'2002_2026_AYLIK_IHR'!$C$80:$N$80</c:f>
              <c:numCache>
                <c:formatCode>#,##0</c:formatCode>
                <c:ptCount val="12"/>
                <c:pt idx="0">
                  <c:v>17553745.067000002</c:v>
                </c:pt>
                <c:pt idx="1">
                  <c:v>19904331.120000001</c:v>
                </c:pt>
                <c:pt idx="2">
                  <c:v>22609642.478</c:v>
                </c:pt>
                <c:pt idx="3">
                  <c:v>23330991.125</c:v>
                </c:pt>
                <c:pt idx="4">
                  <c:v>18931811.633000001</c:v>
                </c:pt>
                <c:pt idx="5">
                  <c:v>23359482.375999998</c:v>
                </c:pt>
                <c:pt idx="6">
                  <c:v>18536547.530999999</c:v>
                </c:pt>
                <c:pt idx="7">
                  <c:v>21275849.662</c:v>
                </c:pt>
                <c:pt idx="8">
                  <c:v>22596774.302000001</c:v>
                </c:pt>
                <c:pt idx="9">
                  <c:v>21300785.131999999</c:v>
                </c:pt>
                <c:pt idx="10">
                  <c:v>21871038.612</c:v>
                </c:pt>
                <c:pt idx="11">
                  <c:v>22898748.625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1E5-4CDB-95E4-8E6D668BA313}"/>
            </c:ext>
          </c:extLst>
        </c:ser>
        <c:ser>
          <c:idx val="13"/>
          <c:order val="13"/>
          <c:tx>
            <c:strRef>
              <c:f>'2002_2026_AYLIK_IHR'!$A$81</c:f>
              <c:strCache>
                <c:ptCount val="1"/>
                <c:pt idx="0">
                  <c:v>2023</c:v>
                </c:pt>
              </c:strCache>
            </c:strRef>
          </c:tx>
          <c:marker>
            <c:symbol val="none"/>
          </c:marker>
          <c:val>
            <c:numRef>
              <c:f>'2002_2026_AYLIK_IHR'!$C$81:$N$81</c:f>
              <c:numCache>
                <c:formatCode>#,##0</c:formatCode>
                <c:ptCount val="12"/>
                <c:pt idx="0">
                  <c:v>19331709</c:v>
                </c:pt>
                <c:pt idx="1">
                  <c:v>18565678</c:v>
                </c:pt>
                <c:pt idx="2">
                  <c:v>23562970</c:v>
                </c:pt>
                <c:pt idx="3">
                  <c:v>19250045</c:v>
                </c:pt>
                <c:pt idx="4">
                  <c:v>21633012</c:v>
                </c:pt>
                <c:pt idx="5">
                  <c:v>20773219</c:v>
                </c:pt>
                <c:pt idx="6">
                  <c:v>19779817</c:v>
                </c:pt>
                <c:pt idx="7">
                  <c:v>21556273</c:v>
                </c:pt>
                <c:pt idx="8">
                  <c:v>22411386</c:v>
                </c:pt>
                <c:pt idx="9">
                  <c:v>22804541</c:v>
                </c:pt>
                <c:pt idx="10">
                  <c:v>23000730</c:v>
                </c:pt>
                <c:pt idx="11">
                  <c:v>22958051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1E5-4CDB-95E4-8E6D668BA313}"/>
            </c:ext>
          </c:extLst>
        </c:ser>
        <c:ser>
          <c:idx val="14"/>
          <c:order val="14"/>
          <c:tx>
            <c:strRef>
              <c:f>'2002_2026_AYLIK_IHR'!$A$82</c:f>
              <c:strCache>
                <c:ptCount val="1"/>
                <c:pt idx="0">
                  <c:v>2024</c:v>
                </c:pt>
              </c:strCache>
            </c:strRef>
          </c:tx>
          <c:marker>
            <c:symbol val="none"/>
          </c:marker>
          <c:val>
            <c:numRef>
              <c:f>'2002_2026_AYLIK_IHR'!$C$82:$N$82</c:f>
              <c:numCache>
                <c:formatCode>#,##0</c:formatCode>
                <c:ptCount val="12"/>
                <c:pt idx="0">
                  <c:v>20000625</c:v>
                </c:pt>
                <c:pt idx="1">
                  <c:v>21091519</c:v>
                </c:pt>
                <c:pt idx="2">
                  <c:v>22648722</c:v>
                </c:pt>
                <c:pt idx="3">
                  <c:v>19292521</c:v>
                </c:pt>
                <c:pt idx="4">
                  <c:v>24180070</c:v>
                </c:pt>
                <c:pt idx="5">
                  <c:v>19015329</c:v>
                </c:pt>
                <c:pt idx="6">
                  <c:v>22475505</c:v>
                </c:pt>
                <c:pt idx="7">
                  <c:v>22000689</c:v>
                </c:pt>
                <c:pt idx="8">
                  <c:v>21956026</c:v>
                </c:pt>
                <c:pt idx="9">
                  <c:v>23473313</c:v>
                </c:pt>
                <c:pt idx="10">
                  <c:v>22236792</c:v>
                </c:pt>
                <c:pt idx="11">
                  <c:v>23407021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9-4024-98C6-37C968540464}"/>
            </c:ext>
          </c:extLst>
        </c:ser>
        <c:ser>
          <c:idx val="15"/>
          <c:order val="15"/>
          <c:tx>
            <c:strRef>
              <c:f>'2002_2026_AYLIK_IHR'!$A$83</c:f>
              <c:strCache>
                <c:ptCount val="1"/>
                <c:pt idx="0">
                  <c:v>2025</c:v>
                </c:pt>
              </c:strCache>
            </c:strRef>
          </c:tx>
          <c:marker>
            <c:symbol val="none"/>
          </c:marker>
          <c:val>
            <c:numRef>
              <c:f>'2002_2026_AYLIK_IHR'!$C$83:$N$83</c:f>
              <c:numCache>
                <c:formatCode>#,##0</c:formatCode>
                <c:ptCount val="12"/>
                <c:pt idx="0">
                  <c:v>21160506.932</c:v>
                </c:pt>
                <c:pt idx="1">
                  <c:v>20728601.82</c:v>
                </c:pt>
                <c:pt idx="2">
                  <c:v>23405974.427000001</c:v>
                </c:pt>
                <c:pt idx="3">
                  <c:v>20779477.993999999</c:v>
                </c:pt>
                <c:pt idx="4">
                  <c:v>24816150.982999999</c:v>
                </c:pt>
                <c:pt idx="5">
                  <c:v>20468426.881000001</c:v>
                </c:pt>
                <c:pt idx="6">
                  <c:v>24910453.691</c:v>
                </c:pt>
                <c:pt idx="7">
                  <c:v>21701628.828000002</c:v>
                </c:pt>
                <c:pt idx="8">
                  <c:v>22520747.552000001</c:v>
                </c:pt>
                <c:pt idx="9">
                  <c:v>23950655.381999999</c:v>
                </c:pt>
                <c:pt idx="10">
                  <c:v>22509043.506999999</c:v>
                </c:pt>
                <c:pt idx="11">
                  <c:v>26344754.668000001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77-4325-81E8-91D86E947E9D}"/>
            </c:ext>
          </c:extLst>
        </c:ser>
        <c:ser>
          <c:idx val="16"/>
          <c:order val="16"/>
          <c:tx>
            <c:strRef>
              <c:f>'2002_2026_AYLIK_IHR'!$A$84</c:f>
              <c:strCache>
                <c:ptCount val="1"/>
                <c:pt idx="0">
                  <c:v>2026</c:v>
                </c:pt>
              </c:strCache>
            </c:strRef>
          </c:tx>
          <c:marker>
            <c:symbol val="none"/>
          </c:marker>
          <c:val>
            <c:numRef>
              <c:f>'2002_2026_AYLIK_IHR'!$C$84:$N$84</c:f>
              <c:numCache>
                <c:formatCode>#,##0</c:formatCode>
                <c:ptCount val="12"/>
                <c:pt idx="0">
                  <c:v>20312634.138</c:v>
                </c:pt>
                <c:pt idx="1">
                  <c:v>21048675.528000001</c:v>
                </c:pt>
                <c:pt idx="2">
                  <c:v>21917605.971000001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2-4BA7-B524-9F9D8C6FB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07356832"/>
        <c:axId val="-1907355200"/>
      </c:lineChart>
      <c:catAx>
        <c:axId val="-19073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5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52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r>
                  <a:rPr lang="tr-TR"/>
                  <a:t>BİN DOLAR</a:t>
                </a:r>
              </a:p>
            </c:rich>
          </c:tx>
          <c:layout>
            <c:manualLayout>
              <c:xMode val="edge"/>
              <c:yMode val="edge"/>
              <c:x val="2.150537634408603E-2"/>
              <c:y val="0.375000596516344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68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9420487158731332"/>
          <c:y val="0.12982311034650079"/>
          <c:w val="8.59275053304904E-2"/>
          <c:h val="0.87017686709615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YILLAR İTİBARİYLE TÜRKİYE İHRACATI 2002-2026 (1.000 $)</a:t>
            </a:r>
          </a:p>
        </c:rich>
      </c:tx>
      <c:layout>
        <c:manualLayout>
          <c:xMode val="edge"/>
          <c:yMode val="edge"/>
          <c:x val="0.19840230689799673"/>
          <c:y val="3.2911392405063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21140056188"/>
          <c:y val="5.9915611814345994E-2"/>
          <c:w val="0.84702378111826926"/>
          <c:h val="0.826160337552742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'2002_2026_AYLIK_IHR'!$A$60:$A$84</c:f>
              <c:strCach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strCache>
            </c:strRef>
          </c:tx>
          <c:spPr>
            <a:gradFill rotWithShape="0">
              <a:gsLst>
                <a:gs pos="0">
                  <a:srgbClr val="000080">
                    <a:gamma/>
                    <a:shade val="46275"/>
                    <a:invGamma/>
                  </a:srgbClr>
                </a:gs>
                <a:gs pos="100000">
                  <a:srgbClr val="00008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1"/>
              <c:layout>
                <c:manualLayout>
                  <c:x val="-8.8007759257078529E-17"/>
                  <c:y val="-1.937472479084110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E6-4797-88B2-A0F0DBD07AE7}"/>
                </c:ext>
              </c:extLst>
            </c:dLbl>
            <c:dLbl>
              <c:idx val="12"/>
              <c:layout>
                <c:manualLayout>
                  <c:x val="-8.8007759257078529E-17"/>
                  <c:y val="-3.17040951122853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E6-4797-88B2-A0F0DBD07AE7}"/>
                </c:ext>
              </c:extLst>
            </c:dLbl>
            <c:dLbl>
              <c:idx val="14"/>
              <c:layout>
                <c:manualLayout>
                  <c:x val="-3.6003590153273236E-3"/>
                  <c:y val="-2.9942756494936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E6-4797-88B2-A0F0DBD07AE7}"/>
                </c:ext>
              </c:extLst>
            </c:dLbl>
            <c:dLbl>
              <c:idx val="15"/>
              <c:layout>
                <c:manualLayout>
                  <c:x val="-2.4002393435515489E-3"/>
                  <c:y val="-1.761338617349185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E6-4797-88B2-A0F0DBD07AE7}"/>
                </c:ext>
              </c:extLst>
            </c:dLbl>
            <c:dLbl>
              <c:idx val="17"/>
              <c:layout>
                <c:manualLayout>
                  <c:x val="0"/>
                  <c:y val="-1.40907089387934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E6-4797-88B2-A0F0DBD07AE7}"/>
                </c:ext>
              </c:extLst>
            </c:dLbl>
            <c:dLbl>
              <c:idx val="21"/>
              <c:layout>
                <c:manualLayout>
                  <c:x val="1.2001196717755986E-3"/>
                  <c:y val="-2.28974020255394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E6-4797-88B2-A0F0DBD07AE7}"/>
                </c:ext>
              </c:extLst>
            </c:dLbl>
            <c:dLbl>
              <c:idx val="22"/>
              <c:layout>
                <c:manualLayout>
                  <c:x val="0"/>
                  <c:y val="-1.23293703214442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E6-4797-88B2-A0F0DBD07AE7}"/>
                </c:ext>
              </c:extLst>
            </c:dLbl>
            <c:spPr>
              <a:noFill/>
            </c:spPr>
            <c:txPr>
              <a:bodyPr anchor="ctr" anchorCtr="0"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 Tur"/>
                    <a:ea typeface="Arial Tur"/>
                    <a:cs typeface="Arial Tur"/>
                  </a:defRPr>
                </a:pPr>
                <a:endParaRPr lang="tr-T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'2002_2026_AYLIK_IHR'!$A$60:$A$84</c:f>
              <c:numCache>
                <c:formatCode>General</c:formatCode>
                <c:ptCount val="25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  <c:pt idx="23">
                  <c:v>2025</c:v>
                </c:pt>
                <c:pt idx="24">
                  <c:v>2026</c:v>
                </c:pt>
              </c:numCache>
            </c:numRef>
          </c:cat>
          <c:val>
            <c:numRef>
              <c:f>'2002_2026_AYLIK_IHR'!$O$60:$O$84</c:f>
              <c:numCache>
                <c:formatCode>#,##0</c:formatCode>
                <c:ptCount val="25"/>
                <c:pt idx="0">
                  <c:v>36059089.028999999</c:v>
                </c:pt>
                <c:pt idx="1">
                  <c:v>47252836.302000001</c:v>
                </c:pt>
                <c:pt idx="2">
                  <c:v>63167152.819999993</c:v>
                </c:pt>
                <c:pt idx="3">
                  <c:v>73476408.142999992</c:v>
                </c:pt>
                <c:pt idx="4">
                  <c:v>85534675.517999992</c:v>
                </c:pt>
                <c:pt idx="5">
                  <c:v>107271749.90399998</c:v>
                </c:pt>
                <c:pt idx="6">
                  <c:v>132027195.626</c:v>
                </c:pt>
                <c:pt idx="7">
                  <c:v>102142612.603</c:v>
                </c:pt>
                <c:pt idx="8">
                  <c:v>113883219.18399999</c:v>
                </c:pt>
                <c:pt idx="9">
                  <c:v>134906868.83000001</c:v>
                </c:pt>
                <c:pt idx="10">
                  <c:v>152461736.55599999</c:v>
                </c:pt>
                <c:pt idx="11">
                  <c:v>151802637.08700001</c:v>
                </c:pt>
                <c:pt idx="12">
                  <c:v>157610157.69</c:v>
                </c:pt>
                <c:pt idx="13">
                  <c:v>143838871.428</c:v>
                </c:pt>
                <c:pt idx="14">
                  <c:v>142529583.80799997</c:v>
                </c:pt>
                <c:pt idx="15">
                  <c:v>156992940.41399324</c:v>
                </c:pt>
                <c:pt idx="16">
                  <c:v>177168756.28799999</c:v>
                </c:pt>
                <c:pt idx="17">
                  <c:v>180832721.70199999</c:v>
                </c:pt>
                <c:pt idx="18">
                  <c:v>169637755.31000003</c:v>
                </c:pt>
                <c:pt idx="19">
                  <c:v>225794053.44279772</c:v>
                </c:pt>
                <c:pt idx="20">
                  <c:v>254169747.66300002</c:v>
                </c:pt>
                <c:pt idx="21">
                  <c:v>255627431</c:v>
                </c:pt>
                <c:pt idx="22">
                  <c:v>261778132</c:v>
                </c:pt>
                <c:pt idx="23">
                  <c:v>273296422.66499996</c:v>
                </c:pt>
                <c:pt idx="24">
                  <c:v>63278915.637000002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F-4C54-B889-9BE2071BB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907361184"/>
        <c:axId val="-1907354656"/>
      </c:barChart>
      <c:catAx>
        <c:axId val="-19073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465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1184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99CCFF">
                <a:gamma/>
                <a:shade val="46275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HUBUBAT BAKLİYAT VE YAĞLI TOHUMLAR İHRACATI</a:t>
            </a:r>
            <a:r>
              <a:rPr lang="tr-TR" baseline="0"/>
              <a:t> </a:t>
            </a:r>
          </a:p>
          <a:p>
            <a:pPr algn="ctr"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/>
              <a:t>(Bin</a:t>
            </a:r>
            <a:r>
              <a:rPr lang="tr-TR" baseline="0"/>
              <a:t> </a:t>
            </a:r>
            <a:r>
              <a:rPr lang="tr-TR"/>
              <a:t>$)</a:t>
            </a:r>
          </a:p>
        </c:rich>
      </c:tx>
      <c:layout>
        <c:manualLayout>
          <c:xMode val="edge"/>
          <c:yMode val="edge"/>
          <c:x val="0.1179279583917041"/>
          <c:y val="2.33478277901829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701458855482493"/>
          <c:y val="0.2178477690288714"/>
          <c:w val="0.82208753132894641"/>
          <c:h val="0.5031322462644926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'2002_2026_AYLIK_IHR'!$A$4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'2002_2026_AYLIK_IHR'!$C$4:$N$4</c:f>
              <c:numCache>
                <c:formatCode>#,##0</c:formatCode>
                <c:ptCount val="12"/>
                <c:pt idx="0">
                  <c:v>926824.91934000002</c:v>
                </c:pt>
                <c:pt idx="1">
                  <c:v>951375.83727999998</c:v>
                </c:pt>
                <c:pt idx="2">
                  <c:v>950159.57259999996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4-4AD7-8D6F-3E8D49121D16}"/>
            </c:ext>
          </c:extLst>
        </c:ser>
        <c:ser>
          <c:idx val="0"/>
          <c:order val="1"/>
          <c:tx>
            <c:strRef>
              <c:f>'2002_2026_AYLIK_IHR'!$A$5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  <a:ln w="9525">
                <a:noFill/>
              </a:ln>
            </c:spPr>
          </c:marker>
          <c:val>
            <c:numRef>
              <c:f>'2002_2026_AYLIK_IHR'!$C$5:$N$5</c:f>
              <c:numCache>
                <c:formatCode>#,##0</c:formatCode>
                <c:ptCount val="12"/>
                <c:pt idx="0">
                  <c:v>1024709.00734</c:v>
                </c:pt>
                <c:pt idx="1">
                  <c:v>1063435.5238399999</c:v>
                </c:pt>
                <c:pt idx="2">
                  <c:v>1106861.06953</c:v>
                </c:pt>
                <c:pt idx="3">
                  <c:v>956200.75358000002</c:v>
                </c:pt>
                <c:pt idx="4">
                  <c:v>1055915.9756100001</c:v>
                </c:pt>
                <c:pt idx="5">
                  <c:v>862683.00791000004</c:v>
                </c:pt>
                <c:pt idx="6">
                  <c:v>1018302.44293</c:v>
                </c:pt>
                <c:pt idx="7">
                  <c:v>955115.03984999994</c:v>
                </c:pt>
                <c:pt idx="8">
                  <c:v>991755.52106000006</c:v>
                </c:pt>
                <c:pt idx="9">
                  <c:v>1089813.35583</c:v>
                </c:pt>
                <c:pt idx="10">
                  <c:v>1031144.96887</c:v>
                </c:pt>
                <c:pt idx="11">
                  <c:v>1205029.73826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4-4AD7-8D6F-3E8D49121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1392"/>
        <c:axId val="-1907348672"/>
      </c:lineChart>
      <c:catAx>
        <c:axId val="-1907351392"/>
        <c:scaling>
          <c:orientation val="minMax"/>
        </c:scaling>
        <c:delete val="0"/>
        <c:axPos val="b"/>
        <c:numFmt formatCode="#\ ?/?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48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4867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139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2453397313065929"/>
          <c:y val="0.16911505464801974"/>
          <c:w val="0.27353783231083845"/>
          <c:h val="7.3858659458612447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YAŞ MEYVE VE SEBZE İHRACATI (Bin $)</a:t>
            </a:r>
          </a:p>
        </c:rich>
      </c:tx>
      <c:layout>
        <c:manualLayout>
          <c:xMode val="edge"/>
          <c:yMode val="edge"/>
          <c:x val="0.20612266323852377"/>
          <c:y val="1.76100628930817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693892193371522"/>
          <c:y val="0.18113240922097806"/>
          <c:w val="0.81836816243638633"/>
          <c:h val="0.554718003239245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'2002_2026_AYLIK_IHR'!$A$6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'2002_2026_AYLIK_IHR'!$C$6:$N$6</c:f>
              <c:numCache>
                <c:formatCode>#,##0</c:formatCode>
                <c:ptCount val="12"/>
                <c:pt idx="0">
                  <c:v>512485.26961999998</c:v>
                </c:pt>
                <c:pt idx="1">
                  <c:v>397623.36757</c:v>
                </c:pt>
                <c:pt idx="2">
                  <c:v>395267.97224999999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C4-4A2A-8F37-E7F2A36BC1BD}"/>
            </c:ext>
          </c:extLst>
        </c:ser>
        <c:ser>
          <c:idx val="0"/>
          <c:order val="1"/>
          <c:tx>
            <c:strRef>
              <c:f>'2002_2026_AYLIK_IHR'!$A$7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'2002_2026_AYLIK_IHR'!$C$7:$N$7</c:f>
              <c:numCache>
                <c:formatCode>#,##0</c:formatCode>
                <c:ptCount val="12"/>
                <c:pt idx="0">
                  <c:v>352916.11739000003</c:v>
                </c:pt>
                <c:pt idx="1">
                  <c:v>318987.63578999997</c:v>
                </c:pt>
                <c:pt idx="2">
                  <c:v>298206.19050999999</c:v>
                </c:pt>
                <c:pt idx="3">
                  <c:v>235494.51577999999</c:v>
                </c:pt>
                <c:pt idx="4">
                  <c:v>282674.93080999999</c:v>
                </c:pt>
                <c:pt idx="5">
                  <c:v>202611.67701000001</c:v>
                </c:pt>
                <c:pt idx="6">
                  <c:v>121341.55160000001</c:v>
                </c:pt>
                <c:pt idx="7">
                  <c:v>177463.01910999999</c:v>
                </c:pt>
                <c:pt idx="8">
                  <c:v>240240.10407999999</c:v>
                </c:pt>
                <c:pt idx="9">
                  <c:v>334464.82195999997</c:v>
                </c:pt>
                <c:pt idx="10">
                  <c:v>517955.39017999999</c:v>
                </c:pt>
                <c:pt idx="11">
                  <c:v>621075.31160999998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C4-4A2A-8F37-E7F2A36BC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52480"/>
        <c:axId val="-1907360096"/>
      </c:lineChart>
      <c:catAx>
        <c:axId val="-190735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0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60096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248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849740211045048"/>
          <c:y val="0.13836477987421383"/>
          <c:w val="0.2729795918367347"/>
          <c:h val="7.469479522606843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r>
              <a:rPr lang="tr-TR" sz="1000"/>
              <a:t>MEYVE SEBZE MAMULLERİ İHRACATI (Bin $)</a:t>
            </a:r>
          </a:p>
        </c:rich>
      </c:tx>
      <c:layout>
        <c:manualLayout>
          <c:xMode val="edge"/>
          <c:yMode val="edge"/>
          <c:x val="0.16973458072342185"/>
          <c:y val="2.33463035019455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905951940056574"/>
          <c:y val="0.18417639429312582"/>
          <c:w val="0.83435749448311181"/>
          <c:h val="0.57587548638132469"/>
        </c:manualLayout>
      </c:layout>
      <c:lineChart>
        <c:grouping val="standard"/>
        <c:varyColors val="0"/>
        <c:ser>
          <c:idx val="1"/>
          <c:order val="0"/>
          <c:tx>
            <c:strRef>
              <c:f>'2002_2026_AYLIK_IHR'!$A$8</c:f>
              <c:strCache>
                <c:ptCount val="1"/>
                <c:pt idx="0">
                  <c:v>2026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</c:marker>
          <c:cat>
            <c:strRef>
              <c:f>'2002_2026_AYLIK_IHR'!$C$1:$N$1</c:f>
              <c:strCache>
                <c:ptCount val="12"/>
                <c:pt idx="0">
                  <c:v>OCAK</c:v>
                </c:pt>
                <c:pt idx="1">
                  <c:v>ŞUBAT</c:v>
                </c:pt>
                <c:pt idx="2">
                  <c:v>MART</c:v>
                </c:pt>
                <c:pt idx="3">
                  <c:v>NİSAN</c:v>
                </c:pt>
                <c:pt idx="4">
                  <c:v>MAYIS</c:v>
                </c:pt>
                <c:pt idx="5">
                  <c:v>HAZİRAN</c:v>
                </c:pt>
                <c:pt idx="6">
                  <c:v>TEMMUZ</c:v>
                </c:pt>
                <c:pt idx="7">
                  <c:v>AGUSTOS</c:v>
                </c:pt>
                <c:pt idx="8">
                  <c:v>EYLÜL</c:v>
                </c:pt>
                <c:pt idx="9">
                  <c:v>EKİM</c:v>
                </c:pt>
                <c:pt idx="10">
                  <c:v>KASIM</c:v>
                </c:pt>
                <c:pt idx="11">
                  <c:v>ARALIK</c:v>
                </c:pt>
              </c:strCache>
            </c:strRef>
          </c:cat>
          <c:val>
            <c:numRef>
              <c:f>'2002_2026_AYLIK_IHR'!$C$8:$N$8</c:f>
              <c:numCache>
                <c:formatCode>#,##0</c:formatCode>
                <c:ptCount val="12"/>
                <c:pt idx="0">
                  <c:v>187310.36723999999</c:v>
                </c:pt>
                <c:pt idx="1">
                  <c:v>193760.73676999999</c:v>
                </c:pt>
                <c:pt idx="2">
                  <c:v>202577.58743000001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23-4BDD-ACF4-0487D79D0841}"/>
            </c:ext>
          </c:extLst>
        </c:ser>
        <c:ser>
          <c:idx val="0"/>
          <c:order val="1"/>
          <c:tx>
            <c:strRef>
              <c:f>'2002_2026_AYLIK_IHR'!$A$9</c:f>
              <c:strCache>
                <c:ptCount val="1"/>
                <c:pt idx="0">
                  <c:v>2025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tx2"/>
              </a:solidFill>
            </c:spPr>
          </c:marker>
          <c:val>
            <c:numRef>
              <c:f>'2002_2026_AYLIK_IHR'!$C$9:$N$9</c:f>
              <c:numCache>
                <c:formatCode>#,##0</c:formatCode>
                <c:ptCount val="12"/>
                <c:pt idx="0">
                  <c:v>209828.84138</c:v>
                </c:pt>
                <c:pt idx="1">
                  <c:v>198799.59487</c:v>
                </c:pt>
                <c:pt idx="2">
                  <c:v>223998.72691</c:v>
                </c:pt>
                <c:pt idx="3">
                  <c:v>197644.15096</c:v>
                </c:pt>
                <c:pt idx="4">
                  <c:v>219823.30400999999</c:v>
                </c:pt>
                <c:pt idx="5">
                  <c:v>186531.79818000001</c:v>
                </c:pt>
                <c:pt idx="6">
                  <c:v>229119.41893000001</c:v>
                </c:pt>
                <c:pt idx="7">
                  <c:v>209391.82273000001</c:v>
                </c:pt>
                <c:pt idx="8">
                  <c:v>225801.16871</c:v>
                </c:pt>
                <c:pt idx="9">
                  <c:v>232034.58596</c:v>
                </c:pt>
                <c:pt idx="10">
                  <c:v>212073.39463</c:v>
                </c:pt>
                <c:pt idx="11">
                  <c:v>240582.73108999999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23-4BDD-ACF4-0487D79D0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907363904"/>
        <c:axId val="-1907359552"/>
      </c:lineChart>
      <c:catAx>
        <c:axId val="-190736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5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907359552"/>
        <c:scaling>
          <c:orientation val="minMax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ysDash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Tur"/>
                <a:ea typeface="Arial Tur"/>
                <a:cs typeface="Arial Tur"/>
              </a:defRPr>
            </a:pPr>
            <a:endParaRPr lang="tr-TR"/>
          </a:p>
        </c:txPr>
        <c:crossAx val="-190736390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5812676789634418"/>
          <c:y val="0.12710765239948119"/>
          <c:w val="0.27353783231083845"/>
          <c:h val="7.7019925038553066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 Tur"/>
              <a:ea typeface="Arial Tur"/>
              <a:cs typeface="Arial Tur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67" r="0.75000000000000167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71438</xdr:colOff>
      <xdr:row>0</xdr:row>
      <xdr:rowOff>0</xdr:rowOff>
    </xdr:from>
    <xdr:to>
      <xdr:col>0</xdr:col>
      <xdr:colOff>3455987</xdr:colOff>
      <xdr:row>3</xdr:row>
      <xdr:rowOff>122237</xdr:rowOff>
    </xdr:to>
    <xdr:pic>
      <xdr:nvPicPr>
        <xdr:cNvPr id="4" name="Resi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438" y="0"/>
          <a:ext cx="3381374" cy="78581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6</xdr:col>
      <xdr:colOff>457200</xdr:colOff>
      <xdr:row>19</xdr:row>
      <xdr:rowOff>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20</xdr:row>
      <xdr:rowOff>19050</xdr:rowOff>
    </xdr:from>
    <xdr:to>
      <xdr:col>6</xdr:col>
      <xdr:colOff>476250</xdr:colOff>
      <xdr:row>36</xdr:row>
      <xdr:rowOff>0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37</xdr:row>
      <xdr:rowOff>38100</xdr:rowOff>
    </xdr:from>
    <xdr:to>
      <xdr:col>6</xdr:col>
      <xdr:colOff>485775</xdr:colOff>
      <xdr:row>53</xdr:row>
      <xdr:rowOff>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66675</xdr:rowOff>
    </xdr:from>
    <xdr:to>
      <xdr:col>6</xdr:col>
      <xdr:colOff>219074</xdr:colOff>
      <xdr:row>16</xdr:row>
      <xdr:rowOff>95250</xdr:rowOff>
    </xdr:to>
    <xdr:graphicFrame macro="">
      <xdr:nvGraphicFramePr>
        <xdr:cNvPr id="2" name="Chart 17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83</xdr:row>
      <xdr:rowOff>19050</xdr:rowOff>
    </xdr:from>
    <xdr:to>
      <xdr:col>6</xdr:col>
      <xdr:colOff>266699</xdr:colOff>
      <xdr:row>98</xdr:row>
      <xdr:rowOff>142875</xdr:rowOff>
    </xdr:to>
    <xdr:graphicFrame macro="">
      <xdr:nvGraphicFramePr>
        <xdr:cNvPr id="3" name="Chart 18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32</xdr:row>
      <xdr:rowOff>123825</xdr:rowOff>
    </xdr:from>
    <xdr:to>
      <xdr:col>6</xdr:col>
      <xdr:colOff>190500</xdr:colOff>
      <xdr:row>48</xdr:row>
      <xdr:rowOff>76200</xdr:rowOff>
    </xdr:to>
    <xdr:graphicFrame macro="">
      <xdr:nvGraphicFramePr>
        <xdr:cNvPr id="4" name="Chart 19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66</xdr:row>
      <xdr:rowOff>9525</xdr:rowOff>
    </xdr:from>
    <xdr:to>
      <xdr:col>6</xdr:col>
      <xdr:colOff>228600</xdr:colOff>
      <xdr:row>82</xdr:row>
      <xdr:rowOff>38100</xdr:rowOff>
    </xdr:to>
    <xdr:graphicFrame macro="">
      <xdr:nvGraphicFramePr>
        <xdr:cNvPr id="5" name="Chart 20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28574</xdr:colOff>
      <xdr:row>18</xdr:row>
      <xdr:rowOff>19050</xdr:rowOff>
    </xdr:from>
    <xdr:to>
      <xdr:col>6</xdr:col>
      <xdr:colOff>228599</xdr:colOff>
      <xdr:row>32</xdr:row>
      <xdr:rowOff>57150</xdr:rowOff>
    </xdr:to>
    <xdr:graphicFrame macro="">
      <xdr:nvGraphicFramePr>
        <xdr:cNvPr id="6" name="Chart 21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85725</xdr:colOff>
      <xdr:row>99</xdr:row>
      <xdr:rowOff>123825</xdr:rowOff>
    </xdr:from>
    <xdr:to>
      <xdr:col>6</xdr:col>
      <xdr:colOff>219075</xdr:colOff>
      <xdr:row>115</xdr:row>
      <xdr:rowOff>85725</xdr:rowOff>
    </xdr:to>
    <xdr:graphicFrame macro="">
      <xdr:nvGraphicFramePr>
        <xdr:cNvPr id="7" name="Chart 22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57150</xdr:colOff>
      <xdr:row>133</xdr:row>
      <xdr:rowOff>28575</xdr:rowOff>
    </xdr:from>
    <xdr:to>
      <xdr:col>6</xdr:col>
      <xdr:colOff>190500</xdr:colOff>
      <xdr:row>148</xdr:row>
      <xdr:rowOff>152400</xdr:rowOff>
    </xdr:to>
    <xdr:graphicFrame macro="">
      <xdr:nvGraphicFramePr>
        <xdr:cNvPr id="8" name="Chart 23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28575</xdr:colOff>
      <xdr:row>149</xdr:row>
      <xdr:rowOff>142875</xdr:rowOff>
    </xdr:from>
    <xdr:to>
      <xdr:col>6</xdr:col>
      <xdr:colOff>238125</xdr:colOff>
      <xdr:row>165</xdr:row>
      <xdr:rowOff>123825</xdr:rowOff>
    </xdr:to>
    <xdr:graphicFrame macro="">
      <xdr:nvGraphicFramePr>
        <xdr:cNvPr id="9" name="Chart 24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76200</xdr:colOff>
      <xdr:row>116</xdr:row>
      <xdr:rowOff>66675</xdr:rowOff>
    </xdr:from>
    <xdr:to>
      <xdr:col>6</xdr:col>
      <xdr:colOff>219075</xdr:colOff>
      <xdr:row>132</xdr:row>
      <xdr:rowOff>57150</xdr:rowOff>
    </xdr:to>
    <xdr:graphicFrame macro="">
      <xdr:nvGraphicFramePr>
        <xdr:cNvPr id="10" name="Chart 25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19050</xdr:colOff>
      <xdr:row>199</xdr:row>
      <xdr:rowOff>66675</xdr:rowOff>
    </xdr:from>
    <xdr:to>
      <xdr:col>6</xdr:col>
      <xdr:colOff>247650</xdr:colOff>
      <xdr:row>216</xdr:row>
      <xdr:rowOff>76200</xdr:rowOff>
    </xdr:to>
    <xdr:graphicFrame macro="">
      <xdr:nvGraphicFramePr>
        <xdr:cNvPr id="11" name="Chart 26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49</xdr:row>
      <xdr:rowOff>114300</xdr:rowOff>
    </xdr:from>
    <xdr:to>
      <xdr:col>6</xdr:col>
      <xdr:colOff>228600</xdr:colOff>
      <xdr:row>65</xdr:row>
      <xdr:rowOff>66675</xdr:rowOff>
    </xdr:to>
    <xdr:graphicFrame macro="">
      <xdr:nvGraphicFramePr>
        <xdr:cNvPr id="12" name="Chart 26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166</xdr:row>
      <xdr:rowOff>57150</xdr:rowOff>
    </xdr:from>
    <xdr:to>
      <xdr:col>6</xdr:col>
      <xdr:colOff>257175</xdr:colOff>
      <xdr:row>182</xdr:row>
      <xdr:rowOff>9525</xdr:rowOff>
    </xdr:to>
    <xdr:graphicFrame macro="">
      <xdr:nvGraphicFramePr>
        <xdr:cNvPr id="13" name="Chart 26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28575</xdr:colOff>
      <xdr:row>182</xdr:row>
      <xdr:rowOff>133350</xdr:rowOff>
    </xdr:from>
    <xdr:to>
      <xdr:col>6</xdr:col>
      <xdr:colOff>257175</xdr:colOff>
      <xdr:row>198</xdr:row>
      <xdr:rowOff>85725</xdr:rowOff>
    </xdr:to>
    <xdr:graphicFrame macro="">
      <xdr:nvGraphicFramePr>
        <xdr:cNvPr id="14" name="Chart 2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35719</xdr:colOff>
      <xdr:row>0</xdr:row>
      <xdr:rowOff>0</xdr:rowOff>
    </xdr:from>
    <xdr:to>
      <xdr:col>1</xdr:col>
      <xdr:colOff>440530</xdr:colOff>
      <xdr:row>3</xdr:row>
      <xdr:rowOff>122237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719" y="0"/>
          <a:ext cx="3381374" cy="7858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23813</xdr:colOff>
      <xdr:row>0</xdr:row>
      <xdr:rowOff>0</xdr:rowOff>
    </xdr:from>
    <xdr:to>
      <xdr:col>0</xdr:col>
      <xdr:colOff>3039482</xdr:colOff>
      <xdr:row>3</xdr:row>
      <xdr:rowOff>146048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3" y="0"/>
          <a:ext cx="3012494" cy="6429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23813</xdr:rowOff>
    </xdr:from>
    <xdr:to>
      <xdr:col>2</xdr:col>
      <xdr:colOff>380999</xdr:colOff>
      <xdr:row>3</xdr:row>
      <xdr:rowOff>142875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3"/>
          <a:ext cx="3381374" cy="78581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38</xdr:row>
      <xdr:rowOff>19050</xdr:rowOff>
    </xdr:from>
    <xdr:to>
      <xdr:col>9</xdr:col>
      <xdr:colOff>123825</xdr:colOff>
      <xdr:row>52</xdr:row>
      <xdr:rowOff>38100</xdr:rowOff>
    </xdr:to>
    <xdr:graphicFrame macro="">
      <xdr:nvGraphicFramePr>
        <xdr:cNvPr id="2" name="Chart 1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9525</xdr:rowOff>
    </xdr:from>
    <xdr:to>
      <xdr:col>9</xdr:col>
      <xdr:colOff>123824</xdr:colOff>
      <xdr:row>68</xdr:row>
      <xdr:rowOff>85725</xdr:rowOff>
    </xdr:to>
    <xdr:graphicFrame macro="">
      <xdr:nvGraphicFramePr>
        <xdr:cNvPr id="3" name="Chart 14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3</xdr:row>
      <xdr:rowOff>142875</xdr:rowOff>
    </xdr:from>
    <xdr:to>
      <xdr:col>9</xdr:col>
      <xdr:colOff>152400</xdr:colOff>
      <xdr:row>19</xdr:row>
      <xdr:rowOff>152400</xdr:rowOff>
    </xdr:to>
    <xdr:graphicFrame macro="">
      <xdr:nvGraphicFramePr>
        <xdr:cNvPr id="4" name="Chart 16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19050</xdr:colOff>
      <xdr:row>22</xdr:row>
      <xdr:rowOff>95250</xdr:rowOff>
    </xdr:from>
    <xdr:to>
      <xdr:col>9</xdr:col>
      <xdr:colOff>114300</xdr:colOff>
      <xdr:row>37</xdr:row>
      <xdr:rowOff>114300</xdr:rowOff>
    </xdr:to>
    <xdr:graphicFrame macro="">
      <xdr:nvGraphicFramePr>
        <xdr:cNvPr id="5" name="Chart 18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476250</xdr:colOff>
      <xdr:row>3</xdr:row>
      <xdr:rowOff>49905</xdr:rowOff>
    </xdr:to>
    <xdr:pic>
      <xdr:nvPicPr>
        <xdr:cNvPr id="7" name="Resim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2305050" cy="5356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11</xdr:col>
      <xdr:colOff>518160</xdr:colOff>
      <xdr:row>20</xdr:row>
      <xdr:rowOff>152400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38097</xdr:colOff>
      <xdr:row>22</xdr:row>
      <xdr:rowOff>38100</xdr:rowOff>
    </xdr:from>
    <xdr:to>
      <xdr:col>17</xdr:col>
      <xdr:colOff>257175</xdr:colOff>
      <xdr:row>66</xdr:row>
      <xdr:rowOff>123825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7</xdr:col>
      <xdr:colOff>295275</xdr:colOff>
      <xdr:row>17</xdr:row>
      <xdr:rowOff>152400</xdr:rowOff>
    </xdr:to>
    <xdr:graphicFrame macro="">
      <xdr:nvGraphicFramePr>
        <xdr:cNvPr id="2" name="Chart 1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18</xdr:row>
      <xdr:rowOff>66675</xdr:rowOff>
    </xdr:from>
    <xdr:to>
      <xdr:col>7</xdr:col>
      <xdr:colOff>304800</xdr:colOff>
      <xdr:row>34</xdr:row>
      <xdr:rowOff>0</xdr:rowOff>
    </xdr:to>
    <xdr:graphicFrame macro="">
      <xdr:nvGraphicFramePr>
        <xdr:cNvPr id="3" name="Chart 1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95250</xdr:rowOff>
    </xdr:from>
    <xdr:to>
      <xdr:col>7</xdr:col>
      <xdr:colOff>295275</xdr:colOff>
      <xdr:row>49</xdr:row>
      <xdr:rowOff>114300</xdr:rowOff>
    </xdr:to>
    <xdr:graphicFrame macro="">
      <xdr:nvGraphicFramePr>
        <xdr:cNvPr id="4" name="Chart 1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50</xdr:row>
      <xdr:rowOff>9525</xdr:rowOff>
    </xdr:from>
    <xdr:to>
      <xdr:col>7</xdr:col>
      <xdr:colOff>285750</xdr:colOff>
      <xdr:row>66</xdr:row>
      <xdr:rowOff>47625</xdr:rowOff>
    </xdr:to>
    <xdr:graphicFrame macro="">
      <xdr:nvGraphicFramePr>
        <xdr:cNvPr id="5" name="Chart 1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57150</xdr:rowOff>
    </xdr:from>
    <xdr:to>
      <xdr:col>6</xdr:col>
      <xdr:colOff>447675</xdr:colOff>
      <xdr:row>16</xdr:row>
      <xdr:rowOff>19050</xdr:rowOff>
    </xdr:to>
    <xdr:graphicFrame macro="">
      <xdr:nvGraphicFramePr>
        <xdr:cNvPr id="2" name="Chart 1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</xdr:row>
      <xdr:rowOff>95251</xdr:rowOff>
    </xdr:from>
    <xdr:to>
      <xdr:col>6</xdr:col>
      <xdr:colOff>447675</xdr:colOff>
      <xdr:row>32</xdr:row>
      <xdr:rowOff>133351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9525</xdr:rowOff>
    </xdr:from>
    <xdr:to>
      <xdr:col>6</xdr:col>
      <xdr:colOff>476250</xdr:colOff>
      <xdr:row>47</xdr:row>
      <xdr:rowOff>114300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28575</xdr:colOff>
      <xdr:row>48</xdr:row>
      <xdr:rowOff>47625</xdr:rowOff>
    </xdr:from>
    <xdr:to>
      <xdr:col>6</xdr:col>
      <xdr:colOff>466725</xdr:colOff>
      <xdr:row>65</xdr:row>
      <xdr:rowOff>0</xdr:rowOff>
    </xdr:to>
    <xdr:graphicFrame macro="">
      <xdr:nvGraphicFramePr>
        <xdr:cNvPr id="5" name="Chart 1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3</xdr:row>
      <xdr:rowOff>9525</xdr:rowOff>
    </xdr:from>
    <xdr:to>
      <xdr:col>7</xdr:col>
      <xdr:colOff>333375</xdr:colOff>
      <xdr:row>18</xdr:row>
      <xdr:rowOff>123825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22</xdr:row>
      <xdr:rowOff>0</xdr:rowOff>
    </xdr:from>
    <xdr:to>
      <xdr:col>7</xdr:col>
      <xdr:colOff>314325</xdr:colOff>
      <xdr:row>38</xdr:row>
      <xdr:rowOff>0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showGridLines="0" tabSelected="1" zoomScale="80" zoomScaleNormal="80" workbookViewId="0">
      <pane xSplit="1" ySplit="7" topLeftCell="B8" activePane="bottomRight" state="frozen"/>
      <selection activeCell="B16" sqref="B16"/>
      <selection pane="topRight" activeCell="B16" sqref="B16"/>
      <selection pane="bottomLeft" activeCell="B16" sqref="B16"/>
      <selection pane="bottomRight" activeCell="C2" sqref="C2"/>
    </sheetView>
  </sheetViews>
  <sheetFormatPr defaultColWidth="9.1796875" defaultRowHeight="12.5" x14ac:dyDescent="0.25"/>
  <cols>
    <col min="1" max="1" width="52.26953125" style="1" customWidth="1"/>
    <col min="2" max="2" width="17.81640625" style="1" customWidth="1"/>
    <col min="3" max="3" width="17" style="1" bestFit="1" customWidth="1"/>
    <col min="4" max="4" width="10.54296875" style="1" bestFit="1" customWidth="1"/>
    <col min="5" max="5" width="13.54296875" style="1" bestFit="1" customWidth="1"/>
    <col min="6" max="7" width="18.81640625" style="1" bestFit="1" customWidth="1"/>
    <col min="8" max="8" width="10.26953125" style="1" bestFit="1" customWidth="1"/>
    <col min="9" max="9" width="13.54296875" style="1" bestFit="1" customWidth="1"/>
    <col min="10" max="11" width="18.7265625" style="1" bestFit="1" customWidth="1"/>
    <col min="12" max="13" width="9.453125" style="1" bestFit="1" customWidth="1"/>
    <col min="14" max="16384" width="9.1796875" style="1"/>
  </cols>
  <sheetData>
    <row r="1" spans="1:13" ht="25" x14ac:dyDescent="0.5">
      <c r="B1" s="132" t="s">
        <v>113</v>
      </c>
      <c r="C1" s="132"/>
      <c r="D1" s="132"/>
      <c r="E1" s="132"/>
      <c r="F1" s="132"/>
      <c r="G1" s="132"/>
      <c r="H1" s="132"/>
      <c r="I1" s="132"/>
      <c r="J1" s="132"/>
      <c r="K1" s="48"/>
      <c r="L1" s="48"/>
      <c r="M1" s="48"/>
    </row>
    <row r="5" spans="1:13" ht="25" x14ac:dyDescent="0.25">
      <c r="A5" s="129" t="s">
        <v>114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1"/>
    </row>
    <row r="6" spans="1:13" ht="18" x14ac:dyDescent="0.25">
      <c r="A6" s="2"/>
      <c r="B6" s="128" t="s">
        <v>115</v>
      </c>
      <c r="C6" s="128"/>
      <c r="D6" s="128"/>
      <c r="E6" s="128"/>
      <c r="F6" s="128" t="s">
        <v>116</v>
      </c>
      <c r="G6" s="128"/>
      <c r="H6" s="128"/>
      <c r="I6" s="128"/>
      <c r="J6" s="128" t="s">
        <v>100</v>
      </c>
      <c r="K6" s="128"/>
      <c r="L6" s="128"/>
      <c r="M6" s="128"/>
    </row>
    <row r="7" spans="1:13" ht="29" x14ac:dyDescent="0.4">
      <c r="A7" s="3" t="s">
        <v>1</v>
      </c>
      <c r="B7" s="4">
        <v>2025</v>
      </c>
      <c r="C7" s="5">
        <v>2026</v>
      </c>
      <c r="D7" s="6" t="s">
        <v>109</v>
      </c>
      <c r="E7" s="6" t="s">
        <v>110</v>
      </c>
      <c r="F7" s="4">
        <v>2025</v>
      </c>
      <c r="G7" s="5">
        <v>2026</v>
      </c>
      <c r="H7" s="6" t="s">
        <v>109</v>
      </c>
      <c r="I7" s="6" t="s">
        <v>110</v>
      </c>
      <c r="J7" s="4" t="s">
        <v>117</v>
      </c>
      <c r="K7" s="4" t="s">
        <v>118</v>
      </c>
      <c r="L7" s="6" t="s">
        <v>109</v>
      </c>
      <c r="M7" s="6" t="s">
        <v>110</v>
      </c>
    </row>
    <row r="8" spans="1:13" ht="16.5" x14ac:dyDescent="0.35">
      <c r="A8" s="64" t="s">
        <v>2</v>
      </c>
      <c r="B8" s="7">
        <f>B9+B18+B20</f>
        <v>3117293.9568999996</v>
      </c>
      <c r="C8" s="7">
        <f>C9+C18+C20</f>
        <v>2953348.0044799997</v>
      </c>
      <c r="D8" s="9">
        <f t="shared" ref="D8:D45" si="0">(C8-B8)/B8*100</f>
        <v>-5.2592394136302891</v>
      </c>
      <c r="E8" s="9">
        <f t="shared" ref="E8:E43" si="1">C8/C$43*100</f>
        <v>15.170270090568369</v>
      </c>
      <c r="F8" s="7">
        <f>F9+F18+F20</f>
        <v>9071439.6006400008</v>
      </c>
      <c r="G8" s="7">
        <f>G9+G18+G20</f>
        <v>8852227.0023400001</v>
      </c>
      <c r="H8" s="9">
        <f t="shared" ref="H8:H45" si="2">(G8-F8)/F8*100</f>
        <v>-2.4165138936110533</v>
      </c>
      <c r="I8" s="9">
        <f t="shared" ref="I8:I43" si="3">G8/G$43*100</f>
        <v>15.917931538487373</v>
      </c>
      <c r="J8" s="7">
        <f>J9+J18+J20</f>
        <v>35988410.780469999</v>
      </c>
      <c r="K8" s="7">
        <f>K9+K18+K20</f>
        <v>36159298.529380001</v>
      </c>
      <c r="L8" s="9">
        <f t="shared" ref="L8:L45" si="4">(K8-J8)/J8*100</f>
        <v>0.47484105356143946</v>
      </c>
      <c r="M8" s="9">
        <f t="shared" ref="M8:M43" si="5">K8/K$43*100</f>
        <v>15.298362672746208</v>
      </c>
    </row>
    <row r="9" spans="1:13" ht="15.5" x14ac:dyDescent="0.35">
      <c r="A9" s="8" t="s">
        <v>3</v>
      </c>
      <c r="B9" s="7">
        <f>B10+B11+B12+B13+B14+B15+B16+B17</f>
        <v>2140685.4897099999</v>
      </c>
      <c r="C9" s="7">
        <f>C10+C11+C12+C13+C14+C15+C16+C17</f>
        <v>2062707.8260599996</v>
      </c>
      <c r="D9" s="9">
        <f t="shared" si="0"/>
        <v>-3.6426492366500751</v>
      </c>
      <c r="E9" s="9">
        <f t="shared" si="1"/>
        <v>10.595376769616054</v>
      </c>
      <c r="F9" s="7">
        <f>F10+F11+F12+F13+F14+F15+F16+F17</f>
        <v>6321230.8611399997</v>
      </c>
      <c r="G9" s="7">
        <f>G10+G11+G12+G13+G14+G15+G16+G17</f>
        <v>6132253.0715700006</v>
      </c>
      <c r="H9" s="9">
        <f t="shared" si="2"/>
        <v>-2.9895726595234327</v>
      </c>
      <c r="I9" s="9">
        <f t="shared" si="3"/>
        <v>11.026918372532378</v>
      </c>
      <c r="J9" s="7">
        <f>J10+J11+J12+J13+J14+J15+J16+J17</f>
        <v>24381656.415069997</v>
      </c>
      <c r="K9" s="7">
        <f>K10+K11+K12+K13+K14+K15+K16+K17</f>
        <v>24160069.83808</v>
      </c>
      <c r="L9" s="9">
        <f t="shared" si="4"/>
        <v>-0.9088249510933033</v>
      </c>
      <c r="M9" s="9">
        <f t="shared" si="5"/>
        <v>10.221700243479862</v>
      </c>
    </row>
    <row r="10" spans="1:13" ht="14" x14ac:dyDescent="0.3">
      <c r="A10" s="10" t="s">
        <v>119</v>
      </c>
      <c r="B10" s="11">
        <v>1106861.06953</v>
      </c>
      <c r="C10" s="11">
        <v>950159.57259999996</v>
      </c>
      <c r="D10" s="12">
        <f t="shared" si="0"/>
        <v>-14.157286875808115</v>
      </c>
      <c r="E10" s="12">
        <f t="shared" si="1"/>
        <v>4.8806227114501297</v>
      </c>
      <c r="F10" s="11">
        <v>3195005.6007099999</v>
      </c>
      <c r="G10" s="11">
        <v>2828360.3292200002</v>
      </c>
      <c r="H10" s="12">
        <f t="shared" si="2"/>
        <v>-11.475575235565257</v>
      </c>
      <c r="I10" s="12">
        <f t="shared" si="3"/>
        <v>5.0859118360607489</v>
      </c>
      <c r="J10" s="11">
        <v>11995030.70438</v>
      </c>
      <c r="K10" s="11">
        <v>11994321.13312</v>
      </c>
      <c r="L10" s="12">
        <f t="shared" si="4"/>
        <v>-5.9155435070336829E-3</v>
      </c>
      <c r="M10" s="12">
        <f t="shared" si="5"/>
        <v>5.0745861277912416</v>
      </c>
    </row>
    <row r="11" spans="1:13" ht="14" x14ac:dyDescent="0.3">
      <c r="A11" s="10" t="s">
        <v>120</v>
      </c>
      <c r="B11" s="11">
        <v>298206.19050999999</v>
      </c>
      <c r="C11" s="11">
        <v>395267.97224999999</v>
      </c>
      <c r="D11" s="12">
        <f t="shared" si="0"/>
        <v>32.548546887642551</v>
      </c>
      <c r="E11" s="12">
        <f t="shared" si="1"/>
        <v>2.0303472154611741</v>
      </c>
      <c r="F11" s="11">
        <v>970109.94368999999</v>
      </c>
      <c r="G11" s="11">
        <v>1305376.60944</v>
      </c>
      <c r="H11" s="12">
        <f t="shared" si="2"/>
        <v>34.5596566585792</v>
      </c>
      <c r="I11" s="12">
        <f t="shared" si="3"/>
        <v>2.3473071234522105</v>
      </c>
      <c r="J11" s="11">
        <v>3409454.9918800001</v>
      </c>
      <c r="K11" s="11">
        <v>4038697.9315800001</v>
      </c>
      <c r="L11" s="12">
        <f t="shared" si="4"/>
        <v>18.455821860051319</v>
      </c>
      <c r="M11" s="12">
        <f t="shared" si="5"/>
        <v>1.7087019990937913</v>
      </c>
    </row>
    <row r="12" spans="1:13" ht="14" x14ac:dyDescent="0.3">
      <c r="A12" s="10" t="s">
        <v>121</v>
      </c>
      <c r="B12" s="11">
        <v>223998.72691</v>
      </c>
      <c r="C12" s="11">
        <v>202577.58743000001</v>
      </c>
      <c r="D12" s="12">
        <f t="shared" si="0"/>
        <v>-9.5630630474997034</v>
      </c>
      <c r="E12" s="12">
        <f t="shared" si="1"/>
        <v>1.0405670821545878</v>
      </c>
      <c r="F12" s="11">
        <v>632627.16316</v>
      </c>
      <c r="G12" s="11">
        <v>583648.69143999997</v>
      </c>
      <c r="H12" s="12">
        <f t="shared" si="2"/>
        <v>-7.7420753600510057</v>
      </c>
      <c r="I12" s="12">
        <f t="shared" si="3"/>
        <v>1.0495076448461853</v>
      </c>
      <c r="J12" s="11">
        <v>2651211.0944500002</v>
      </c>
      <c r="K12" s="11">
        <v>2536651.0666399999</v>
      </c>
      <c r="L12" s="12">
        <f t="shared" si="4"/>
        <v>-4.32104512725593</v>
      </c>
      <c r="M12" s="12">
        <f t="shared" si="5"/>
        <v>1.0732124120200022</v>
      </c>
    </row>
    <row r="13" spans="1:13" ht="14" x14ac:dyDescent="0.3">
      <c r="A13" s="10" t="s">
        <v>122</v>
      </c>
      <c r="B13" s="11">
        <v>160825.47615</v>
      </c>
      <c r="C13" s="11">
        <v>131411.24273999999</v>
      </c>
      <c r="D13" s="12">
        <f t="shared" si="0"/>
        <v>-18.289536032565952</v>
      </c>
      <c r="E13" s="12">
        <f t="shared" si="1"/>
        <v>0.67501156053366895</v>
      </c>
      <c r="F13" s="11">
        <v>468922.10243000003</v>
      </c>
      <c r="G13" s="11">
        <v>404460.25949000003</v>
      </c>
      <c r="H13" s="12">
        <f t="shared" si="2"/>
        <v>-13.746812659491301</v>
      </c>
      <c r="I13" s="12">
        <f t="shared" si="3"/>
        <v>0.72729390230263979</v>
      </c>
      <c r="J13" s="11">
        <v>1829074.4136099999</v>
      </c>
      <c r="K13" s="11">
        <v>1675000.04795</v>
      </c>
      <c r="L13" s="12">
        <f t="shared" si="4"/>
        <v>-8.4236247860417581</v>
      </c>
      <c r="M13" s="12">
        <f t="shared" si="5"/>
        <v>0.70866303420089494</v>
      </c>
    </row>
    <row r="14" spans="1:13" ht="14" x14ac:dyDescent="0.3">
      <c r="A14" s="10" t="s">
        <v>123</v>
      </c>
      <c r="B14" s="11">
        <v>216963.52698</v>
      </c>
      <c r="C14" s="11">
        <v>272268.27937</v>
      </c>
      <c r="D14" s="12">
        <f t="shared" si="0"/>
        <v>25.490345386530372</v>
      </c>
      <c r="E14" s="12">
        <f t="shared" si="1"/>
        <v>1.3985427145300025</v>
      </c>
      <c r="F14" s="11">
        <v>638823.28131999995</v>
      </c>
      <c r="G14" s="11">
        <v>659194.68524999998</v>
      </c>
      <c r="H14" s="12">
        <f t="shared" si="2"/>
        <v>3.1888950396276443</v>
      </c>
      <c r="I14" s="12">
        <f t="shared" si="3"/>
        <v>1.1853532300482699</v>
      </c>
      <c r="J14" s="11">
        <v>2666600.6427699998</v>
      </c>
      <c r="K14" s="11">
        <v>2264002.5833399999</v>
      </c>
      <c r="L14" s="12">
        <f t="shared" si="4"/>
        <v>-15.09780103449577</v>
      </c>
      <c r="M14" s="12">
        <f t="shared" si="5"/>
        <v>0.95785963833971288</v>
      </c>
    </row>
    <row r="15" spans="1:13" ht="14" x14ac:dyDescent="0.3">
      <c r="A15" s="10" t="s">
        <v>124</v>
      </c>
      <c r="B15" s="11">
        <v>52678.842499999999</v>
      </c>
      <c r="C15" s="11">
        <v>29271.290140000001</v>
      </c>
      <c r="D15" s="12">
        <f t="shared" si="0"/>
        <v>-44.434447017320089</v>
      </c>
      <c r="E15" s="12">
        <f t="shared" si="1"/>
        <v>0.15035592712054127</v>
      </c>
      <c r="F15" s="11">
        <v>144948.60037999999</v>
      </c>
      <c r="G15" s="11">
        <v>88788.690449999995</v>
      </c>
      <c r="H15" s="12">
        <f t="shared" si="2"/>
        <v>-38.744706594454939</v>
      </c>
      <c r="I15" s="12">
        <f t="shared" si="3"/>
        <v>0.15965838829047729</v>
      </c>
      <c r="J15" s="11">
        <v>713522.05059999996</v>
      </c>
      <c r="K15" s="11">
        <v>439636.50894999999</v>
      </c>
      <c r="L15" s="12">
        <f t="shared" si="4"/>
        <v>-38.385014369169099</v>
      </c>
      <c r="M15" s="12">
        <f t="shared" si="5"/>
        <v>0.18600246773682244</v>
      </c>
    </row>
    <row r="16" spans="1:13" ht="14" x14ac:dyDescent="0.3">
      <c r="A16" s="10" t="s">
        <v>125</v>
      </c>
      <c r="B16" s="11">
        <v>62660.676659999997</v>
      </c>
      <c r="C16" s="11">
        <v>64066.314299999998</v>
      </c>
      <c r="D16" s="12">
        <f t="shared" si="0"/>
        <v>2.2432532090693207</v>
      </c>
      <c r="E16" s="12">
        <f t="shared" si="1"/>
        <v>0.32908525854858306</v>
      </c>
      <c r="F16" s="11">
        <v>214565.87224999999</v>
      </c>
      <c r="G16" s="11">
        <v>207961.96536999999</v>
      </c>
      <c r="H16" s="12">
        <f t="shared" si="2"/>
        <v>-3.0777992840844219</v>
      </c>
      <c r="I16" s="12">
        <f t="shared" si="3"/>
        <v>0.37395384534240816</v>
      </c>
      <c r="J16" s="11">
        <v>968794.24904999998</v>
      </c>
      <c r="K16" s="11">
        <v>1053656.56724</v>
      </c>
      <c r="L16" s="12">
        <f t="shared" si="4"/>
        <v>8.7595811260457062</v>
      </c>
      <c r="M16" s="12">
        <f t="shared" si="5"/>
        <v>0.44578354541532933</v>
      </c>
    </row>
    <row r="17" spans="1:13" ht="14" x14ac:dyDescent="0.3">
      <c r="A17" s="10" t="s">
        <v>126</v>
      </c>
      <c r="B17" s="11">
        <v>18490.980469999999</v>
      </c>
      <c r="C17" s="11">
        <v>17685.567230000001</v>
      </c>
      <c r="D17" s="12">
        <f t="shared" si="0"/>
        <v>-4.3557086727051102</v>
      </c>
      <c r="E17" s="12">
        <f t="shared" si="1"/>
        <v>9.0844299817367496E-2</v>
      </c>
      <c r="F17" s="11">
        <v>56228.297200000001</v>
      </c>
      <c r="G17" s="11">
        <v>54461.840909999999</v>
      </c>
      <c r="H17" s="12">
        <f t="shared" si="2"/>
        <v>-3.1415788454643114</v>
      </c>
      <c r="I17" s="12">
        <f t="shared" si="3"/>
        <v>9.7932402189438772E-2</v>
      </c>
      <c r="J17" s="11">
        <v>147968.26832999999</v>
      </c>
      <c r="K17" s="11">
        <v>158103.99926000001</v>
      </c>
      <c r="L17" s="12">
        <f t="shared" si="4"/>
        <v>6.8499354925173765</v>
      </c>
      <c r="M17" s="12">
        <f t="shared" si="5"/>
        <v>6.6891018882067638E-2</v>
      </c>
    </row>
    <row r="18" spans="1:13" ht="15.5" x14ac:dyDescent="0.35">
      <c r="A18" s="8" t="s">
        <v>12</v>
      </c>
      <c r="B18" s="7">
        <f>B19</f>
        <v>304836.20633000002</v>
      </c>
      <c r="C18" s="7">
        <f>C19</f>
        <v>290801.91992999997</v>
      </c>
      <c r="D18" s="9">
        <f t="shared" si="0"/>
        <v>-4.6038777902934678</v>
      </c>
      <c r="E18" s="9">
        <f t="shared" si="1"/>
        <v>1.493743257314061</v>
      </c>
      <c r="F18" s="7">
        <f>F19</f>
        <v>864583.63381000003</v>
      </c>
      <c r="G18" s="7">
        <f>G19</f>
        <v>959456.93932999996</v>
      </c>
      <c r="H18" s="9">
        <f t="shared" si="2"/>
        <v>10.973294174204689</v>
      </c>
      <c r="I18" s="9">
        <f t="shared" si="3"/>
        <v>1.7252799629228235</v>
      </c>
      <c r="J18" s="7">
        <f>J19</f>
        <v>3758432.9872599998</v>
      </c>
      <c r="K18" s="7">
        <f>K19</f>
        <v>4139085.1397099998</v>
      </c>
      <c r="L18" s="9">
        <f t="shared" si="4"/>
        <v>10.127948369448134</v>
      </c>
      <c r="M18" s="9">
        <f t="shared" si="5"/>
        <v>1.7511740596739864</v>
      </c>
    </row>
    <row r="19" spans="1:13" ht="14" x14ac:dyDescent="0.3">
      <c r="A19" s="10" t="s">
        <v>127</v>
      </c>
      <c r="B19" s="11">
        <v>304836.20633000002</v>
      </c>
      <c r="C19" s="11">
        <v>290801.91992999997</v>
      </c>
      <c r="D19" s="12">
        <f t="shared" si="0"/>
        <v>-4.6038777902934678</v>
      </c>
      <c r="E19" s="12">
        <f t="shared" si="1"/>
        <v>1.493743257314061</v>
      </c>
      <c r="F19" s="11">
        <v>864583.63381000003</v>
      </c>
      <c r="G19" s="11">
        <v>959456.93932999996</v>
      </c>
      <c r="H19" s="12">
        <f t="shared" si="2"/>
        <v>10.973294174204689</v>
      </c>
      <c r="I19" s="12">
        <f t="shared" si="3"/>
        <v>1.7252799629228235</v>
      </c>
      <c r="J19" s="11">
        <v>3758432.9872599998</v>
      </c>
      <c r="K19" s="11">
        <v>4139085.1397099998</v>
      </c>
      <c r="L19" s="12">
        <f t="shared" si="4"/>
        <v>10.127948369448134</v>
      </c>
      <c r="M19" s="12">
        <f t="shared" si="5"/>
        <v>1.7511740596739864</v>
      </c>
    </row>
    <row r="20" spans="1:13" ht="15.5" x14ac:dyDescent="0.35">
      <c r="A20" s="8" t="s">
        <v>106</v>
      </c>
      <c r="B20" s="7">
        <f>B21</f>
        <v>671772.26086000004</v>
      </c>
      <c r="C20" s="7">
        <f>C21</f>
        <v>599838.25849000004</v>
      </c>
      <c r="D20" s="9">
        <f t="shared" si="0"/>
        <v>-10.708093584857224</v>
      </c>
      <c r="E20" s="9">
        <f t="shared" si="1"/>
        <v>3.0811500636382556</v>
      </c>
      <c r="F20" s="7">
        <f>F21</f>
        <v>1885625.1056900001</v>
      </c>
      <c r="G20" s="7">
        <f>G21</f>
        <v>1760516.99144</v>
      </c>
      <c r="H20" s="9">
        <f t="shared" si="2"/>
        <v>-6.634834987743746</v>
      </c>
      <c r="I20" s="9">
        <f t="shared" si="3"/>
        <v>3.1657332030321705</v>
      </c>
      <c r="J20" s="7">
        <f>J21</f>
        <v>7848321.3781399997</v>
      </c>
      <c r="K20" s="7">
        <f>K21</f>
        <v>7860143.5515900003</v>
      </c>
      <c r="L20" s="9">
        <f t="shared" si="4"/>
        <v>0.15063314663603086</v>
      </c>
      <c r="M20" s="9">
        <f t="shared" si="5"/>
        <v>3.3254883695923589</v>
      </c>
    </row>
    <row r="21" spans="1:13" ht="14" x14ac:dyDescent="0.3">
      <c r="A21" s="10" t="s">
        <v>128</v>
      </c>
      <c r="B21" s="11">
        <v>671772.26086000004</v>
      </c>
      <c r="C21" s="11">
        <v>599838.25849000004</v>
      </c>
      <c r="D21" s="12">
        <f t="shared" si="0"/>
        <v>-10.708093584857224</v>
      </c>
      <c r="E21" s="12">
        <f t="shared" si="1"/>
        <v>3.0811500636382556</v>
      </c>
      <c r="F21" s="11">
        <v>1885625.1056900001</v>
      </c>
      <c r="G21" s="11">
        <v>1760516.99144</v>
      </c>
      <c r="H21" s="12">
        <f t="shared" si="2"/>
        <v>-6.634834987743746</v>
      </c>
      <c r="I21" s="12">
        <f t="shared" si="3"/>
        <v>3.1657332030321705</v>
      </c>
      <c r="J21" s="11">
        <v>7848321.3781399997</v>
      </c>
      <c r="K21" s="11">
        <v>7860143.5515900003</v>
      </c>
      <c r="L21" s="12">
        <f t="shared" si="4"/>
        <v>0.15063314663603086</v>
      </c>
      <c r="M21" s="12">
        <f t="shared" si="5"/>
        <v>3.3254883695923589</v>
      </c>
    </row>
    <row r="22" spans="1:13" ht="16.5" x14ac:dyDescent="0.35">
      <c r="A22" s="64" t="s">
        <v>14</v>
      </c>
      <c r="B22" s="7">
        <f>B23+B27+B29</f>
        <v>16482077.540220004</v>
      </c>
      <c r="C22" s="7">
        <f>C23+C27+C29</f>
        <v>15943243.36572</v>
      </c>
      <c r="D22" s="9">
        <f t="shared" si="0"/>
        <v>-3.2692127141443548</v>
      </c>
      <c r="E22" s="9">
        <f t="shared" si="1"/>
        <v>81.894618450228975</v>
      </c>
      <c r="F22" s="7">
        <f>F23+F27+F29</f>
        <v>46095183.257139996</v>
      </c>
      <c r="G22" s="7">
        <f>G23+G27+G29</f>
        <v>45194202.690090001</v>
      </c>
      <c r="H22" s="9">
        <f t="shared" si="2"/>
        <v>-1.9546089274098635</v>
      </c>
      <c r="I22" s="9">
        <f t="shared" si="3"/>
        <v>81.267484912803127</v>
      </c>
      <c r="J22" s="7">
        <f>J23+J27+J29</f>
        <v>185064813.37024999</v>
      </c>
      <c r="K22" s="7">
        <f>K23+K27+K29</f>
        <v>193792818.10065001</v>
      </c>
      <c r="L22" s="9">
        <f t="shared" si="4"/>
        <v>4.7161881134791086</v>
      </c>
      <c r="M22" s="9">
        <f t="shared" si="5"/>
        <v>81.990329880664135</v>
      </c>
    </row>
    <row r="23" spans="1:13" ht="15.5" x14ac:dyDescent="0.35">
      <c r="A23" s="8" t="s">
        <v>15</v>
      </c>
      <c r="B23" s="7">
        <f>B24+B25+B26</f>
        <v>1212965.1602100001</v>
      </c>
      <c r="C23" s="7">
        <f>C24+C25+C26</f>
        <v>1068742.48114</v>
      </c>
      <c r="D23" s="9">
        <f>(C23-B23)/B23*100</f>
        <v>-11.890092461108352</v>
      </c>
      <c r="E23" s="9">
        <f t="shared" si="1"/>
        <v>5.4897398043047891</v>
      </c>
      <c r="F23" s="7">
        <f>F24+F25+F26</f>
        <v>3509273.4098799997</v>
      </c>
      <c r="G23" s="7">
        <f>G24+G25+G26</f>
        <v>3216556.8853599997</v>
      </c>
      <c r="H23" s="9">
        <f t="shared" si="2"/>
        <v>-8.3412288052531487</v>
      </c>
      <c r="I23" s="9">
        <f t="shared" si="3"/>
        <v>5.7839606098302934</v>
      </c>
      <c r="J23" s="7">
        <f>J24+J25+J26</f>
        <v>13826205.67922</v>
      </c>
      <c r="K23" s="7">
        <f>K24+K25+K26</f>
        <v>13395652.806979999</v>
      </c>
      <c r="L23" s="9">
        <f t="shared" si="4"/>
        <v>-3.1140349147785193</v>
      </c>
      <c r="M23" s="9">
        <f t="shared" si="5"/>
        <v>5.6674648904723819</v>
      </c>
    </row>
    <row r="24" spans="1:13" ht="14" x14ac:dyDescent="0.3">
      <c r="A24" s="10" t="s">
        <v>129</v>
      </c>
      <c r="B24" s="11">
        <v>838036.51716000005</v>
      </c>
      <c r="C24" s="11">
        <v>748505.85282000003</v>
      </c>
      <c r="D24" s="12">
        <f t="shared" si="0"/>
        <v>-10.683384614719193</v>
      </c>
      <c r="E24" s="12">
        <f t="shared" si="1"/>
        <v>3.8448012000028133</v>
      </c>
      <c r="F24" s="11">
        <v>2419038.9918499999</v>
      </c>
      <c r="G24" s="11">
        <v>2235534.2927799998</v>
      </c>
      <c r="H24" s="12">
        <f t="shared" si="2"/>
        <v>-7.585851228039191</v>
      </c>
      <c r="I24" s="12">
        <f t="shared" si="3"/>
        <v>4.019901637746778</v>
      </c>
      <c r="J24" s="11">
        <v>9498052.7594300006</v>
      </c>
      <c r="K24" s="11">
        <v>9222417.0720099993</v>
      </c>
      <c r="L24" s="12">
        <f t="shared" si="4"/>
        <v>-2.9020231241223677</v>
      </c>
      <c r="M24" s="12">
        <f t="shared" si="5"/>
        <v>3.901842315118448</v>
      </c>
    </row>
    <row r="25" spans="1:13" ht="14" x14ac:dyDescent="0.3">
      <c r="A25" s="10" t="s">
        <v>130</v>
      </c>
      <c r="B25" s="11">
        <v>140708.49922</v>
      </c>
      <c r="C25" s="11">
        <v>113045.44065999999</v>
      </c>
      <c r="D25" s="12">
        <f t="shared" si="0"/>
        <v>-19.659834845333947</v>
      </c>
      <c r="E25" s="12">
        <f t="shared" si="1"/>
        <v>0.58067314272415715</v>
      </c>
      <c r="F25" s="11">
        <v>399142.54149999999</v>
      </c>
      <c r="G25" s="11">
        <v>346640.21003999998</v>
      </c>
      <c r="H25" s="12">
        <f t="shared" si="2"/>
        <v>-13.15377991599024</v>
      </c>
      <c r="I25" s="12">
        <f t="shared" si="3"/>
        <v>0.62332282378716986</v>
      </c>
      <c r="J25" s="11">
        <v>1516278.5457899999</v>
      </c>
      <c r="K25" s="11">
        <v>1392076.93032</v>
      </c>
      <c r="L25" s="12">
        <f t="shared" si="4"/>
        <v>-8.1912136668325175</v>
      </c>
      <c r="M25" s="12">
        <f t="shared" si="5"/>
        <v>0.58896324360647845</v>
      </c>
    </row>
    <row r="26" spans="1:13" ht="14" x14ac:dyDescent="0.3">
      <c r="A26" s="10" t="s">
        <v>131</v>
      </c>
      <c r="B26" s="11">
        <v>234220.14382999999</v>
      </c>
      <c r="C26" s="11">
        <v>207191.18766</v>
      </c>
      <c r="D26" s="12">
        <f t="shared" si="0"/>
        <v>-11.539979323733126</v>
      </c>
      <c r="E26" s="12">
        <f t="shared" si="1"/>
        <v>1.0642654615778184</v>
      </c>
      <c r="F26" s="11">
        <v>691091.87653000001</v>
      </c>
      <c r="G26" s="11">
        <v>634382.38254000002</v>
      </c>
      <c r="H26" s="12">
        <f t="shared" si="2"/>
        <v>-8.2057821710682841</v>
      </c>
      <c r="I26" s="12">
        <f t="shared" si="3"/>
        <v>1.1407361482963445</v>
      </c>
      <c r="J26" s="11">
        <v>2811874.3739999998</v>
      </c>
      <c r="K26" s="11">
        <v>2781158.8046499998</v>
      </c>
      <c r="L26" s="12">
        <f t="shared" si="4"/>
        <v>-1.0923521204934175</v>
      </c>
      <c r="M26" s="12">
        <f t="shared" si="5"/>
        <v>1.1766593317474554</v>
      </c>
    </row>
    <row r="27" spans="1:13" ht="15.5" x14ac:dyDescent="0.35">
      <c r="A27" s="8" t="s">
        <v>19</v>
      </c>
      <c r="B27" s="7">
        <f>B28</f>
        <v>2724722.4087100001</v>
      </c>
      <c r="C27" s="7">
        <f>C28</f>
        <v>2961822.8129099999</v>
      </c>
      <c r="D27" s="9">
        <f t="shared" si="0"/>
        <v>8.7018187042493338</v>
      </c>
      <c r="E27" s="9">
        <f t="shared" si="1"/>
        <v>15.213802086341948</v>
      </c>
      <c r="F27" s="7">
        <f>F28</f>
        <v>7761404.13858</v>
      </c>
      <c r="G27" s="7">
        <f>G28</f>
        <v>7623294.36845</v>
      </c>
      <c r="H27" s="9">
        <f t="shared" si="2"/>
        <v>-1.7794430964300767</v>
      </c>
      <c r="I27" s="9">
        <f t="shared" si="3"/>
        <v>13.708084736490209</v>
      </c>
      <c r="J27" s="7">
        <f>J28</f>
        <v>30434795.212710001</v>
      </c>
      <c r="K27" s="7">
        <f>K28</f>
        <v>31760440.98827</v>
      </c>
      <c r="L27" s="9">
        <f t="shared" si="4"/>
        <v>4.3556914587235029</v>
      </c>
      <c r="M27" s="9">
        <f t="shared" si="5"/>
        <v>13.437283482977996</v>
      </c>
    </row>
    <row r="28" spans="1:13" ht="14" x14ac:dyDescent="0.3">
      <c r="A28" s="10" t="s">
        <v>132</v>
      </c>
      <c r="B28" s="11">
        <v>2724722.4087100001</v>
      </c>
      <c r="C28" s="11">
        <v>2961822.8129099999</v>
      </c>
      <c r="D28" s="12">
        <f t="shared" si="0"/>
        <v>8.7018187042493338</v>
      </c>
      <c r="E28" s="12">
        <f t="shared" si="1"/>
        <v>15.213802086341948</v>
      </c>
      <c r="F28" s="11">
        <v>7761404.13858</v>
      </c>
      <c r="G28" s="11">
        <v>7623294.36845</v>
      </c>
      <c r="H28" s="12">
        <f t="shared" si="2"/>
        <v>-1.7794430964300767</v>
      </c>
      <c r="I28" s="12">
        <f t="shared" si="3"/>
        <v>13.708084736490209</v>
      </c>
      <c r="J28" s="11">
        <v>30434795.212710001</v>
      </c>
      <c r="K28" s="11">
        <v>31760440.98827</v>
      </c>
      <c r="L28" s="12">
        <f t="shared" si="4"/>
        <v>4.3556914587235029</v>
      </c>
      <c r="M28" s="12">
        <f t="shared" si="5"/>
        <v>13.437283482977996</v>
      </c>
    </row>
    <row r="29" spans="1:13" ht="15.5" x14ac:dyDescent="0.35">
      <c r="A29" s="8" t="s">
        <v>21</v>
      </c>
      <c r="B29" s="7">
        <f>B30+B31+B32+B33+B34+B35+B36+B37+B38+B39+B40</f>
        <v>12544389.971300002</v>
      </c>
      <c r="C29" s="7">
        <f>C30+C31+C32+C33+C34+C35+C36+C37+C38+C39+C40</f>
        <v>11912678.071670001</v>
      </c>
      <c r="D29" s="9">
        <f t="shared" si="0"/>
        <v>-5.0358120329109566</v>
      </c>
      <c r="E29" s="9">
        <f t="shared" si="1"/>
        <v>61.19107655958225</v>
      </c>
      <c r="F29" s="7">
        <f>F30+F31+F32+F33+F34+F35+F36+F37+F38+F39+F40</f>
        <v>34824505.708679996</v>
      </c>
      <c r="G29" s="7">
        <f>G30+G31+G32+G33+G34+G35+G36+G37+G38+G39+G40</f>
        <v>34354351.436279997</v>
      </c>
      <c r="H29" s="9">
        <f t="shared" si="2"/>
        <v>-1.3500673242371777</v>
      </c>
      <c r="I29" s="9">
        <f t="shared" si="3"/>
        <v>61.775439566482625</v>
      </c>
      <c r="J29" s="7">
        <f>J30+J31+J32+J33+J34+J35+J36+J37+J38+J39+J40</f>
        <v>140803812.47832</v>
      </c>
      <c r="K29" s="7">
        <f>K30+K31+K32+K33+K34+K35+K36+K37+K38+K39+K40</f>
        <v>148636724.30540001</v>
      </c>
      <c r="L29" s="9">
        <f t="shared" si="4"/>
        <v>5.5629969737403728</v>
      </c>
      <c r="M29" s="9">
        <f t="shared" si="5"/>
        <v>62.885581507213764</v>
      </c>
    </row>
    <row r="30" spans="1:13" ht="14" x14ac:dyDescent="0.3">
      <c r="A30" s="10" t="s">
        <v>133</v>
      </c>
      <c r="B30" s="11">
        <v>1413784.71829</v>
      </c>
      <c r="C30" s="11">
        <v>1211280.0172600001</v>
      </c>
      <c r="D30" s="12">
        <f t="shared" si="0"/>
        <v>-14.323588196294356</v>
      </c>
      <c r="E30" s="12">
        <f t="shared" si="1"/>
        <v>6.2219030704368041</v>
      </c>
      <c r="F30" s="11">
        <v>4177767.8207700001</v>
      </c>
      <c r="G30" s="11">
        <v>3875354.7563800002</v>
      </c>
      <c r="H30" s="12">
        <f t="shared" si="2"/>
        <v>-7.2386278358155032</v>
      </c>
      <c r="I30" s="12">
        <f t="shared" si="3"/>
        <v>6.9686002949429255</v>
      </c>
      <c r="J30" s="11">
        <v>17559513.447560001</v>
      </c>
      <c r="K30" s="11">
        <v>16460629.548900001</v>
      </c>
      <c r="L30" s="12">
        <f t="shared" si="4"/>
        <v>-6.2580543700241131</v>
      </c>
      <c r="M30" s="12">
        <f t="shared" si="5"/>
        <v>6.9642025952518614</v>
      </c>
    </row>
    <row r="31" spans="1:13" ht="14" x14ac:dyDescent="0.3">
      <c r="A31" s="10" t="s">
        <v>134</v>
      </c>
      <c r="B31" s="11">
        <v>3514223.81886</v>
      </c>
      <c r="C31" s="11">
        <v>3293035.0290600001</v>
      </c>
      <c r="D31" s="12">
        <f t="shared" si="0"/>
        <v>-6.2941008086318373</v>
      </c>
      <c r="E31" s="12">
        <f t="shared" si="1"/>
        <v>16.915118276871922</v>
      </c>
      <c r="F31" s="11">
        <v>9487153.5754400007</v>
      </c>
      <c r="G31" s="11">
        <v>9895567.0404400006</v>
      </c>
      <c r="H31" s="12">
        <f t="shared" si="2"/>
        <v>4.3049104428675617</v>
      </c>
      <c r="I31" s="12">
        <f t="shared" si="3"/>
        <v>17.794048734018904</v>
      </c>
      <c r="J31" s="11">
        <v>37559333.904430002</v>
      </c>
      <c r="K31" s="11">
        <v>41926367.640890002</v>
      </c>
      <c r="L31" s="12">
        <f t="shared" si="4"/>
        <v>11.627026580322083</v>
      </c>
      <c r="M31" s="12">
        <f t="shared" si="5"/>
        <v>17.738308092455792</v>
      </c>
    </row>
    <row r="32" spans="1:13" ht="14" x14ac:dyDescent="0.3">
      <c r="A32" s="10" t="s">
        <v>135</v>
      </c>
      <c r="B32" s="11">
        <v>86356.291979999995</v>
      </c>
      <c r="C32" s="11">
        <v>241519.57453000001</v>
      </c>
      <c r="D32" s="12">
        <f t="shared" si="0"/>
        <v>179.6780280769068</v>
      </c>
      <c r="E32" s="12">
        <f t="shared" si="1"/>
        <v>1.2405978476702981</v>
      </c>
      <c r="F32" s="11">
        <v>327554.60080000001</v>
      </c>
      <c r="G32" s="11">
        <v>584907.76000999997</v>
      </c>
      <c r="H32" s="12">
        <f t="shared" si="2"/>
        <v>78.568018455993538</v>
      </c>
      <c r="I32" s="12">
        <f t="shared" si="3"/>
        <v>1.0517716816014813</v>
      </c>
      <c r="J32" s="11">
        <v>1787812.88778</v>
      </c>
      <c r="K32" s="11">
        <v>2501054.4936099998</v>
      </c>
      <c r="L32" s="12">
        <f t="shared" si="4"/>
        <v>39.894645055146732</v>
      </c>
      <c r="M32" s="12">
        <f t="shared" si="5"/>
        <v>1.0581521286000302</v>
      </c>
    </row>
    <row r="33" spans="1:13" ht="14" x14ac:dyDescent="0.3">
      <c r="A33" s="10" t="s">
        <v>136</v>
      </c>
      <c r="B33" s="11">
        <v>1477628.7379600001</v>
      </c>
      <c r="C33" s="11">
        <v>1477361.3696399999</v>
      </c>
      <c r="D33" s="12">
        <f t="shared" si="0"/>
        <v>-1.8094417977363598E-2</v>
      </c>
      <c r="E33" s="12">
        <f t="shared" si="1"/>
        <v>7.5886658005807632</v>
      </c>
      <c r="F33" s="11">
        <v>3993976.3976599998</v>
      </c>
      <c r="G33" s="11">
        <v>4229159.0869100001</v>
      </c>
      <c r="H33" s="12">
        <f t="shared" si="2"/>
        <v>5.8884346284016518</v>
      </c>
      <c r="I33" s="12">
        <f t="shared" si="3"/>
        <v>7.6048055244188726</v>
      </c>
      <c r="J33" s="11">
        <v>16707162.78602</v>
      </c>
      <c r="K33" s="11">
        <v>17964403.697519999</v>
      </c>
      <c r="L33" s="12">
        <f t="shared" si="4"/>
        <v>7.5251610797257396</v>
      </c>
      <c r="M33" s="12">
        <f t="shared" si="5"/>
        <v>7.6004229656441895</v>
      </c>
    </row>
    <row r="34" spans="1:13" ht="14" x14ac:dyDescent="0.3">
      <c r="A34" s="10" t="s">
        <v>137</v>
      </c>
      <c r="B34" s="11">
        <v>915065.33814999997</v>
      </c>
      <c r="C34" s="11">
        <v>885946.63489999995</v>
      </c>
      <c r="D34" s="12">
        <f t="shared" si="0"/>
        <v>-3.1821447098924871</v>
      </c>
      <c r="E34" s="12">
        <f t="shared" si="1"/>
        <v>4.5507843020448835</v>
      </c>
      <c r="F34" s="11">
        <v>2513339.9043299998</v>
      </c>
      <c r="G34" s="11">
        <v>2579272.3246300002</v>
      </c>
      <c r="H34" s="12">
        <f t="shared" si="2"/>
        <v>2.6232989889832052</v>
      </c>
      <c r="I34" s="12">
        <f t="shared" si="3"/>
        <v>4.6380058116135734</v>
      </c>
      <c r="J34" s="11">
        <v>10932902.196799999</v>
      </c>
      <c r="K34" s="11">
        <v>11321415.716560001</v>
      </c>
      <c r="L34" s="12">
        <f t="shared" si="4"/>
        <v>3.5536174454548513</v>
      </c>
      <c r="M34" s="12">
        <f t="shared" si="5"/>
        <v>4.7898916916249563</v>
      </c>
    </row>
    <row r="35" spans="1:13" ht="14" x14ac:dyDescent="0.3">
      <c r="A35" s="10" t="s">
        <v>138</v>
      </c>
      <c r="B35" s="11">
        <v>1135255.7575600001</v>
      </c>
      <c r="C35" s="11">
        <v>1135198.36042</v>
      </c>
      <c r="D35" s="12">
        <f t="shared" si="0"/>
        <v>-5.0558774635399255E-3</v>
      </c>
      <c r="E35" s="12">
        <f t="shared" si="1"/>
        <v>5.8310993854494813</v>
      </c>
      <c r="F35" s="11">
        <v>3165924.2642600001</v>
      </c>
      <c r="G35" s="11">
        <v>3306834.8209099998</v>
      </c>
      <c r="H35" s="12">
        <f t="shared" si="2"/>
        <v>4.4508505222545489</v>
      </c>
      <c r="I35" s="12">
        <f t="shared" si="3"/>
        <v>5.9462969345925254</v>
      </c>
      <c r="J35" s="11">
        <v>12593893.22927</v>
      </c>
      <c r="K35" s="11">
        <v>13381862.28159</v>
      </c>
      <c r="L35" s="12">
        <f t="shared" si="4"/>
        <v>6.2567550635465734</v>
      </c>
      <c r="M35" s="12">
        <f t="shared" si="5"/>
        <v>5.6616303619432262</v>
      </c>
    </row>
    <row r="36" spans="1:13" ht="14" x14ac:dyDescent="0.3">
      <c r="A36" s="10" t="s">
        <v>139</v>
      </c>
      <c r="B36" s="11">
        <v>1539796.5189100001</v>
      </c>
      <c r="C36" s="11">
        <v>1552764.6538499999</v>
      </c>
      <c r="D36" s="12">
        <f t="shared" si="0"/>
        <v>0.84219796451934714</v>
      </c>
      <c r="E36" s="12">
        <f t="shared" si="1"/>
        <v>7.9759849331199684</v>
      </c>
      <c r="F36" s="11">
        <v>4018939.2105200002</v>
      </c>
      <c r="G36" s="11">
        <v>3820541.2470999998</v>
      </c>
      <c r="H36" s="12">
        <f t="shared" si="2"/>
        <v>-4.9365753754292339</v>
      </c>
      <c r="I36" s="12">
        <f t="shared" si="3"/>
        <v>6.870035528373716</v>
      </c>
      <c r="J36" s="11">
        <v>16195525.947240001</v>
      </c>
      <c r="K36" s="11">
        <v>16334855.032190001</v>
      </c>
      <c r="L36" s="12">
        <f t="shared" si="4"/>
        <v>0.86029367248640753</v>
      </c>
      <c r="M36" s="12">
        <f t="shared" si="5"/>
        <v>6.9109896113203408</v>
      </c>
    </row>
    <row r="37" spans="1:13" ht="14" x14ac:dyDescent="0.3">
      <c r="A37" s="13" t="s">
        <v>140</v>
      </c>
      <c r="B37" s="11">
        <v>375147.76507999998</v>
      </c>
      <c r="C37" s="11">
        <v>377664.62810999999</v>
      </c>
      <c r="D37" s="12">
        <f t="shared" si="0"/>
        <v>0.67089911343688491</v>
      </c>
      <c r="E37" s="12">
        <f t="shared" si="1"/>
        <v>1.9399252656279908</v>
      </c>
      <c r="F37" s="11">
        <v>1012549.0509499999</v>
      </c>
      <c r="G37" s="11">
        <v>1026094.20143</v>
      </c>
      <c r="H37" s="12">
        <f t="shared" si="2"/>
        <v>1.3377278332631546</v>
      </c>
      <c r="I37" s="12">
        <f t="shared" si="3"/>
        <v>1.8451060107342554</v>
      </c>
      <c r="J37" s="11">
        <v>4267726.2949299999</v>
      </c>
      <c r="K37" s="11">
        <v>4512224.3251400003</v>
      </c>
      <c r="L37" s="12">
        <f t="shared" si="4"/>
        <v>5.7289997838066782</v>
      </c>
      <c r="M37" s="12">
        <f t="shared" si="5"/>
        <v>1.9090426804240008</v>
      </c>
    </row>
    <row r="38" spans="1:13" ht="14" x14ac:dyDescent="0.3">
      <c r="A38" s="10" t="s">
        <v>141</v>
      </c>
      <c r="B38" s="11">
        <v>565623.23028000002</v>
      </c>
      <c r="C38" s="11">
        <v>352734.01134999999</v>
      </c>
      <c r="D38" s="12">
        <f t="shared" si="0"/>
        <v>-37.637990721246304</v>
      </c>
      <c r="E38" s="12">
        <f t="shared" si="1"/>
        <v>1.8118657923793438</v>
      </c>
      <c r="F38" s="11">
        <v>2605982.5074700001</v>
      </c>
      <c r="G38" s="11">
        <v>1397563.6516199999</v>
      </c>
      <c r="H38" s="12">
        <f t="shared" si="2"/>
        <v>-46.370950395334205</v>
      </c>
      <c r="I38" s="12">
        <f t="shared" si="3"/>
        <v>2.5130763729042394</v>
      </c>
      <c r="J38" s="11">
        <v>8586178.0448400006</v>
      </c>
      <c r="K38" s="11">
        <v>6723189.9124199999</v>
      </c>
      <c r="L38" s="12">
        <f t="shared" si="4"/>
        <v>-21.697525053531738</v>
      </c>
      <c r="M38" s="12">
        <f t="shared" si="5"/>
        <v>2.8444632993745618</v>
      </c>
    </row>
    <row r="39" spans="1:13" ht="14" x14ac:dyDescent="0.3">
      <c r="A39" s="10" t="s">
        <v>142</v>
      </c>
      <c r="B39" s="11">
        <v>883927.28751000005</v>
      </c>
      <c r="C39" s="11">
        <v>803038.49413999997</v>
      </c>
      <c r="D39" s="12">
        <f>(C39-B39)/B39*100</f>
        <v>-9.1510687036104166</v>
      </c>
      <c r="E39" s="12">
        <f t="shared" si="1"/>
        <v>4.1249154622982074</v>
      </c>
      <c r="F39" s="11">
        <v>1704260.42038</v>
      </c>
      <c r="G39" s="11">
        <v>1910253.6515200001</v>
      </c>
      <c r="H39" s="12">
        <f t="shared" si="2"/>
        <v>12.086957408426443</v>
      </c>
      <c r="I39" s="12">
        <f t="shared" si="3"/>
        <v>3.43498724535679</v>
      </c>
      <c r="J39" s="11">
        <v>7450071.9213399999</v>
      </c>
      <c r="K39" s="11">
        <v>10212148.4649</v>
      </c>
      <c r="L39" s="12">
        <f t="shared" si="4"/>
        <v>37.074495021293721</v>
      </c>
      <c r="M39" s="12">
        <f t="shared" si="5"/>
        <v>4.3205802445816257</v>
      </c>
    </row>
    <row r="40" spans="1:13" ht="14" x14ac:dyDescent="0.3">
      <c r="A40" s="10" t="s">
        <v>143</v>
      </c>
      <c r="B40" s="11">
        <v>637580.50671999995</v>
      </c>
      <c r="C40" s="11">
        <v>582135.29841000005</v>
      </c>
      <c r="D40" s="12">
        <f>(C40-B40)/B40*100</f>
        <v>-8.6961893793200975</v>
      </c>
      <c r="E40" s="12">
        <f t="shared" si="1"/>
        <v>2.9902164231025763</v>
      </c>
      <c r="F40" s="11">
        <v>1817057.9561000001</v>
      </c>
      <c r="G40" s="11">
        <v>1728802.89533</v>
      </c>
      <c r="H40" s="12">
        <f t="shared" si="2"/>
        <v>-4.8570305902308304</v>
      </c>
      <c r="I40" s="12">
        <f t="shared" si="3"/>
        <v>3.1087054279253481</v>
      </c>
      <c r="J40" s="11">
        <v>7163691.8181100003</v>
      </c>
      <c r="K40" s="11">
        <v>7298573.1916800002</v>
      </c>
      <c r="L40" s="12">
        <f t="shared" si="4"/>
        <v>1.882847238472992</v>
      </c>
      <c r="M40" s="12">
        <f t="shared" si="5"/>
        <v>3.0878978359931688</v>
      </c>
    </row>
    <row r="41" spans="1:13" ht="15.5" x14ac:dyDescent="0.35">
      <c r="A41" s="8" t="s">
        <v>30</v>
      </c>
      <c r="B41" s="7">
        <f>B42</f>
        <v>492702.61076000001</v>
      </c>
      <c r="C41" s="7">
        <f>C42</f>
        <v>571407.46467999998</v>
      </c>
      <c r="D41" s="9">
        <f t="shared" si="0"/>
        <v>15.974109371695175</v>
      </c>
      <c r="E41" s="9">
        <f t="shared" si="1"/>
        <v>2.935111459202643</v>
      </c>
      <c r="F41" s="7">
        <f>F42</f>
        <v>1367308.8254199999</v>
      </c>
      <c r="G41" s="7">
        <f>G42</f>
        <v>1565236.8167300001</v>
      </c>
      <c r="H41" s="9">
        <f t="shared" si="2"/>
        <v>14.475734203587995</v>
      </c>
      <c r="I41" s="9">
        <f t="shared" si="3"/>
        <v>2.8145835487094857</v>
      </c>
      <c r="J41" s="7">
        <f>J42</f>
        <v>5978563.0525200004</v>
      </c>
      <c r="K41" s="7">
        <f>K42</f>
        <v>6408461.9683400001</v>
      </c>
      <c r="L41" s="9">
        <f t="shared" si="4"/>
        <v>7.1906729433721503</v>
      </c>
      <c r="M41" s="9">
        <f t="shared" si="5"/>
        <v>2.7113074465896547</v>
      </c>
    </row>
    <row r="42" spans="1:13" ht="14" x14ac:dyDescent="0.3">
      <c r="A42" s="10" t="s">
        <v>144</v>
      </c>
      <c r="B42" s="11">
        <v>492702.61076000001</v>
      </c>
      <c r="C42" s="11">
        <v>571407.46467999998</v>
      </c>
      <c r="D42" s="12">
        <f t="shared" si="0"/>
        <v>15.974109371695175</v>
      </c>
      <c r="E42" s="12">
        <f t="shared" si="1"/>
        <v>2.935111459202643</v>
      </c>
      <c r="F42" s="11">
        <v>1367308.8254199999</v>
      </c>
      <c r="G42" s="11">
        <v>1565236.8167300001</v>
      </c>
      <c r="H42" s="12">
        <f t="shared" si="2"/>
        <v>14.475734203587995</v>
      </c>
      <c r="I42" s="12">
        <f t="shared" si="3"/>
        <v>2.8145835487094857</v>
      </c>
      <c r="J42" s="11">
        <v>5978563.0525200004</v>
      </c>
      <c r="K42" s="11">
        <v>6408461.9683400001</v>
      </c>
      <c r="L42" s="12">
        <f t="shared" si="4"/>
        <v>7.1906729433721503</v>
      </c>
      <c r="M42" s="12">
        <f t="shared" si="5"/>
        <v>2.7113074465896547</v>
      </c>
    </row>
    <row r="43" spans="1:13" ht="15.5" x14ac:dyDescent="0.35">
      <c r="A43" s="8" t="s">
        <v>32</v>
      </c>
      <c r="B43" s="7">
        <f>B8+B22+B41</f>
        <v>20092074.107880004</v>
      </c>
      <c r="C43" s="7">
        <f>C8+C22+C41</f>
        <v>19467998.834880002</v>
      </c>
      <c r="D43" s="9">
        <f t="shared" si="0"/>
        <v>-3.1060769020120373</v>
      </c>
      <c r="E43" s="9">
        <f t="shared" si="1"/>
        <v>100</v>
      </c>
      <c r="F43" s="14">
        <f>F8+F22+F41</f>
        <v>56533931.683199994</v>
      </c>
      <c r="G43" s="14">
        <f>G8+G22+G41</f>
        <v>55611666.509160005</v>
      </c>
      <c r="H43" s="15">
        <f t="shared" si="2"/>
        <v>-1.6313480180506466</v>
      </c>
      <c r="I43" s="15">
        <f t="shared" si="3"/>
        <v>100</v>
      </c>
      <c r="J43" s="14">
        <f>J8+J22+J41</f>
        <v>227031787.20324001</v>
      </c>
      <c r="K43" s="14">
        <f>K8+K22+K41</f>
        <v>236360578.59837002</v>
      </c>
      <c r="L43" s="15">
        <f t="shared" si="4"/>
        <v>4.1090243397409489</v>
      </c>
      <c r="M43" s="15">
        <f t="shared" si="5"/>
        <v>100</v>
      </c>
    </row>
    <row r="44" spans="1:13" ht="31" x14ac:dyDescent="0.25">
      <c r="A44" s="120" t="s">
        <v>214</v>
      </c>
      <c r="B44" s="121">
        <f>B45-B43</f>
        <v>3313900.3191199973</v>
      </c>
      <c r="C44" s="121">
        <f>C45-C43</f>
        <v>2449607.136119999</v>
      </c>
      <c r="D44" s="122">
        <f t="shared" si="0"/>
        <v>-26.080844315483532</v>
      </c>
      <c r="E44" s="122">
        <f t="shared" ref="E44:E45" si="6">C44/C$45*100</f>
        <v>11.1764356899251</v>
      </c>
      <c r="F44" s="121">
        <f>F45-F43</f>
        <v>8761151.4958000034</v>
      </c>
      <c r="G44" s="121">
        <f>G45-G43</f>
        <v>7667249.1278399974</v>
      </c>
      <c r="H44" s="123">
        <f t="shared" si="2"/>
        <v>-12.485828700535659</v>
      </c>
      <c r="I44" s="122">
        <f t="shared" ref="I44:I45" si="7">G44/G$45*100</f>
        <v>12.116593735302343</v>
      </c>
      <c r="J44" s="121">
        <f>J45-J43</f>
        <v>36300560.860760003</v>
      </c>
      <c r="K44" s="121">
        <f>K45-K43</f>
        <v>34919676.52463001</v>
      </c>
      <c r="L44" s="123">
        <f t="shared" si="4"/>
        <v>-3.8040303052801989</v>
      </c>
      <c r="M44" s="122">
        <f t="shared" ref="M44:M45" si="8">K44/K$45*100</f>
        <v>12.87217770744031</v>
      </c>
    </row>
    <row r="45" spans="1:13" ht="20" x14ac:dyDescent="0.25">
      <c r="A45" s="124" t="s">
        <v>215</v>
      </c>
      <c r="B45" s="125">
        <v>23405974.427000001</v>
      </c>
      <c r="C45" s="125">
        <v>21917605.971000001</v>
      </c>
      <c r="D45" s="126">
        <f t="shared" si="0"/>
        <v>-6.3589254130051955</v>
      </c>
      <c r="E45" s="127">
        <f t="shared" si="6"/>
        <v>100</v>
      </c>
      <c r="F45" s="125">
        <v>65295083.178999998</v>
      </c>
      <c r="G45" s="125">
        <v>63278915.637000002</v>
      </c>
      <c r="H45" s="126">
        <f t="shared" si="2"/>
        <v>-3.0877785031269083</v>
      </c>
      <c r="I45" s="127">
        <f t="shared" si="7"/>
        <v>100</v>
      </c>
      <c r="J45" s="125">
        <v>263332348.06400001</v>
      </c>
      <c r="K45" s="125">
        <v>271280255.12300003</v>
      </c>
      <c r="L45" s="126">
        <f t="shared" si="4"/>
        <v>3.0182038467482029</v>
      </c>
      <c r="M45" s="127">
        <f t="shared" si="8"/>
        <v>100</v>
      </c>
    </row>
  </sheetData>
  <mergeCells count="5">
    <mergeCell ref="B6:E6"/>
    <mergeCell ref="F6:I6"/>
    <mergeCell ref="J6:M6"/>
    <mergeCell ref="A5:M5"/>
    <mergeCell ref="B1:J1"/>
  </mergeCells>
  <conditionalFormatting sqref="D4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H45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L45">
    <cfRule type="cellIs" dxfId="1" priority="1" operator="greaterThan">
      <formula>0</formula>
    </cfRule>
    <cfRule type="cellIs" dxfId="0" priority="2" operator="lessThan">
      <formula>0</formula>
    </cfRule>
  </conditionalFormatting>
  <printOptions horizontalCentered="1" verticalCentered="1"/>
  <pageMargins left="0.11811023622047245" right="0" top="0.19685039370078741" bottom="0.19685039370078741" header="0.39370078740157483" footer="0.35433070866141736"/>
  <pageSetup paperSize="9" scale="64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2:A76"/>
  <sheetViews>
    <sheetView showGridLines="0" workbookViewId="0">
      <selection activeCell="I4" sqref="I4"/>
    </sheetView>
  </sheetViews>
  <sheetFormatPr defaultColWidth="9.1796875" defaultRowHeight="12.5" x14ac:dyDescent="0.25"/>
  <cols>
    <col min="4" max="4" width="18.54296875" customWidth="1"/>
    <col min="7" max="7" width="8" customWidth="1"/>
    <col min="8" max="8" width="10.453125" bestFit="1" customWidth="1"/>
    <col min="11" max="11" width="9" customWidth="1"/>
    <col min="12" max="12" width="9.453125" customWidth="1"/>
  </cols>
  <sheetData>
    <row r="12" ht="12.75" customHeight="1" x14ac:dyDescent="0.25"/>
    <row r="14" ht="12.75" customHeight="1" x14ac:dyDescent="0.25"/>
    <row r="25" ht="12.75" customHeight="1" x14ac:dyDescent="0.25"/>
    <row r="29" ht="12.75" customHeight="1" x14ac:dyDescent="0.25"/>
    <row r="43" ht="12.75" customHeight="1" x14ac:dyDescent="0.25"/>
    <row r="45" ht="12.75" customHeight="1" x14ac:dyDescent="0.25"/>
    <row r="59" spans="1:1" ht="12.75" customHeight="1" x14ac:dyDescent="0.25"/>
    <row r="61" spans="1:1" ht="12.75" customHeight="1" x14ac:dyDescent="0.25">
      <c r="A61" s="20"/>
    </row>
    <row r="76" ht="12.75" customHeight="1" x14ac:dyDescent="0.25"/>
  </sheetData>
  <pageMargins left="0.15748031496062992" right="0.15748031496062992" top="0.19685039370078741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66"/>
  <sheetViews>
    <sheetView showGridLines="0" workbookViewId="0">
      <selection activeCell="I3" sqref="I3"/>
    </sheetView>
  </sheetViews>
  <sheetFormatPr defaultColWidth="9.1796875" defaultRowHeight="12.5" x14ac:dyDescent="0.25"/>
  <cols>
    <col min="1" max="1" width="2.453125" customWidth="1"/>
    <col min="5" max="5" width="20.54296875" customWidth="1"/>
    <col min="7" max="7" width="6.54296875" customWidth="1"/>
    <col min="8" max="8" width="8.54296875" customWidth="1"/>
    <col min="10" max="10" width="9" customWidth="1"/>
    <col min="11" max="11" width="9.453125" customWidth="1"/>
  </cols>
  <sheetData>
    <row r="2" spans="3:3" ht="14" x14ac:dyDescent="0.3">
      <c r="C2" s="21" t="s">
        <v>51</v>
      </c>
    </row>
    <row r="14" spans="3:3" ht="12.75" customHeight="1" x14ac:dyDescent="0.25"/>
    <row r="16" spans="3:3" ht="12.75" customHeight="1" x14ac:dyDescent="0.25"/>
    <row r="21" spans="3:3" ht="14" x14ac:dyDescent="0.3">
      <c r="C21" s="21" t="s">
        <v>52</v>
      </c>
    </row>
    <row r="34" ht="12.75" customHeight="1" x14ac:dyDescent="0.25"/>
    <row r="50" spans="2:2" ht="12.75" customHeight="1" x14ac:dyDescent="0.25"/>
    <row r="51" spans="2:2" x14ac:dyDescent="0.25">
      <c r="B51" s="20"/>
    </row>
    <row r="66" ht="12.75" customHeight="1" x14ac:dyDescent="0.25"/>
  </sheetData>
  <pageMargins left="0" right="0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82"/>
  <sheetViews>
    <sheetView showGridLines="0" workbookViewId="0">
      <selection activeCell="I5" sqref="I5"/>
    </sheetView>
  </sheetViews>
  <sheetFormatPr defaultColWidth="9.1796875" defaultRowHeight="12.5" x14ac:dyDescent="0.25"/>
  <cols>
    <col min="4" max="4" width="17.453125" customWidth="1"/>
  </cols>
  <sheetData>
    <row r="1" spans="2:2" ht="14" x14ac:dyDescent="0.3">
      <c r="B1" s="21" t="s">
        <v>14</v>
      </c>
    </row>
    <row r="2" spans="2:2" ht="14" x14ac:dyDescent="0.3">
      <c r="B2" s="21" t="s">
        <v>53</v>
      </c>
    </row>
    <row r="11" spans="2:2" ht="12.75" customHeight="1" x14ac:dyDescent="0.25"/>
    <row r="14" spans="2:2" ht="12.75" customHeight="1" x14ac:dyDescent="0.25"/>
    <row r="25" ht="12.75" customHeight="1" x14ac:dyDescent="0.25"/>
    <row r="31" ht="12.75" customHeight="1" x14ac:dyDescent="0.25"/>
    <row r="40" spans="1:1" ht="12.75" customHeight="1" x14ac:dyDescent="0.25"/>
    <row r="45" spans="1:1" x14ac:dyDescent="0.25">
      <c r="A45" s="20"/>
    </row>
    <row r="47" spans="1:1" ht="12.75" customHeight="1" x14ac:dyDescent="0.25"/>
    <row r="54" ht="12.75" customHeight="1" x14ac:dyDescent="0.25"/>
    <row r="69" ht="12.75" customHeight="1" x14ac:dyDescent="0.25"/>
    <row r="71" ht="12.75" customHeight="1" x14ac:dyDescent="0.25"/>
    <row r="82" ht="12.75" customHeight="1" x14ac:dyDescent="0.25"/>
  </sheetData>
  <pageMargins left="0" right="0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47"/>
  <sheetViews>
    <sheetView showGridLines="0" workbookViewId="0">
      <selection activeCell="H2" sqref="H2"/>
    </sheetView>
  </sheetViews>
  <sheetFormatPr defaultColWidth="9.1796875" defaultRowHeight="12.5" x14ac:dyDescent="0.25"/>
  <cols>
    <col min="4" max="4" width="22.26953125" customWidth="1"/>
    <col min="9" max="9" width="17.81640625" customWidth="1"/>
  </cols>
  <sheetData>
    <row r="1" spans="2:2" ht="14" x14ac:dyDescent="0.3">
      <c r="B1" s="21" t="s">
        <v>54</v>
      </c>
    </row>
    <row r="10" spans="2:2" ht="12.75" customHeight="1" x14ac:dyDescent="0.25"/>
    <row r="13" spans="2:2" ht="12.75" customHeight="1" x14ac:dyDescent="0.25"/>
    <row r="18" spans="2:2" ht="14" x14ac:dyDescent="0.3">
      <c r="B18" s="21" t="s">
        <v>55</v>
      </c>
    </row>
    <row r="19" spans="2:2" ht="14" x14ac:dyDescent="0.3">
      <c r="B19" s="21"/>
    </row>
    <row r="20" spans="2:2" ht="14" x14ac:dyDescent="0.3">
      <c r="B20" s="21"/>
    </row>
    <row r="21" spans="2:2" ht="14" x14ac:dyDescent="0.3">
      <c r="B21" s="21"/>
    </row>
    <row r="26" spans="2:2" ht="12.75" customHeight="1" x14ac:dyDescent="0.25"/>
    <row r="29" spans="2:2" ht="12.75" customHeight="1" x14ac:dyDescent="0.25"/>
    <row r="40" ht="12.75" customHeight="1" x14ac:dyDescent="0.25"/>
    <row r="42" ht="12.75" customHeight="1" x14ac:dyDescent="0.25"/>
    <row r="44" ht="12.75" customHeight="1" x14ac:dyDescent="0.25"/>
    <row r="51" spans="1:1" x14ac:dyDescent="0.25">
      <c r="A51" s="20"/>
    </row>
    <row r="53" spans="1:1" ht="12.75" customHeight="1" x14ac:dyDescent="0.25"/>
    <row r="54" spans="1:1" ht="12.75" customHeight="1" x14ac:dyDescent="0.25"/>
    <row r="57" spans="1:1" ht="12.75" customHeight="1" x14ac:dyDescent="0.25"/>
    <row r="64" spans="1:1" ht="12.75" customHeight="1" x14ac:dyDescent="0.25"/>
    <row r="67" ht="12.75" customHeight="1" x14ac:dyDescent="0.25"/>
    <row r="69" ht="12.75" customHeight="1" x14ac:dyDescent="0.25"/>
    <row r="77" ht="12.75" customHeight="1" x14ac:dyDescent="0.25"/>
    <row r="96" ht="12.75" customHeight="1" x14ac:dyDescent="0.25"/>
    <row r="114" ht="12.75" customHeight="1" x14ac:dyDescent="0.25"/>
    <row r="127" ht="12.75" customHeight="1" x14ac:dyDescent="0.25"/>
    <row r="147" ht="12.75" customHeight="1" x14ac:dyDescent="0.25"/>
  </sheetData>
  <pageMargins left="0" right="0" top="0" bottom="0.19685039370078741" header="0.51181102362204722" footer="0.51181102362204722"/>
  <pageSetup paperSize="9" scale="95" orientation="portrait" horizontalDpi="4294967294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4"/>
  <sheetViews>
    <sheetView showGridLines="0" zoomScale="90" zoomScaleNormal="90" workbookViewId="0">
      <selection activeCell="B1" sqref="B1"/>
    </sheetView>
  </sheetViews>
  <sheetFormatPr defaultColWidth="9.1796875" defaultRowHeight="12.5" x14ac:dyDescent="0.25"/>
  <cols>
    <col min="1" max="1" width="7" customWidth="1"/>
    <col min="2" max="2" width="40.26953125" customWidth="1"/>
    <col min="3" max="3" width="11.26953125" style="23" bestFit="1" customWidth="1"/>
    <col min="4" max="4" width="11" style="23" bestFit="1" customWidth="1"/>
    <col min="5" max="5" width="12.26953125" style="24" bestFit="1" customWidth="1"/>
    <col min="6" max="6" width="11" style="24" bestFit="1" customWidth="1"/>
    <col min="7" max="7" width="12.26953125" style="24" bestFit="1" customWidth="1"/>
    <col min="8" max="8" width="11.453125" style="24" bestFit="1" customWidth="1"/>
    <col min="9" max="9" width="12.26953125" style="24" bestFit="1" customWidth="1"/>
    <col min="10" max="10" width="12.7265625" style="24" bestFit="1" customWidth="1"/>
    <col min="11" max="11" width="12.26953125" style="24" bestFit="1" customWidth="1"/>
    <col min="12" max="12" width="11" style="24" customWidth="1"/>
    <col min="13" max="13" width="12.26953125" style="24" bestFit="1" customWidth="1"/>
    <col min="14" max="14" width="11" style="24" bestFit="1" customWidth="1"/>
    <col min="15" max="15" width="13.54296875" style="23" bestFit="1" customWidth="1"/>
  </cols>
  <sheetData>
    <row r="1" spans="1:15" ht="16" thickBot="1" x14ac:dyDescent="0.4">
      <c r="A1" s="65"/>
      <c r="B1" s="89" t="s">
        <v>56</v>
      </c>
      <c r="C1" s="90" t="s">
        <v>40</v>
      </c>
      <c r="D1" s="90" t="s">
        <v>41</v>
      </c>
      <c r="E1" s="90" t="s">
        <v>42</v>
      </c>
      <c r="F1" s="90" t="s">
        <v>43</v>
      </c>
      <c r="G1" s="90" t="s">
        <v>44</v>
      </c>
      <c r="H1" s="90" t="s">
        <v>45</v>
      </c>
      <c r="I1" s="90" t="s">
        <v>0</v>
      </c>
      <c r="J1" s="90" t="s">
        <v>57</v>
      </c>
      <c r="K1" s="90" t="s">
        <v>46</v>
      </c>
      <c r="L1" s="90" t="s">
        <v>47</v>
      </c>
      <c r="M1" s="90" t="s">
        <v>48</v>
      </c>
      <c r="N1" s="90" t="s">
        <v>49</v>
      </c>
      <c r="O1" s="91" t="s">
        <v>38</v>
      </c>
    </row>
    <row r="2" spans="1:15" s="26" customFormat="1" ht="15" thickTop="1" thickBot="1" x14ac:dyDescent="0.35">
      <c r="A2" s="66">
        <v>2026</v>
      </c>
      <c r="B2" s="92" t="s">
        <v>2</v>
      </c>
      <c r="C2" s="93">
        <f>C4+C6+C8+C10+C12+C14+C16+C18+C20+C22</f>
        <v>2978157.88668</v>
      </c>
      <c r="D2" s="93">
        <f t="shared" ref="D2:O2" si="0">D4+D6+D8+D10+D12+D14+D16+D18+D20+D22</f>
        <v>2920721.1111799995</v>
      </c>
      <c r="E2" s="93">
        <f t="shared" si="0"/>
        <v>2953348.0044799997</v>
      </c>
      <c r="F2" s="93"/>
      <c r="G2" s="93"/>
      <c r="H2" s="93"/>
      <c r="I2" s="93"/>
      <c r="J2" s="93"/>
      <c r="K2" s="93"/>
      <c r="L2" s="93"/>
      <c r="M2" s="93"/>
      <c r="N2" s="93"/>
      <c r="O2" s="113">
        <f t="shared" si="0"/>
        <v>8852227.0023400001</v>
      </c>
    </row>
    <row r="3" spans="1:15" ht="14.5" thickTop="1" x14ac:dyDescent="0.3">
      <c r="A3" s="65">
        <v>2025</v>
      </c>
      <c r="B3" s="92" t="s">
        <v>2</v>
      </c>
      <c r="C3" s="93">
        <f>C5+C7+C9+C11+C13+C15+C17+C19+C21+C23</f>
        <v>3004806.4899499998</v>
      </c>
      <c r="D3" s="93">
        <f t="shared" ref="D3:O3" si="1">D5+D7+D9+D11+D13+D15+D17+D19+D21+D23</f>
        <v>2949339.1537899999</v>
      </c>
      <c r="E3" s="93">
        <f t="shared" si="1"/>
        <v>3117293.9568999996</v>
      </c>
      <c r="F3" s="93">
        <f t="shared" si="1"/>
        <v>2768279.3328499999</v>
      </c>
      <c r="G3" s="93">
        <f t="shared" si="1"/>
        <v>3100032.1920000003</v>
      </c>
      <c r="H3" s="93">
        <f t="shared" si="1"/>
        <v>2543039.5499700001</v>
      </c>
      <c r="I3" s="93">
        <f t="shared" si="1"/>
        <v>2893584.5289799999</v>
      </c>
      <c r="J3" s="93">
        <f t="shared" si="1"/>
        <v>2704363.55614</v>
      </c>
      <c r="K3" s="93">
        <f t="shared" si="1"/>
        <v>2916672.9001200004</v>
      </c>
      <c r="L3" s="93">
        <f t="shared" si="1"/>
        <v>3289470.9500100003</v>
      </c>
      <c r="M3" s="93">
        <f t="shared" si="1"/>
        <v>3269924.2055000002</v>
      </c>
      <c r="N3" s="93">
        <f t="shared" si="1"/>
        <v>3821704.3114700001</v>
      </c>
      <c r="O3" s="113">
        <f t="shared" si="1"/>
        <v>36378511.127679996</v>
      </c>
    </row>
    <row r="4" spans="1:15" s="26" customFormat="1" ht="14" x14ac:dyDescent="0.3">
      <c r="A4" s="66">
        <v>2026</v>
      </c>
      <c r="B4" s="94" t="s">
        <v>119</v>
      </c>
      <c r="C4" s="114">
        <v>926824.91934000002</v>
      </c>
      <c r="D4" s="114">
        <v>951375.83727999998</v>
      </c>
      <c r="E4" s="114">
        <v>950159.57259999996</v>
      </c>
      <c r="F4" s="114"/>
      <c r="G4" s="114"/>
      <c r="H4" s="114"/>
      <c r="I4" s="114"/>
      <c r="J4" s="114"/>
      <c r="K4" s="114"/>
      <c r="L4" s="114"/>
      <c r="M4" s="114"/>
      <c r="N4" s="114"/>
      <c r="O4" s="95">
        <v>2828360.3292200002</v>
      </c>
    </row>
    <row r="5" spans="1:15" ht="14" x14ac:dyDescent="0.3">
      <c r="A5" s="65">
        <v>2025</v>
      </c>
      <c r="B5" s="94" t="s">
        <v>119</v>
      </c>
      <c r="C5" s="114">
        <v>1024709.00734</v>
      </c>
      <c r="D5" s="114">
        <v>1063435.5238399999</v>
      </c>
      <c r="E5" s="114">
        <v>1106861.06953</v>
      </c>
      <c r="F5" s="114">
        <v>956200.75358000002</v>
      </c>
      <c r="G5" s="114">
        <v>1055915.9756100001</v>
      </c>
      <c r="H5" s="114">
        <v>862683.00791000004</v>
      </c>
      <c r="I5" s="114">
        <v>1018302.44293</v>
      </c>
      <c r="J5" s="114">
        <v>955115.03984999994</v>
      </c>
      <c r="K5" s="114">
        <v>991755.52106000006</v>
      </c>
      <c r="L5" s="114">
        <v>1089813.35583</v>
      </c>
      <c r="M5" s="114">
        <v>1031144.96887</v>
      </c>
      <c r="N5" s="114">
        <v>1205029.73826</v>
      </c>
      <c r="O5" s="95">
        <v>12360966.404610001</v>
      </c>
    </row>
    <row r="6" spans="1:15" s="26" customFormat="1" ht="14" x14ac:dyDescent="0.3">
      <c r="A6" s="66">
        <v>2026</v>
      </c>
      <c r="B6" s="94" t="s">
        <v>120</v>
      </c>
      <c r="C6" s="114">
        <v>512485.26961999998</v>
      </c>
      <c r="D6" s="114">
        <v>397623.36757</v>
      </c>
      <c r="E6" s="114">
        <v>395267.97224999999</v>
      </c>
      <c r="F6" s="114"/>
      <c r="G6" s="114"/>
      <c r="H6" s="114"/>
      <c r="I6" s="114"/>
      <c r="J6" s="114"/>
      <c r="K6" s="114"/>
      <c r="L6" s="114"/>
      <c r="M6" s="114"/>
      <c r="N6" s="114"/>
      <c r="O6" s="95">
        <v>1305376.60944</v>
      </c>
    </row>
    <row r="7" spans="1:15" ht="14" x14ac:dyDescent="0.3">
      <c r="A7" s="65">
        <v>2025</v>
      </c>
      <c r="B7" s="94" t="s">
        <v>120</v>
      </c>
      <c r="C7" s="114">
        <v>352916.11739000003</v>
      </c>
      <c r="D7" s="114">
        <v>318987.63578999997</v>
      </c>
      <c r="E7" s="114">
        <v>298206.19050999999</v>
      </c>
      <c r="F7" s="114">
        <v>235494.51577999999</v>
      </c>
      <c r="G7" s="114">
        <v>282674.93080999999</v>
      </c>
      <c r="H7" s="114">
        <v>202611.67701000001</v>
      </c>
      <c r="I7" s="114">
        <v>121341.55160000001</v>
      </c>
      <c r="J7" s="114">
        <v>177463.01910999999</v>
      </c>
      <c r="K7" s="114">
        <v>240240.10407999999</v>
      </c>
      <c r="L7" s="114">
        <v>334464.82195999997</v>
      </c>
      <c r="M7" s="114">
        <v>517955.39017999999</v>
      </c>
      <c r="N7" s="114">
        <v>621075.31160999998</v>
      </c>
      <c r="O7" s="95">
        <v>3703431.2658299999</v>
      </c>
    </row>
    <row r="8" spans="1:15" s="26" customFormat="1" ht="14" x14ac:dyDescent="0.3">
      <c r="A8" s="66">
        <v>2026</v>
      </c>
      <c r="B8" s="94" t="s">
        <v>121</v>
      </c>
      <c r="C8" s="114">
        <v>187310.36723999999</v>
      </c>
      <c r="D8" s="114">
        <v>193760.73676999999</v>
      </c>
      <c r="E8" s="114">
        <v>202577.58743000001</v>
      </c>
      <c r="F8" s="114"/>
      <c r="G8" s="114"/>
      <c r="H8" s="114"/>
      <c r="I8" s="114"/>
      <c r="J8" s="114"/>
      <c r="K8" s="114"/>
      <c r="L8" s="114"/>
      <c r="M8" s="114"/>
      <c r="N8" s="114"/>
      <c r="O8" s="95">
        <v>583648.69143999997</v>
      </c>
    </row>
    <row r="9" spans="1:15" ht="14" x14ac:dyDescent="0.3">
      <c r="A9" s="65">
        <v>2025</v>
      </c>
      <c r="B9" s="94" t="s">
        <v>121</v>
      </c>
      <c r="C9" s="114">
        <v>209828.84138</v>
      </c>
      <c r="D9" s="114">
        <v>198799.59487</v>
      </c>
      <c r="E9" s="114">
        <v>223998.72691</v>
      </c>
      <c r="F9" s="114">
        <v>197644.15096</v>
      </c>
      <c r="G9" s="114">
        <v>219823.30400999999</v>
      </c>
      <c r="H9" s="114">
        <v>186531.79818000001</v>
      </c>
      <c r="I9" s="114">
        <v>229119.41893000001</v>
      </c>
      <c r="J9" s="114">
        <v>209391.82273000001</v>
      </c>
      <c r="K9" s="114">
        <v>225801.16871</v>
      </c>
      <c r="L9" s="114">
        <v>232034.58596</v>
      </c>
      <c r="M9" s="114">
        <v>212073.39463</v>
      </c>
      <c r="N9" s="114">
        <v>240582.73108999999</v>
      </c>
      <c r="O9" s="95">
        <v>2585629.5383600001</v>
      </c>
    </row>
    <row r="10" spans="1:15" s="26" customFormat="1" ht="14" x14ac:dyDescent="0.3">
      <c r="A10" s="66">
        <v>2026</v>
      </c>
      <c r="B10" s="94" t="s">
        <v>122</v>
      </c>
      <c r="C10" s="114">
        <v>138568.53383</v>
      </c>
      <c r="D10" s="114">
        <v>134480.48292000001</v>
      </c>
      <c r="E10" s="114">
        <v>131411.24273999999</v>
      </c>
      <c r="F10" s="114"/>
      <c r="G10" s="114"/>
      <c r="H10" s="114"/>
      <c r="I10" s="114"/>
      <c r="J10" s="114"/>
      <c r="K10" s="114"/>
      <c r="L10" s="114"/>
      <c r="M10" s="114"/>
      <c r="N10" s="114"/>
      <c r="O10" s="95">
        <v>404460.25949000003</v>
      </c>
    </row>
    <row r="11" spans="1:15" ht="14" x14ac:dyDescent="0.3">
      <c r="A11" s="65">
        <v>2025</v>
      </c>
      <c r="B11" s="94" t="s">
        <v>122</v>
      </c>
      <c r="C11" s="114">
        <v>163152.75396</v>
      </c>
      <c r="D11" s="114">
        <v>144943.87231999999</v>
      </c>
      <c r="E11" s="114">
        <v>160825.47615</v>
      </c>
      <c r="F11" s="114">
        <v>133049.16688999999</v>
      </c>
      <c r="G11" s="114">
        <v>140867.29462</v>
      </c>
      <c r="H11" s="114">
        <v>104779.72728000001</v>
      </c>
      <c r="I11" s="114">
        <v>135311.07045</v>
      </c>
      <c r="J11" s="114">
        <v>111255.49956</v>
      </c>
      <c r="K11" s="114">
        <v>124519.26806</v>
      </c>
      <c r="L11" s="114">
        <v>189812.91521000001</v>
      </c>
      <c r="M11" s="114">
        <v>162273.73327</v>
      </c>
      <c r="N11" s="114">
        <v>168671.11311999999</v>
      </c>
      <c r="O11" s="95">
        <v>1739461.8908899999</v>
      </c>
    </row>
    <row r="12" spans="1:15" s="26" customFormat="1" ht="14" x14ac:dyDescent="0.3">
      <c r="A12" s="66">
        <v>2026</v>
      </c>
      <c r="B12" s="94" t="s">
        <v>123</v>
      </c>
      <c r="C12" s="114">
        <v>178932.1795</v>
      </c>
      <c r="D12" s="114">
        <v>207994.22638000001</v>
      </c>
      <c r="E12" s="114">
        <v>272268.27937</v>
      </c>
      <c r="F12" s="114"/>
      <c r="G12" s="114"/>
      <c r="H12" s="114"/>
      <c r="I12" s="114"/>
      <c r="J12" s="114"/>
      <c r="K12" s="114"/>
      <c r="L12" s="114"/>
      <c r="M12" s="114"/>
      <c r="N12" s="114"/>
      <c r="O12" s="95">
        <v>659194.68524999998</v>
      </c>
    </row>
    <row r="13" spans="1:15" ht="14" x14ac:dyDescent="0.3">
      <c r="A13" s="65">
        <v>2025</v>
      </c>
      <c r="B13" s="94" t="s">
        <v>123</v>
      </c>
      <c r="C13" s="114">
        <v>206060.89421</v>
      </c>
      <c r="D13" s="114">
        <v>215798.86012999999</v>
      </c>
      <c r="E13" s="114">
        <v>216963.52698</v>
      </c>
      <c r="F13" s="114">
        <v>208113.84456</v>
      </c>
      <c r="G13" s="114">
        <v>183702.03542999999</v>
      </c>
      <c r="H13" s="114">
        <v>139631.00080000001</v>
      </c>
      <c r="I13" s="114">
        <v>164269.30773</v>
      </c>
      <c r="J13" s="114">
        <v>123037.19800999999</v>
      </c>
      <c r="K13" s="114">
        <v>143651.02119999999</v>
      </c>
      <c r="L13" s="114">
        <v>200491.4466</v>
      </c>
      <c r="M13" s="114">
        <v>194278.34065999999</v>
      </c>
      <c r="N13" s="114">
        <v>247633.70310000001</v>
      </c>
      <c r="O13" s="95">
        <v>2243631.1794099999</v>
      </c>
    </row>
    <row r="14" spans="1:15" s="26" customFormat="1" ht="14" x14ac:dyDescent="0.3">
      <c r="A14" s="66">
        <v>2026</v>
      </c>
      <c r="B14" s="94" t="s">
        <v>124</v>
      </c>
      <c r="C14" s="114">
        <v>29950.333419999999</v>
      </c>
      <c r="D14" s="114">
        <v>29567.066889999998</v>
      </c>
      <c r="E14" s="114">
        <v>29271.290140000001</v>
      </c>
      <c r="F14" s="114"/>
      <c r="G14" s="114"/>
      <c r="H14" s="114"/>
      <c r="I14" s="114"/>
      <c r="J14" s="114"/>
      <c r="K14" s="114"/>
      <c r="L14" s="114"/>
      <c r="M14" s="114"/>
      <c r="N14" s="114"/>
      <c r="O14" s="95">
        <v>88788.690449999995</v>
      </c>
    </row>
    <row r="15" spans="1:15" ht="14" x14ac:dyDescent="0.3">
      <c r="A15" s="65">
        <v>2025</v>
      </c>
      <c r="B15" s="94" t="s">
        <v>124</v>
      </c>
      <c r="C15" s="114">
        <v>51206.495269999999</v>
      </c>
      <c r="D15" s="114">
        <v>41063.262609999998</v>
      </c>
      <c r="E15" s="114">
        <v>52678.842499999999</v>
      </c>
      <c r="F15" s="114">
        <v>36783.289069999999</v>
      </c>
      <c r="G15" s="114">
        <v>46381.982320000003</v>
      </c>
      <c r="H15" s="114">
        <v>38066.880599999997</v>
      </c>
      <c r="I15" s="114">
        <v>46765.460129999999</v>
      </c>
      <c r="J15" s="114">
        <v>32493.5124</v>
      </c>
      <c r="K15" s="114">
        <v>35974.835639999998</v>
      </c>
      <c r="L15" s="114">
        <v>35437.127119999997</v>
      </c>
      <c r="M15" s="114">
        <v>35969.177909999999</v>
      </c>
      <c r="N15" s="114">
        <v>42975.553310000003</v>
      </c>
      <c r="O15" s="95">
        <v>495796.41888000001</v>
      </c>
    </row>
    <row r="16" spans="1:15" ht="14" x14ac:dyDescent="0.3">
      <c r="A16" s="66">
        <v>2026</v>
      </c>
      <c r="B16" s="94" t="s">
        <v>125</v>
      </c>
      <c r="C16" s="114">
        <v>63852.64428</v>
      </c>
      <c r="D16" s="114">
        <v>80043.006789999999</v>
      </c>
      <c r="E16" s="114">
        <v>64066.314299999998</v>
      </c>
      <c r="F16" s="114"/>
      <c r="G16" s="114"/>
      <c r="H16" s="114"/>
      <c r="I16" s="114"/>
      <c r="J16" s="114"/>
      <c r="K16" s="114"/>
      <c r="L16" s="114"/>
      <c r="M16" s="114"/>
      <c r="N16" s="114"/>
      <c r="O16" s="95">
        <v>207961.96536999999</v>
      </c>
    </row>
    <row r="17" spans="1:15" ht="14" x14ac:dyDescent="0.3">
      <c r="A17" s="65">
        <v>2025</v>
      </c>
      <c r="B17" s="94" t="s">
        <v>125</v>
      </c>
      <c r="C17" s="114">
        <v>85913.865420000002</v>
      </c>
      <c r="D17" s="114">
        <v>65991.330170000001</v>
      </c>
      <c r="E17" s="114">
        <v>62660.676659999997</v>
      </c>
      <c r="F17" s="114">
        <v>77198.856039999999</v>
      </c>
      <c r="G17" s="114">
        <v>99877.326749999993</v>
      </c>
      <c r="H17" s="114">
        <v>99311.338570000007</v>
      </c>
      <c r="I17" s="114">
        <v>109376.6136</v>
      </c>
      <c r="J17" s="114">
        <v>92607.31035</v>
      </c>
      <c r="K17" s="114">
        <v>112281.46172000001</v>
      </c>
      <c r="L17" s="114">
        <v>82093.361940000003</v>
      </c>
      <c r="M17" s="114">
        <v>72108.262799999997</v>
      </c>
      <c r="N17" s="114">
        <v>100840.0701</v>
      </c>
      <c r="O17" s="95">
        <v>1060260.4741199999</v>
      </c>
    </row>
    <row r="18" spans="1:15" ht="14" x14ac:dyDescent="0.3">
      <c r="A18" s="66">
        <v>2026</v>
      </c>
      <c r="B18" s="94" t="s">
        <v>126</v>
      </c>
      <c r="C18" s="114">
        <v>14882.81105</v>
      </c>
      <c r="D18" s="114">
        <v>21893.462630000002</v>
      </c>
      <c r="E18" s="114">
        <v>17685.567230000001</v>
      </c>
      <c r="F18" s="114"/>
      <c r="G18" s="114"/>
      <c r="H18" s="114"/>
      <c r="I18" s="114"/>
      <c r="J18" s="114"/>
      <c r="K18" s="114"/>
      <c r="L18" s="114"/>
      <c r="M18" s="114"/>
      <c r="N18" s="114"/>
      <c r="O18" s="95">
        <v>54461.840909999999</v>
      </c>
    </row>
    <row r="19" spans="1:15" ht="14" x14ac:dyDescent="0.3">
      <c r="A19" s="65">
        <v>2025</v>
      </c>
      <c r="B19" s="94" t="s">
        <v>126</v>
      </c>
      <c r="C19" s="114">
        <v>18347.959439999999</v>
      </c>
      <c r="D19" s="114">
        <v>19389.35729</v>
      </c>
      <c r="E19" s="114">
        <v>18490.980469999999</v>
      </c>
      <c r="F19" s="114">
        <v>14928.546259999999</v>
      </c>
      <c r="G19" s="114">
        <v>13651.14256</v>
      </c>
      <c r="H19" s="114">
        <v>8090.8728199999996</v>
      </c>
      <c r="I19" s="114">
        <v>8822.1544799999992</v>
      </c>
      <c r="J19" s="114">
        <v>9401.9723099999992</v>
      </c>
      <c r="K19" s="114">
        <v>10118.767959999999</v>
      </c>
      <c r="L19" s="114">
        <v>12525.304270000001</v>
      </c>
      <c r="M19" s="114">
        <v>11742.03889</v>
      </c>
      <c r="N19" s="114">
        <v>14361.3588</v>
      </c>
      <c r="O19" s="95">
        <v>159870.45555000001</v>
      </c>
    </row>
    <row r="20" spans="1:15" ht="14" x14ac:dyDescent="0.3">
      <c r="A20" s="66">
        <v>2026</v>
      </c>
      <c r="B20" s="94" t="s">
        <v>127</v>
      </c>
      <c r="C20" s="115">
        <v>363615.46788000001</v>
      </c>
      <c r="D20" s="115">
        <v>305039.55151999998</v>
      </c>
      <c r="E20" s="115">
        <v>290801.91992999997</v>
      </c>
      <c r="F20" s="115"/>
      <c r="G20" s="115"/>
      <c r="H20" s="114"/>
      <c r="I20" s="114"/>
      <c r="J20" s="114"/>
      <c r="K20" s="114"/>
      <c r="L20" s="114"/>
      <c r="M20" s="114"/>
      <c r="N20" s="114"/>
      <c r="O20" s="95">
        <v>959456.93932999996</v>
      </c>
    </row>
    <row r="21" spans="1:15" ht="14" x14ac:dyDescent="0.3">
      <c r="A21" s="65">
        <v>2025</v>
      </c>
      <c r="B21" s="94" t="s">
        <v>127</v>
      </c>
      <c r="C21" s="114">
        <v>284326.54002000001</v>
      </c>
      <c r="D21" s="114">
        <v>275420.88746</v>
      </c>
      <c r="E21" s="114">
        <v>304836.20633000002</v>
      </c>
      <c r="F21" s="114">
        <v>287905.59061000001</v>
      </c>
      <c r="G21" s="114">
        <v>335130.38740000001</v>
      </c>
      <c r="H21" s="114">
        <v>313835.33280999999</v>
      </c>
      <c r="I21" s="114">
        <v>370478.42333000002</v>
      </c>
      <c r="J21" s="114">
        <v>337981.13987999997</v>
      </c>
      <c r="K21" s="114">
        <v>346479.46185000002</v>
      </c>
      <c r="L21" s="114">
        <v>381365.16022000002</v>
      </c>
      <c r="M21" s="114">
        <v>362449.60379000002</v>
      </c>
      <c r="N21" s="114">
        <v>444003.10048999998</v>
      </c>
      <c r="O21" s="95">
        <v>4044211.8341899998</v>
      </c>
    </row>
    <row r="22" spans="1:15" ht="14" x14ac:dyDescent="0.3">
      <c r="A22" s="66">
        <v>2026</v>
      </c>
      <c r="B22" s="94" t="s">
        <v>128</v>
      </c>
      <c r="C22" s="115">
        <v>561735.36051999999</v>
      </c>
      <c r="D22" s="115">
        <v>598943.37242999999</v>
      </c>
      <c r="E22" s="115">
        <v>599838.25849000004</v>
      </c>
      <c r="F22" s="115"/>
      <c r="G22" s="115"/>
      <c r="H22" s="114"/>
      <c r="I22" s="114"/>
      <c r="J22" s="114"/>
      <c r="K22" s="114"/>
      <c r="L22" s="114"/>
      <c r="M22" s="114"/>
      <c r="N22" s="114"/>
      <c r="O22" s="95">
        <v>1760516.99144</v>
      </c>
    </row>
    <row r="23" spans="1:15" ht="14" x14ac:dyDescent="0.3">
      <c r="A23" s="65">
        <v>2025</v>
      </c>
      <c r="B23" s="94" t="s">
        <v>128</v>
      </c>
      <c r="C23" s="114">
        <v>608344.01552000002</v>
      </c>
      <c r="D23" s="115">
        <v>605508.82930999994</v>
      </c>
      <c r="E23" s="114">
        <v>671772.26086000004</v>
      </c>
      <c r="F23" s="114">
        <v>620960.61910000001</v>
      </c>
      <c r="G23" s="114">
        <v>722007.81249000004</v>
      </c>
      <c r="H23" s="114">
        <v>587497.91399000003</v>
      </c>
      <c r="I23" s="114">
        <v>689798.0858</v>
      </c>
      <c r="J23" s="114">
        <v>655617.04194000002</v>
      </c>
      <c r="K23" s="114">
        <v>685851.28983999998</v>
      </c>
      <c r="L23" s="114">
        <v>731432.87089999998</v>
      </c>
      <c r="M23" s="114">
        <v>669929.29449999996</v>
      </c>
      <c r="N23" s="114">
        <v>736531.63159</v>
      </c>
      <c r="O23" s="95">
        <v>7985251.6658399999</v>
      </c>
    </row>
    <row r="24" spans="1:15" ht="14" x14ac:dyDescent="0.3">
      <c r="A24" s="66">
        <v>2026</v>
      </c>
      <c r="B24" s="92" t="s">
        <v>14</v>
      </c>
      <c r="C24" s="116">
        <f t="shared" ref="C24:E25" si="2">C26+C28+C30+C32+C34+C36+C38+C40+C42+C44+C46+C48+C50+C52+C54</f>
        <v>14105752.615649998</v>
      </c>
      <c r="D24" s="116">
        <f t="shared" si="2"/>
        <v>15145206.70872</v>
      </c>
      <c r="E24" s="116">
        <f t="shared" si="2"/>
        <v>15943243.36572</v>
      </c>
      <c r="F24" s="116"/>
      <c r="G24" s="116"/>
      <c r="H24" s="116"/>
      <c r="I24" s="116"/>
      <c r="J24" s="116"/>
      <c r="K24" s="116"/>
      <c r="L24" s="116"/>
      <c r="M24" s="116"/>
      <c r="N24" s="116"/>
      <c r="O24" s="95">
        <f>O26+O28+O30+O32+O34+O36+O38+O40+O42+O44+O46+O48+O50+O52+O54</f>
        <v>45194202.690090001</v>
      </c>
    </row>
    <row r="25" spans="1:15" ht="14" x14ac:dyDescent="0.3">
      <c r="A25" s="65">
        <v>2025</v>
      </c>
      <c r="B25" s="92" t="s">
        <v>14</v>
      </c>
      <c r="C25" s="116">
        <f t="shared" si="2"/>
        <v>14943497.733069999</v>
      </c>
      <c r="D25" s="116">
        <f t="shared" si="2"/>
        <v>14669607.983849999</v>
      </c>
      <c r="E25" s="116">
        <f t="shared" si="2"/>
        <v>16482077.54022</v>
      </c>
      <c r="F25" s="116">
        <f t="shared" ref="F25:N25" si="3">F27+F29+F31+F33+F35+F37+F39+F41+F43+F45+F47+F49+F51+F53+F55</f>
        <v>14829965.208779998</v>
      </c>
      <c r="G25" s="116">
        <f t="shared" si="3"/>
        <v>17896202.616749998</v>
      </c>
      <c r="H25" s="116">
        <f t="shared" si="3"/>
        <v>14592588.27455</v>
      </c>
      <c r="I25" s="116">
        <f t="shared" si="3"/>
        <v>18153244.792379994</v>
      </c>
      <c r="J25" s="116">
        <f t="shared" si="3"/>
        <v>15336950.181370001</v>
      </c>
      <c r="K25" s="116">
        <f t="shared" si="3"/>
        <v>16140590.597019998</v>
      </c>
      <c r="L25" s="116">
        <f t="shared" si="3"/>
        <v>17089600.315820001</v>
      </c>
      <c r="M25" s="116">
        <f t="shared" si="3"/>
        <v>15795853.043109996</v>
      </c>
      <c r="N25" s="116">
        <f t="shared" si="3"/>
        <v>18763620.380779997</v>
      </c>
      <c r="O25" s="95">
        <f>O27+O29+O31+O33+O35+O37+O39+O41+O43+O45+O47+O49+O51+O53+O55</f>
        <v>194693798.66769996</v>
      </c>
    </row>
    <row r="26" spans="1:15" ht="14" x14ac:dyDescent="0.3">
      <c r="A26" s="66">
        <v>2026</v>
      </c>
      <c r="B26" s="94" t="s">
        <v>129</v>
      </c>
      <c r="C26" s="114">
        <v>728639.47482999996</v>
      </c>
      <c r="D26" s="114">
        <v>758388.96513000003</v>
      </c>
      <c r="E26" s="114">
        <v>748505.85282000003</v>
      </c>
      <c r="F26" s="114"/>
      <c r="G26" s="114"/>
      <c r="H26" s="114"/>
      <c r="I26" s="114"/>
      <c r="J26" s="114"/>
      <c r="K26" s="114"/>
      <c r="L26" s="114"/>
      <c r="M26" s="114"/>
      <c r="N26" s="114"/>
      <c r="O26" s="95">
        <v>2235534.2927799998</v>
      </c>
    </row>
    <row r="27" spans="1:15" ht="14" x14ac:dyDescent="0.3">
      <c r="A27" s="65">
        <v>2025</v>
      </c>
      <c r="B27" s="94" t="s">
        <v>129</v>
      </c>
      <c r="C27" s="114">
        <v>825205.20745999995</v>
      </c>
      <c r="D27" s="114">
        <v>755797.26723</v>
      </c>
      <c r="E27" s="114">
        <v>838036.51716000005</v>
      </c>
      <c r="F27" s="114">
        <v>769939.30247</v>
      </c>
      <c r="G27" s="114">
        <v>852176.41177999997</v>
      </c>
      <c r="H27" s="114">
        <v>691248.37433999998</v>
      </c>
      <c r="I27" s="114">
        <v>776133.58467000001</v>
      </c>
      <c r="J27" s="114">
        <v>749061.26170999999</v>
      </c>
      <c r="K27" s="114">
        <v>785972.59222999995</v>
      </c>
      <c r="L27" s="114">
        <v>839464.43318000005</v>
      </c>
      <c r="M27" s="114">
        <v>741195.62873</v>
      </c>
      <c r="N27" s="114">
        <v>781691.19012000004</v>
      </c>
      <c r="O27" s="95">
        <v>9405921.7710800003</v>
      </c>
    </row>
    <row r="28" spans="1:15" ht="14" x14ac:dyDescent="0.3">
      <c r="A28" s="66">
        <v>2026</v>
      </c>
      <c r="B28" s="94" t="s">
        <v>130</v>
      </c>
      <c r="C28" s="114">
        <v>106281.86023999999</v>
      </c>
      <c r="D28" s="114">
        <v>127312.90914</v>
      </c>
      <c r="E28" s="114">
        <v>113045.44065999999</v>
      </c>
      <c r="F28" s="114"/>
      <c r="G28" s="114"/>
      <c r="H28" s="114"/>
      <c r="I28" s="114"/>
      <c r="J28" s="114"/>
      <c r="K28" s="114"/>
      <c r="L28" s="114"/>
      <c r="M28" s="114"/>
      <c r="N28" s="114"/>
      <c r="O28" s="95">
        <v>346640.21003999998</v>
      </c>
    </row>
    <row r="29" spans="1:15" ht="14" x14ac:dyDescent="0.3">
      <c r="A29" s="65">
        <v>2025</v>
      </c>
      <c r="B29" s="94" t="s">
        <v>130</v>
      </c>
      <c r="C29" s="114">
        <v>126180.88076</v>
      </c>
      <c r="D29" s="114">
        <v>132253.16151999999</v>
      </c>
      <c r="E29" s="114">
        <v>140708.49922</v>
      </c>
      <c r="F29" s="114">
        <v>102625.537</v>
      </c>
      <c r="G29" s="114">
        <v>124003.61326</v>
      </c>
      <c r="H29" s="114">
        <v>90353.700200000007</v>
      </c>
      <c r="I29" s="114">
        <v>132145.56828000001</v>
      </c>
      <c r="J29" s="114">
        <v>137164.87934000001</v>
      </c>
      <c r="K29" s="114">
        <v>128510.59074</v>
      </c>
      <c r="L29" s="114">
        <v>129148.84546</v>
      </c>
      <c r="M29" s="114">
        <v>100367.39440999999</v>
      </c>
      <c r="N29" s="114">
        <v>101116.59159</v>
      </c>
      <c r="O29" s="95">
        <v>1444579.2617800001</v>
      </c>
    </row>
    <row r="30" spans="1:15" s="26" customFormat="1" ht="14" x14ac:dyDescent="0.3">
      <c r="A30" s="66">
        <v>2026</v>
      </c>
      <c r="B30" s="94" t="s">
        <v>131</v>
      </c>
      <c r="C30" s="114">
        <v>206177.99971999999</v>
      </c>
      <c r="D30" s="114">
        <v>221013.19516</v>
      </c>
      <c r="E30" s="114">
        <v>207191.18766</v>
      </c>
      <c r="F30" s="114"/>
      <c r="G30" s="114"/>
      <c r="H30" s="114"/>
      <c r="I30" s="114"/>
      <c r="J30" s="114"/>
      <c r="K30" s="114"/>
      <c r="L30" s="114"/>
      <c r="M30" s="114"/>
      <c r="N30" s="114"/>
      <c r="O30" s="95">
        <v>634382.38254000002</v>
      </c>
    </row>
    <row r="31" spans="1:15" ht="14" x14ac:dyDescent="0.3">
      <c r="A31" s="65">
        <v>2025</v>
      </c>
      <c r="B31" s="94" t="s">
        <v>131</v>
      </c>
      <c r="C31" s="114">
        <v>229213.02712000001</v>
      </c>
      <c r="D31" s="114">
        <v>227658.70558000001</v>
      </c>
      <c r="E31" s="114">
        <v>234220.14382999999</v>
      </c>
      <c r="F31" s="114">
        <v>199115.23173</v>
      </c>
      <c r="G31" s="114">
        <v>233970.84344999999</v>
      </c>
      <c r="H31" s="114">
        <v>165547.28813999999</v>
      </c>
      <c r="I31" s="114">
        <v>231047.19733</v>
      </c>
      <c r="J31" s="114">
        <v>231918.8192</v>
      </c>
      <c r="K31" s="114">
        <v>263453.85233999998</v>
      </c>
      <c r="L31" s="114">
        <v>286244.61330999999</v>
      </c>
      <c r="M31" s="114">
        <v>250788.93627000001</v>
      </c>
      <c r="N31" s="114">
        <v>284689.64033999998</v>
      </c>
      <c r="O31" s="95">
        <v>2837868.2986400002</v>
      </c>
    </row>
    <row r="32" spans="1:15" ht="14" x14ac:dyDescent="0.3">
      <c r="A32" s="66">
        <v>2026</v>
      </c>
      <c r="B32" s="94" t="s">
        <v>132</v>
      </c>
      <c r="C32" s="115">
        <v>2309273.28749</v>
      </c>
      <c r="D32" s="115">
        <v>2352198.2680500001</v>
      </c>
      <c r="E32" s="115">
        <v>2961822.8129099999</v>
      </c>
      <c r="F32" s="115"/>
      <c r="G32" s="115"/>
      <c r="H32" s="115"/>
      <c r="I32" s="115"/>
      <c r="J32" s="115"/>
      <c r="K32" s="115"/>
      <c r="L32" s="115"/>
      <c r="M32" s="115"/>
      <c r="N32" s="115"/>
      <c r="O32" s="95">
        <v>7623294.36845</v>
      </c>
    </row>
    <row r="33" spans="1:15" ht="14" x14ac:dyDescent="0.3">
      <c r="A33" s="65">
        <v>2025</v>
      </c>
      <c r="B33" s="94" t="s">
        <v>132</v>
      </c>
      <c r="C33" s="114">
        <v>2551096.8870299999</v>
      </c>
      <c r="D33" s="114">
        <v>2485584.8428400001</v>
      </c>
      <c r="E33" s="114">
        <v>2724722.4087100001</v>
      </c>
      <c r="F33" s="115">
        <v>2611449.5466100001</v>
      </c>
      <c r="G33" s="115">
        <v>2786999.60482</v>
      </c>
      <c r="H33" s="115">
        <v>2594554.3371799998</v>
      </c>
      <c r="I33" s="115">
        <v>3426950.3014500001</v>
      </c>
      <c r="J33" s="115">
        <v>2609644.79532</v>
      </c>
      <c r="K33" s="115">
        <v>2471942.43884</v>
      </c>
      <c r="L33" s="115">
        <v>2651106.10011</v>
      </c>
      <c r="M33" s="115">
        <v>2350327.4975700001</v>
      </c>
      <c r="N33" s="115">
        <v>2634171.99792</v>
      </c>
      <c r="O33" s="95">
        <v>31898550.758400001</v>
      </c>
    </row>
    <row r="34" spans="1:15" ht="14" x14ac:dyDescent="0.3">
      <c r="A34" s="66">
        <v>2026</v>
      </c>
      <c r="B34" s="94" t="s">
        <v>133</v>
      </c>
      <c r="C34" s="114">
        <v>1338216.4887600001</v>
      </c>
      <c r="D34" s="114">
        <v>1325858.2503599999</v>
      </c>
      <c r="E34" s="114">
        <v>1211280.0172600001</v>
      </c>
      <c r="F34" s="114"/>
      <c r="G34" s="114"/>
      <c r="H34" s="114"/>
      <c r="I34" s="114"/>
      <c r="J34" s="114"/>
      <c r="K34" s="114"/>
      <c r="L34" s="114"/>
      <c r="M34" s="114"/>
      <c r="N34" s="114"/>
      <c r="O34" s="95">
        <v>3875354.7563800002</v>
      </c>
    </row>
    <row r="35" spans="1:15" ht="14" x14ac:dyDescent="0.3">
      <c r="A35" s="65">
        <v>2025</v>
      </c>
      <c r="B35" s="94" t="s">
        <v>133</v>
      </c>
      <c r="C35" s="114">
        <v>1409245.7943500001</v>
      </c>
      <c r="D35" s="114">
        <v>1354737.30813</v>
      </c>
      <c r="E35" s="114">
        <v>1413784.71829</v>
      </c>
      <c r="F35" s="114">
        <v>1225078.82311</v>
      </c>
      <c r="G35" s="114">
        <v>1514407.5885999999</v>
      </c>
      <c r="H35" s="114">
        <v>1195562.3712500001</v>
      </c>
      <c r="I35" s="114">
        <v>1580765.48385</v>
      </c>
      <c r="J35" s="114">
        <v>1519519.6799900001</v>
      </c>
      <c r="K35" s="114">
        <v>1485824.47193</v>
      </c>
      <c r="L35" s="114">
        <v>1508790.8866600001</v>
      </c>
      <c r="M35" s="114">
        <v>1285830.0554299999</v>
      </c>
      <c r="N35" s="114">
        <v>1269495.4317000001</v>
      </c>
      <c r="O35" s="95">
        <v>16763042.613290001</v>
      </c>
    </row>
    <row r="36" spans="1:15" ht="14" x14ac:dyDescent="0.3">
      <c r="A36" s="66">
        <v>2026</v>
      </c>
      <c r="B36" s="94" t="s">
        <v>134</v>
      </c>
      <c r="C36" s="114">
        <v>3060205.65178</v>
      </c>
      <c r="D36" s="114">
        <v>3542326.3596000001</v>
      </c>
      <c r="E36" s="114">
        <v>3293035.0290600001</v>
      </c>
      <c r="F36" s="114"/>
      <c r="G36" s="114"/>
      <c r="H36" s="114"/>
      <c r="I36" s="114"/>
      <c r="J36" s="114"/>
      <c r="K36" s="114"/>
      <c r="L36" s="114"/>
      <c r="M36" s="114"/>
      <c r="N36" s="114"/>
      <c r="O36" s="95">
        <v>9895567.0404400006</v>
      </c>
    </row>
    <row r="37" spans="1:15" ht="14" x14ac:dyDescent="0.3">
      <c r="A37" s="65">
        <v>2025</v>
      </c>
      <c r="B37" s="94" t="s">
        <v>134</v>
      </c>
      <c r="C37" s="114">
        <v>2996341.8047600002</v>
      </c>
      <c r="D37" s="114">
        <v>2976587.9518200001</v>
      </c>
      <c r="E37" s="114">
        <v>3514223.81886</v>
      </c>
      <c r="F37" s="114">
        <v>3141772.9596500001</v>
      </c>
      <c r="G37" s="114">
        <v>3942326.0628399998</v>
      </c>
      <c r="H37" s="114">
        <v>3405138.3830499998</v>
      </c>
      <c r="I37" s="114">
        <v>3834916.1784199998</v>
      </c>
      <c r="J37" s="114">
        <v>2729934.8639600002</v>
      </c>
      <c r="K37" s="114">
        <v>3657604.5589999999</v>
      </c>
      <c r="L37" s="114">
        <v>3809263.7831199998</v>
      </c>
      <c r="M37" s="114">
        <v>3749902.3608300001</v>
      </c>
      <c r="N37" s="114">
        <v>3759941.4495799998</v>
      </c>
      <c r="O37" s="95">
        <v>41517954.175889999</v>
      </c>
    </row>
    <row r="38" spans="1:15" ht="14" x14ac:dyDescent="0.3">
      <c r="A38" s="66">
        <v>2026</v>
      </c>
      <c r="B38" s="94" t="s">
        <v>135</v>
      </c>
      <c r="C38" s="114">
        <v>166947.26134999999</v>
      </c>
      <c r="D38" s="114">
        <v>176440.92413</v>
      </c>
      <c r="E38" s="114">
        <v>241519.57453000001</v>
      </c>
      <c r="F38" s="114"/>
      <c r="G38" s="114"/>
      <c r="H38" s="114"/>
      <c r="I38" s="114"/>
      <c r="J38" s="114"/>
      <c r="K38" s="114"/>
      <c r="L38" s="114"/>
      <c r="M38" s="114"/>
      <c r="N38" s="114"/>
      <c r="O38" s="95">
        <v>584907.76000999997</v>
      </c>
    </row>
    <row r="39" spans="1:15" ht="14" x14ac:dyDescent="0.3">
      <c r="A39" s="65">
        <v>2025</v>
      </c>
      <c r="B39" s="94" t="s">
        <v>135</v>
      </c>
      <c r="C39" s="114">
        <v>82415.475059999997</v>
      </c>
      <c r="D39" s="114">
        <v>158782.83376000001</v>
      </c>
      <c r="E39" s="114">
        <v>86356.291979999995</v>
      </c>
      <c r="F39" s="114">
        <v>129783.30017</v>
      </c>
      <c r="G39" s="114">
        <v>367051.56397000002</v>
      </c>
      <c r="H39" s="114">
        <v>84044.054889999999</v>
      </c>
      <c r="I39" s="114">
        <v>262653.21983000002</v>
      </c>
      <c r="J39" s="114">
        <v>81744.173809999993</v>
      </c>
      <c r="K39" s="114">
        <v>230420.35769</v>
      </c>
      <c r="L39" s="114">
        <v>304893.73233000003</v>
      </c>
      <c r="M39" s="114">
        <v>164250.66383999999</v>
      </c>
      <c r="N39" s="114">
        <v>291305.66707000002</v>
      </c>
      <c r="O39" s="95">
        <v>2243701.3344000001</v>
      </c>
    </row>
    <row r="40" spans="1:15" ht="14" x14ac:dyDescent="0.3">
      <c r="A40" s="66">
        <v>2026</v>
      </c>
      <c r="B40" s="94" t="s">
        <v>136</v>
      </c>
      <c r="C40" s="114">
        <v>1341175.622</v>
      </c>
      <c r="D40" s="114">
        <v>1410622.0952699999</v>
      </c>
      <c r="E40" s="114">
        <v>1477361.3696399999</v>
      </c>
      <c r="F40" s="114"/>
      <c r="G40" s="114"/>
      <c r="H40" s="114"/>
      <c r="I40" s="114"/>
      <c r="J40" s="114"/>
      <c r="K40" s="114"/>
      <c r="L40" s="114"/>
      <c r="M40" s="114"/>
      <c r="N40" s="114"/>
      <c r="O40" s="95">
        <v>4229159.0869100001</v>
      </c>
    </row>
    <row r="41" spans="1:15" ht="14" x14ac:dyDescent="0.3">
      <c r="A41" s="65">
        <v>2025</v>
      </c>
      <c r="B41" s="94" t="s">
        <v>136</v>
      </c>
      <c r="C41" s="114">
        <v>1223527.53629</v>
      </c>
      <c r="D41" s="114">
        <v>1292820.12341</v>
      </c>
      <c r="E41" s="114">
        <v>1477628.7379600001</v>
      </c>
      <c r="F41" s="114">
        <v>1378913.5104100001</v>
      </c>
      <c r="G41" s="114">
        <v>1672955.3116899999</v>
      </c>
      <c r="H41" s="114">
        <v>1274533.3654400001</v>
      </c>
      <c r="I41" s="114">
        <v>1563425.21282</v>
      </c>
      <c r="J41" s="114">
        <v>1488568.24602</v>
      </c>
      <c r="K41" s="114">
        <v>1507592.5954700001</v>
      </c>
      <c r="L41" s="114">
        <v>1641210.07917</v>
      </c>
      <c r="M41" s="114">
        <v>1478027.89185</v>
      </c>
      <c r="N41" s="114">
        <v>1730018.3977399999</v>
      </c>
      <c r="O41" s="95">
        <v>17729221.008269999</v>
      </c>
    </row>
    <row r="42" spans="1:15" ht="14" x14ac:dyDescent="0.3">
      <c r="A42" s="66">
        <v>2026</v>
      </c>
      <c r="B42" s="94" t="s">
        <v>137</v>
      </c>
      <c r="C42" s="114">
        <v>812378.65358000004</v>
      </c>
      <c r="D42" s="114">
        <v>880947.03615000006</v>
      </c>
      <c r="E42" s="114">
        <v>885946.63489999995</v>
      </c>
      <c r="F42" s="114"/>
      <c r="G42" s="114"/>
      <c r="H42" s="114"/>
      <c r="I42" s="114"/>
      <c r="J42" s="114"/>
      <c r="K42" s="114"/>
      <c r="L42" s="114"/>
      <c r="M42" s="114"/>
      <c r="N42" s="114"/>
      <c r="O42" s="95">
        <v>2579272.3246300002</v>
      </c>
    </row>
    <row r="43" spans="1:15" ht="14" x14ac:dyDescent="0.3">
      <c r="A43" s="65">
        <v>2025</v>
      </c>
      <c r="B43" s="94" t="s">
        <v>137</v>
      </c>
      <c r="C43" s="114">
        <v>790355.64468999999</v>
      </c>
      <c r="D43" s="114">
        <v>807918.92148999998</v>
      </c>
      <c r="E43" s="114">
        <v>915065.33814999997</v>
      </c>
      <c r="F43" s="114">
        <v>853188.16541999998</v>
      </c>
      <c r="G43" s="114">
        <v>1006632.9338999999</v>
      </c>
      <c r="H43" s="114">
        <v>797440.77350000001</v>
      </c>
      <c r="I43" s="114">
        <v>985280.27928000002</v>
      </c>
      <c r="J43" s="114">
        <v>962347.97222</v>
      </c>
      <c r="K43" s="114">
        <v>940865.88098999998</v>
      </c>
      <c r="L43" s="114">
        <v>1067469.36427</v>
      </c>
      <c r="M43" s="114">
        <v>979432.70808999997</v>
      </c>
      <c r="N43" s="114">
        <v>1149485.3142599999</v>
      </c>
      <c r="O43" s="95">
        <v>11255483.296259999</v>
      </c>
    </row>
    <row r="44" spans="1:15" ht="14" x14ac:dyDescent="0.3">
      <c r="A44" s="66">
        <v>2026</v>
      </c>
      <c r="B44" s="94" t="s">
        <v>138</v>
      </c>
      <c r="C44" s="114">
        <v>1073399.40286</v>
      </c>
      <c r="D44" s="114">
        <v>1098237.0576299999</v>
      </c>
      <c r="E44" s="114">
        <v>1135198.36042</v>
      </c>
      <c r="F44" s="114"/>
      <c r="G44" s="114"/>
      <c r="H44" s="114"/>
      <c r="I44" s="114"/>
      <c r="J44" s="114"/>
      <c r="K44" s="114"/>
      <c r="L44" s="114"/>
      <c r="M44" s="114"/>
      <c r="N44" s="114"/>
      <c r="O44" s="95">
        <v>3306834.8209099998</v>
      </c>
    </row>
    <row r="45" spans="1:15" ht="14" x14ac:dyDescent="0.3">
      <c r="A45" s="65">
        <v>2025</v>
      </c>
      <c r="B45" s="94" t="s">
        <v>138</v>
      </c>
      <c r="C45" s="114">
        <v>1010388.47505</v>
      </c>
      <c r="D45" s="114">
        <v>1020280.03165</v>
      </c>
      <c r="E45" s="114">
        <v>1135255.7575600001</v>
      </c>
      <c r="F45" s="114">
        <v>1080195.7622</v>
      </c>
      <c r="G45" s="114">
        <v>1234462.14634</v>
      </c>
      <c r="H45" s="114">
        <v>967982.11221000005</v>
      </c>
      <c r="I45" s="114">
        <v>1186784.3212299999</v>
      </c>
      <c r="J45" s="114">
        <v>1098638.5661299999</v>
      </c>
      <c r="K45" s="114">
        <v>1130906.7632899999</v>
      </c>
      <c r="L45" s="114">
        <v>1219444.6413799999</v>
      </c>
      <c r="M45" s="114">
        <v>1048528.44811</v>
      </c>
      <c r="N45" s="114">
        <v>1108084.69979</v>
      </c>
      <c r="O45" s="95">
        <v>13240951.72494</v>
      </c>
    </row>
    <row r="46" spans="1:15" ht="14" x14ac:dyDescent="0.3">
      <c r="A46" s="66">
        <v>2026</v>
      </c>
      <c r="B46" s="94" t="s">
        <v>139</v>
      </c>
      <c r="C46" s="114">
        <v>1081926.5098900001</v>
      </c>
      <c r="D46" s="114">
        <v>1185850.08336</v>
      </c>
      <c r="E46" s="114">
        <v>1552764.6538499999</v>
      </c>
      <c r="F46" s="114"/>
      <c r="G46" s="114"/>
      <c r="H46" s="114"/>
      <c r="I46" s="114"/>
      <c r="J46" s="114"/>
      <c r="K46" s="114"/>
      <c r="L46" s="114"/>
      <c r="M46" s="114"/>
      <c r="N46" s="114"/>
      <c r="O46" s="95">
        <v>3820541.2470999998</v>
      </c>
    </row>
    <row r="47" spans="1:15" ht="14" x14ac:dyDescent="0.3">
      <c r="A47" s="65">
        <v>2025</v>
      </c>
      <c r="B47" s="94" t="s">
        <v>139</v>
      </c>
      <c r="C47" s="114">
        <v>1245833.8453200001</v>
      </c>
      <c r="D47" s="114">
        <v>1233308.84629</v>
      </c>
      <c r="E47" s="114">
        <v>1539796.5189100001</v>
      </c>
      <c r="F47" s="114">
        <v>1300330.56874</v>
      </c>
      <c r="G47" s="114">
        <v>1496087.55807</v>
      </c>
      <c r="H47" s="114">
        <v>1430267.9801</v>
      </c>
      <c r="I47" s="114">
        <v>1351678.26667</v>
      </c>
      <c r="J47" s="114">
        <v>1364767.0286999999</v>
      </c>
      <c r="K47" s="114">
        <v>1479096.61216</v>
      </c>
      <c r="L47" s="114">
        <v>1287160.37289</v>
      </c>
      <c r="M47" s="114">
        <v>1313542.2678400001</v>
      </c>
      <c r="N47" s="114">
        <v>1491383.12992</v>
      </c>
      <c r="O47" s="95">
        <v>16533252.995610001</v>
      </c>
    </row>
    <row r="48" spans="1:15" ht="14" x14ac:dyDescent="0.3">
      <c r="A48" s="66">
        <v>2026</v>
      </c>
      <c r="B48" s="94" t="s">
        <v>140</v>
      </c>
      <c r="C48" s="114">
        <v>316928.77305999998</v>
      </c>
      <c r="D48" s="114">
        <v>331500.80025999999</v>
      </c>
      <c r="E48" s="114">
        <v>377664.62810999999</v>
      </c>
      <c r="F48" s="114"/>
      <c r="G48" s="114"/>
      <c r="H48" s="114"/>
      <c r="I48" s="114"/>
      <c r="J48" s="114"/>
      <c r="K48" s="114"/>
      <c r="L48" s="114"/>
      <c r="M48" s="114"/>
      <c r="N48" s="114"/>
      <c r="O48" s="95">
        <v>1026094.20143</v>
      </c>
    </row>
    <row r="49" spans="1:15" ht="14" x14ac:dyDescent="0.3">
      <c r="A49" s="65">
        <v>2025</v>
      </c>
      <c r="B49" s="94" t="s">
        <v>140</v>
      </c>
      <c r="C49" s="114">
        <v>317185.4056</v>
      </c>
      <c r="D49" s="114">
        <v>320215.88027000002</v>
      </c>
      <c r="E49" s="114">
        <v>375147.76507999998</v>
      </c>
      <c r="F49" s="114">
        <v>387281.56464</v>
      </c>
      <c r="G49" s="114">
        <v>413257.72554999997</v>
      </c>
      <c r="H49" s="114">
        <v>365425.93777000002</v>
      </c>
      <c r="I49" s="114">
        <v>427234.42603999999</v>
      </c>
      <c r="J49" s="114">
        <v>363878.88085000002</v>
      </c>
      <c r="K49" s="114">
        <v>381349.83805999998</v>
      </c>
      <c r="L49" s="114">
        <v>402921.63257000002</v>
      </c>
      <c r="M49" s="114">
        <v>359565.53872999997</v>
      </c>
      <c r="N49" s="114">
        <v>385214.57949999999</v>
      </c>
      <c r="O49" s="95">
        <v>4498679.17466</v>
      </c>
    </row>
    <row r="50" spans="1:15" ht="14" x14ac:dyDescent="0.3">
      <c r="A50" s="66">
        <v>2026</v>
      </c>
      <c r="B50" s="94" t="s">
        <v>141</v>
      </c>
      <c r="C50" s="114">
        <v>474470.46720000001</v>
      </c>
      <c r="D50" s="114">
        <v>570359.17307000002</v>
      </c>
      <c r="E50" s="114">
        <v>352734.01134999999</v>
      </c>
      <c r="F50" s="114"/>
      <c r="G50" s="114"/>
      <c r="H50" s="114"/>
      <c r="I50" s="114"/>
      <c r="J50" s="114"/>
      <c r="K50" s="114"/>
      <c r="L50" s="114"/>
      <c r="M50" s="114"/>
      <c r="N50" s="114"/>
      <c r="O50" s="95">
        <v>1397563.6516199999</v>
      </c>
    </row>
    <row r="51" spans="1:15" ht="14" x14ac:dyDescent="0.3">
      <c r="A51" s="65">
        <v>2025</v>
      </c>
      <c r="B51" s="94" t="s">
        <v>141</v>
      </c>
      <c r="C51" s="114">
        <v>1162563.4042</v>
      </c>
      <c r="D51" s="114">
        <v>877795.87298999995</v>
      </c>
      <c r="E51" s="114">
        <v>565623.23028000002</v>
      </c>
      <c r="F51" s="114">
        <v>503105.11076000001</v>
      </c>
      <c r="G51" s="114">
        <v>853872.1899</v>
      </c>
      <c r="H51" s="114">
        <v>379418.29800000001</v>
      </c>
      <c r="I51" s="114">
        <v>756252.52335999999</v>
      </c>
      <c r="J51" s="114">
        <v>596641.19204999995</v>
      </c>
      <c r="K51" s="114">
        <v>498544.04327000002</v>
      </c>
      <c r="L51" s="114">
        <v>569036.58366</v>
      </c>
      <c r="M51" s="114">
        <v>615179.57655</v>
      </c>
      <c r="N51" s="114">
        <v>553576.74325000006</v>
      </c>
      <c r="O51" s="95">
        <v>7931608.7682699999</v>
      </c>
    </row>
    <row r="52" spans="1:15" ht="14" x14ac:dyDescent="0.3">
      <c r="A52" s="66">
        <v>2026</v>
      </c>
      <c r="B52" s="94" t="s">
        <v>142</v>
      </c>
      <c r="C52" s="114">
        <v>554493.25913000002</v>
      </c>
      <c r="D52" s="114">
        <v>552721.89824999997</v>
      </c>
      <c r="E52" s="114">
        <v>803038.49413999997</v>
      </c>
      <c r="F52" s="114"/>
      <c r="G52" s="114"/>
      <c r="H52" s="114"/>
      <c r="I52" s="114"/>
      <c r="J52" s="114"/>
      <c r="K52" s="114"/>
      <c r="L52" s="114"/>
      <c r="M52" s="114"/>
      <c r="N52" s="114"/>
      <c r="O52" s="95">
        <v>1910253.6515200001</v>
      </c>
    </row>
    <row r="53" spans="1:15" ht="14" x14ac:dyDescent="0.3">
      <c r="A53" s="65">
        <v>2025</v>
      </c>
      <c r="B53" s="94" t="s">
        <v>142</v>
      </c>
      <c r="C53" s="114">
        <v>385093.04998000001</v>
      </c>
      <c r="D53" s="114">
        <v>435240.08289000002</v>
      </c>
      <c r="E53" s="114">
        <v>883927.28751000005</v>
      </c>
      <c r="F53" s="114">
        <v>538174.46184</v>
      </c>
      <c r="G53" s="114">
        <v>740987.58125000005</v>
      </c>
      <c r="H53" s="114">
        <v>619559.47883000004</v>
      </c>
      <c r="I53" s="114">
        <v>981430.19851000002</v>
      </c>
      <c r="J53" s="114">
        <v>833854.67541000003</v>
      </c>
      <c r="K53" s="114">
        <v>572821.47238000005</v>
      </c>
      <c r="L53" s="114">
        <v>707552.11416</v>
      </c>
      <c r="M53" s="114">
        <v>746160.56727</v>
      </c>
      <c r="N53" s="114">
        <v>2561354.2637299998</v>
      </c>
      <c r="O53" s="95">
        <v>10006155.233759999</v>
      </c>
    </row>
    <row r="54" spans="1:15" ht="14" x14ac:dyDescent="0.3">
      <c r="A54" s="66">
        <v>2026</v>
      </c>
      <c r="B54" s="94" t="s">
        <v>143</v>
      </c>
      <c r="C54" s="114">
        <v>535237.90376000002</v>
      </c>
      <c r="D54" s="114">
        <v>611429.69316000002</v>
      </c>
      <c r="E54" s="114">
        <v>582135.29841000005</v>
      </c>
      <c r="F54" s="114"/>
      <c r="G54" s="114"/>
      <c r="H54" s="114"/>
      <c r="I54" s="114"/>
      <c r="J54" s="114"/>
      <c r="K54" s="114"/>
      <c r="L54" s="114"/>
      <c r="M54" s="114"/>
      <c r="N54" s="114"/>
      <c r="O54" s="95">
        <v>1728802.89533</v>
      </c>
    </row>
    <row r="55" spans="1:15" ht="14" x14ac:dyDescent="0.3">
      <c r="A55" s="65">
        <v>2025</v>
      </c>
      <c r="B55" s="94" t="s">
        <v>143</v>
      </c>
      <c r="C55" s="114">
        <v>588851.29539999994</v>
      </c>
      <c r="D55" s="114">
        <v>590626.15397999994</v>
      </c>
      <c r="E55" s="114">
        <v>637580.50671999995</v>
      </c>
      <c r="F55" s="114">
        <v>609011.36403000006</v>
      </c>
      <c r="G55" s="114">
        <v>657011.48132999998</v>
      </c>
      <c r="H55" s="114">
        <v>531511.81964999996</v>
      </c>
      <c r="I55" s="114">
        <v>656548.03064000001</v>
      </c>
      <c r="J55" s="114">
        <v>569265.14665999997</v>
      </c>
      <c r="K55" s="114">
        <v>605684.52862999996</v>
      </c>
      <c r="L55" s="114">
        <v>665893.13355000003</v>
      </c>
      <c r="M55" s="114">
        <v>612753.50759000005</v>
      </c>
      <c r="N55" s="114">
        <v>662091.28426999995</v>
      </c>
      <c r="O55" s="95">
        <v>7386828.2524499996</v>
      </c>
    </row>
    <row r="56" spans="1:15" ht="14" x14ac:dyDescent="0.3">
      <c r="A56" s="66">
        <v>2026</v>
      </c>
      <c r="B56" s="92" t="s">
        <v>30</v>
      </c>
      <c r="C56" s="116">
        <f>C58</f>
        <v>519222.98181999999</v>
      </c>
      <c r="D56" s="116">
        <f t="shared" ref="D56:O56" si="4">D58</f>
        <v>474606.37023</v>
      </c>
      <c r="E56" s="116">
        <f t="shared" si="4"/>
        <v>571407.46467999998</v>
      </c>
      <c r="F56" s="116"/>
      <c r="G56" s="116"/>
      <c r="H56" s="116"/>
      <c r="I56" s="116"/>
      <c r="J56" s="116"/>
      <c r="K56" s="116"/>
      <c r="L56" s="116"/>
      <c r="M56" s="116"/>
      <c r="N56" s="116"/>
      <c r="O56" s="95">
        <f t="shared" si="4"/>
        <v>1565236.8167300001</v>
      </c>
    </row>
    <row r="57" spans="1:15" ht="14" x14ac:dyDescent="0.3">
      <c r="A57" s="65">
        <v>2025</v>
      </c>
      <c r="B57" s="92" t="s">
        <v>30</v>
      </c>
      <c r="C57" s="116">
        <f>C59</f>
        <v>456640.6508</v>
      </c>
      <c r="D57" s="116">
        <f t="shared" ref="D57:O57" si="5">D59</f>
        <v>417965.56385999999</v>
      </c>
      <c r="E57" s="116">
        <f t="shared" si="5"/>
        <v>492702.61076000001</v>
      </c>
      <c r="F57" s="116">
        <f t="shared" si="5"/>
        <v>474373.68449999997</v>
      </c>
      <c r="G57" s="116">
        <f t="shared" si="5"/>
        <v>531060.78685999999</v>
      </c>
      <c r="H57" s="116">
        <f t="shared" si="5"/>
        <v>490379.5393</v>
      </c>
      <c r="I57" s="116">
        <f t="shared" si="5"/>
        <v>571275.46848000004</v>
      </c>
      <c r="J57" s="116">
        <f t="shared" si="5"/>
        <v>522783.40360000002</v>
      </c>
      <c r="K57" s="116">
        <f t="shared" si="5"/>
        <v>549583.27093999996</v>
      </c>
      <c r="L57" s="116">
        <f t="shared" si="5"/>
        <v>583326.12564999994</v>
      </c>
      <c r="M57" s="116">
        <f t="shared" si="5"/>
        <v>531881.47071000002</v>
      </c>
      <c r="N57" s="116">
        <f t="shared" si="5"/>
        <v>588561.40156999999</v>
      </c>
      <c r="O57" s="95">
        <f t="shared" si="5"/>
        <v>6210533.9770299997</v>
      </c>
    </row>
    <row r="58" spans="1:15" ht="14" x14ac:dyDescent="0.3">
      <c r="A58" s="66">
        <v>2026</v>
      </c>
      <c r="B58" s="94" t="s">
        <v>144</v>
      </c>
      <c r="C58" s="114">
        <v>519222.98181999999</v>
      </c>
      <c r="D58" s="114">
        <v>474606.37023</v>
      </c>
      <c r="E58" s="114">
        <v>571407.46467999998</v>
      </c>
      <c r="F58" s="114"/>
      <c r="G58" s="114"/>
      <c r="H58" s="114"/>
      <c r="I58" s="114"/>
      <c r="J58" s="114"/>
      <c r="K58" s="114"/>
      <c r="L58" s="114"/>
      <c r="M58" s="114"/>
      <c r="N58" s="114"/>
      <c r="O58" s="95">
        <v>1565236.8167300001</v>
      </c>
    </row>
    <row r="59" spans="1:15" ht="14.5" thickBot="1" x14ac:dyDescent="0.35">
      <c r="A59" s="65">
        <v>2025</v>
      </c>
      <c r="B59" s="94" t="s">
        <v>144</v>
      </c>
      <c r="C59" s="114">
        <v>456640.6508</v>
      </c>
      <c r="D59" s="114">
        <v>417965.56385999999</v>
      </c>
      <c r="E59" s="114">
        <v>492702.61076000001</v>
      </c>
      <c r="F59" s="114">
        <v>474373.68449999997</v>
      </c>
      <c r="G59" s="114">
        <v>531060.78685999999</v>
      </c>
      <c r="H59" s="114">
        <v>490379.5393</v>
      </c>
      <c r="I59" s="114">
        <v>571275.46848000004</v>
      </c>
      <c r="J59" s="114">
        <v>522783.40360000002</v>
      </c>
      <c r="K59" s="114">
        <v>549583.27093999996</v>
      </c>
      <c r="L59" s="114">
        <v>583326.12564999994</v>
      </c>
      <c r="M59" s="114">
        <v>531881.47071000002</v>
      </c>
      <c r="N59" s="114">
        <v>588561.40156999999</v>
      </c>
      <c r="O59" s="95">
        <v>6210533.9770299997</v>
      </c>
    </row>
    <row r="60" spans="1:15" s="22" customFormat="1" ht="15" customHeight="1" thickBot="1" x14ac:dyDescent="0.3">
      <c r="A60" s="96">
        <v>2002</v>
      </c>
      <c r="B60" s="97" t="s">
        <v>36</v>
      </c>
      <c r="C60" s="98">
        <v>2607319.6609999998</v>
      </c>
      <c r="D60" s="98">
        <v>2383772.9539999999</v>
      </c>
      <c r="E60" s="98">
        <v>2918943.5210000002</v>
      </c>
      <c r="F60" s="98">
        <v>2742857.9219999998</v>
      </c>
      <c r="G60" s="98">
        <v>3000325.2429999998</v>
      </c>
      <c r="H60" s="98">
        <v>2770693.8810000001</v>
      </c>
      <c r="I60" s="98">
        <v>3103851.8620000002</v>
      </c>
      <c r="J60" s="98">
        <v>2975888.9739999999</v>
      </c>
      <c r="K60" s="98">
        <v>3218206.861</v>
      </c>
      <c r="L60" s="98">
        <v>3501128.02</v>
      </c>
      <c r="M60" s="98">
        <v>3593604.8960000002</v>
      </c>
      <c r="N60" s="98">
        <v>3242495.2340000002</v>
      </c>
      <c r="O60" s="99">
        <f>SUM(C60:N60)</f>
        <v>36059089.028999999</v>
      </c>
    </row>
    <row r="61" spans="1:15" s="22" customFormat="1" ht="15" customHeight="1" thickBot="1" x14ac:dyDescent="0.3">
      <c r="A61" s="96">
        <v>2003</v>
      </c>
      <c r="B61" s="97" t="s">
        <v>36</v>
      </c>
      <c r="C61" s="98">
        <v>3533705.5819999999</v>
      </c>
      <c r="D61" s="98">
        <v>2923460.39</v>
      </c>
      <c r="E61" s="98">
        <v>3908255.9909999999</v>
      </c>
      <c r="F61" s="98">
        <v>3662183.449</v>
      </c>
      <c r="G61" s="98">
        <v>3860471.3</v>
      </c>
      <c r="H61" s="98">
        <v>3796113.5219999999</v>
      </c>
      <c r="I61" s="98">
        <v>4236114.2640000004</v>
      </c>
      <c r="J61" s="98">
        <v>3828726.17</v>
      </c>
      <c r="K61" s="98">
        <v>4114677.523</v>
      </c>
      <c r="L61" s="98">
        <v>4824388.2589999996</v>
      </c>
      <c r="M61" s="98">
        <v>3969697.4580000001</v>
      </c>
      <c r="N61" s="98">
        <v>4595042.3940000003</v>
      </c>
      <c r="O61" s="99">
        <f t="shared" ref="O61:O79" si="6">SUM(C61:N61)</f>
        <v>47252836.302000001</v>
      </c>
    </row>
    <row r="62" spans="1:15" s="22" customFormat="1" ht="15" customHeight="1" thickBot="1" x14ac:dyDescent="0.3">
      <c r="A62" s="96">
        <v>2004</v>
      </c>
      <c r="B62" s="97" t="s">
        <v>36</v>
      </c>
      <c r="C62" s="98">
        <v>4619660.84</v>
      </c>
      <c r="D62" s="98">
        <v>3664503.0430000001</v>
      </c>
      <c r="E62" s="98">
        <v>5218042.1770000001</v>
      </c>
      <c r="F62" s="98">
        <v>5072462.9939999999</v>
      </c>
      <c r="G62" s="98">
        <v>5170061.6050000004</v>
      </c>
      <c r="H62" s="98">
        <v>5284383.2860000003</v>
      </c>
      <c r="I62" s="98">
        <v>5632138.7980000004</v>
      </c>
      <c r="J62" s="98">
        <v>4707491.284</v>
      </c>
      <c r="K62" s="98">
        <v>5656283.5209999997</v>
      </c>
      <c r="L62" s="98">
        <v>5867342.1210000003</v>
      </c>
      <c r="M62" s="98">
        <v>5733908.9759999998</v>
      </c>
      <c r="N62" s="98">
        <v>6540874.1749999998</v>
      </c>
      <c r="O62" s="99">
        <f t="shared" si="6"/>
        <v>63167152.819999993</v>
      </c>
    </row>
    <row r="63" spans="1:15" s="22" customFormat="1" ht="15" customHeight="1" thickBot="1" x14ac:dyDescent="0.3">
      <c r="A63" s="96">
        <v>2005</v>
      </c>
      <c r="B63" s="97" t="s">
        <v>36</v>
      </c>
      <c r="C63" s="98">
        <v>4997279.7240000004</v>
      </c>
      <c r="D63" s="98">
        <v>5651741.2520000003</v>
      </c>
      <c r="E63" s="98">
        <v>6591859.2180000003</v>
      </c>
      <c r="F63" s="98">
        <v>6128131.8779999996</v>
      </c>
      <c r="G63" s="98">
        <v>5977226.2170000002</v>
      </c>
      <c r="H63" s="98">
        <v>6038534.3669999996</v>
      </c>
      <c r="I63" s="98">
        <v>5763466.3530000001</v>
      </c>
      <c r="J63" s="98">
        <v>5552867.2120000003</v>
      </c>
      <c r="K63" s="98">
        <v>6814268.9409999996</v>
      </c>
      <c r="L63" s="98">
        <v>6772178.5690000001</v>
      </c>
      <c r="M63" s="98">
        <v>5942575.7819999997</v>
      </c>
      <c r="N63" s="98">
        <v>7246278.6299999999</v>
      </c>
      <c r="O63" s="99">
        <f t="shared" si="6"/>
        <v>73476408.142999992</v>
      </c>
    </row>
    <row r="64" spans="1:15" s="22" customFormat="1" ht="15" customHeight="1" thickBot="1" x14ac:dyDescent="0.3">
      <c r="A64" s="96">
        <v>2006</v>
      </c>
      <c r="B64" s="97" t="s">
        <v>36</v>
      </c>
      <c r="C64" s="98">
        <v>5133048.8810000001</v>
      </c>
      <c r="D64" s="98">
        <v>6058251.2790000001</v>
      </c>
      <c r="E64" s="98">
        <v>7411101.659</v>
      </c>
      <c r="F64" s="98">
        <v>6456090.2609999999</v>
      </c>
      <c r="G64" s="98">
        <v>7041543.2470000004</v>
      </c>
      <c r="H64" s="98">
        <v>7815434.6220000004</v>
      </c>
      <c r="I64" s="98">
        <v>7067411.4790000003</v>
      </c>
      <c r="J64" s="98">
        <v>6811202.4100000001</v>
      </c>
      <c r="K64" s="98">
        <v>7606551.0949999997</v>
      </c>
      <c r="L64" s="98">
        <v>6888812.5489999996</v>
      </c>
      <c r="M64" s="98">
        <v>8641474.5559999999</v>
      </c>
      <c r="N64" s="98">
        <v>8603753.4800000004</v>
      </c>
      <c r="O64" s="99">
        <f t="shared" si="6"/>
        <v>85534675.517999992</v>
      </c>
    </row>
    <row r="65" spans="1:15" s="22" customFormat="1" ht="15" customHeight="1" thickBot="1" x14ac:dyDescent="0.3">
      <c r="A65" s="96">
        <v>2007</v>
      </c>
      <c r="B65" s="97" t="s">
        <v>36</v>
      </c>
      <c r="C65" s="98">
        <v>6564559.7929999996</v>
      </c>
      <c r="D65" s="98">
        <v>7656951.608</v>
      </c>
      <c r="E65" s="98">
        <v>8957851.6209999993</v>
      </c>
      <c r="F65" s="98">
        <v>8313312.0049999999</v>
      </c>
      <c r="G65" s="98">
        <v>9147620.0419999994</v>
      </c>
      <c r="H65" s="98">
        <v>8980247.4370000008</v>
      </c>
      <c r="I65" s="98">
        <v>8937741.591</v>
      </c>
      <c r="J65" s="98">
        <v>8736689.0920000002</v>
      </c>
      <c r="K65" s="98">
        <v>9038743.8959999997</v>
      </c>
      <c r="L65" s="98">
        <v>9895216.6219999995</v>
      </c>
      <c r="M65" s="98">
        <v>11318798.220000001</v>
      </c>
      <c r="N65" s="98">
        <v>9724017.977</v>
      </c>
      <c r="O65" s="99">
        <f t="shared" si="6"/>
        <v>107271749.90399998</v>
      </c>
    </row>
    <row r="66" spans="1:15" s="22" customFormat="1" ht="15" customHeight="1" thickBot="1" x14ac:dyDescent="0.3">
      <c r="A66" s="96">
        <v>2008</v>
      </c>
      <c r="B66" s="97" t="s">
        <v>36</v>
      </c>
      <c r="C66" s="98">
        <v>10632207.040999999</v>
      </c>
      <c r="D66" s="98">
        <v>11077899.119999999</v>
      </c>
      <c r="E66" s="98">
        <v>11428587.233999999</v>
      </c>
      <c r="F66" s="98">
        <v>11363963.503</v>
      </c>
      <c r="G66" s="98">
        <v>12477968.699999999</v>
      </c>
      <c r="H66" s="98">
        <v>11770634.384</v>
      </c>
      <c r="I66" s="98">
        <v>12595426.863</v>
      </c>
      <c r="J66" s="98">
        <v>11046830.085999999</v>
      </c>
      <c r="K66" s="98">
        <v>12793148.034</v>
      </c>
      <c r="L66" s="98">
        <v>9722708.7899999991</v>
      </c>
      <c r="M66" s="98">
        <v>9395872.8969999999</v>
      </c>
      <c r="N66" s="98">
        <v>7721948.9740000004</v>
      </c>
      <c r="O66" s="99">
        <f t="shared" si="6"/>
        <v>132027195.626</v>
      </c>
    </row>
    <row r="67" spans="1:15" s="22" customFormat="1" ht="15" customHeight="1" thickBot="1" x14ac:dyDescent="0.3">
      <c r="A67" s="96">
        <v>2009</v>
      </c>
      <c r="B67" s="97" t="s">
        <v>36</v>
      </c>
      <c r="C67" s="98">
        <v>7884493.5240000002</v>
      </c>
      <c r="D67" s="98">
        <v>8435115.8340000007</v>
      </c>
      <c r="E67" s="98">
        <v>8155485.0810000002</v>
      </c>
      <c r="F67" s="98">
        <v>7561696.2829999998</v>
      </c>
      <c r="G67" s="98">
        <v>7346407.5279999999</v>
      </c>
      <c r="H67" s="98">
        <v>8329692.7829999998</v>
      </c>
      <c r="I67" s="98">
        <v>9055733.6710000001</v>
      </c>
      <c r="J67" s="98">
        <v>7839908.8420000002</v>
      </c>
      <c r="K67" s="98">
        <v>8480708.3870000001</v>
      </c>
      <c r="L67" s="98">
        <v>10095768.029999999</v>
      </c>
      <c r="M67" s="98">
        <v>8903010.773</v>
      </c>
      <c r="N67" s="98">
        <v>10054591.867000001</v>
      </c>
      <c r="O67" s="99">
        <f t="shared" si="6"/>
        <v>102142612.603</v>
      </c>
    </row>
    <row r="68" spans="1:15" s="22" customFormat="1" ht="15" customHeight="1" thickBot="1" x14ac:dyDescent="0.3">
      <c r="A68" s="96">
        <v>2010</v>
      </c>
      <c r="B68" s="97" t="s">
        <v>36</v>
      </c>
      <c r="C68" s="98">
        <v>7828748.0580000002</v>
      </c>
      <c r="D68" s="98">
        <v>8263237.8140000002</v>
      </c>
      <c r="E68" s="98">
        <v>9886488.1710000001</v>
      </c>
      <c r="F68" s="98">
        <v>9396006.6539999992</v>
      </c>
      <c r="G68" s="98">
        <v>9799958.1170000006</v>
      </c>
      <c r="H68" s="98">
        <v>9542907.6439999994</v>
      </c>
      <c r="I68" s="98">
        <v>9564682.5449999999</v>
      </c>
      <c r="J68" s="98">
        <v>8523451.9729999993</v>
      </c>
      <c r="K68" s="98">
        <v>8909230.5209999997</v>
      </c>
      <c r="L68" s="98">
        <v>10963586.27</v>
      </c>
      <c r="M68" s="98">
        <v>9382369.7180000003</v>
      </c>
      <c r="N68" s="98">
        <v>11822551.698999999</v>
      </c>
      <c r="O68" s="99">
        <f t="shared" si="6"/>
        <v>113883219.18399999</v>
      </c>
    </row>
    <row r="69" spans="1:15" s="22" customFormat="1" ht="15" customHeight="1" thickBot="1" x14ac:dyDescent="0.3">
      <c r="A69" s="96">
        <v>2011</v>
      </c>
      <c r="B69" s="97" t="s">
        <v>36</v>
      </c>
      <c r="C69" s="98">
        <v>9551084.6390000004</v>
      </c>
      <c r="D69" s="98">
        <v>10059126.307</v>
      </c>
      <c r="E69" s="98">
        <v>11811085.16</v>
      </c>
      <c r="F69" s="98">
        <v>11873269.447000001</v>
      </c>
      <c r="G69" s="98">
        <v>10943364.372</v>
      </c>
      <c r="H69" s="98">
        <v>11349953.558</v>
      </c>
      <c r="I69" s="98">
        <v>11860004.271</v>
      </c>
      <c r="J69" s="98">
        <v>11245124.657</v>
      </c>
      <c r="K69" s="98">
        <v>10750626.098999999</v>
      </c>
      <c r="L69" s="98">
        <v>11907219.297</v>
      </c>
      <c r="M69" s="98">
        <v>11078524.743000001</v>
      </c>
      <c r="N69" s="98">
        <v>12477486.279999999</v>
      </c>
      <c r="O69" s="99">
        <f t="shared" si="6"/>
        <v>134906868.83000001</v>
      </c>
    </row>
    <row r="70" spans="1:15" ht="13" thickBot="1" x14ac:dyDescent="0.3">
      <c r="A70" s="96">
        <v>2012</v>
      </c>
      <c r="B70" s="97" t="s">
        <v>36</v>
      </c>
      <c r="C70" s="98">
        <v>10348187.165999999</v>
      </c>
      <c r="D70" s="98">
        <v>11748000.124</v>
      </c>
      <c r="E70" s="98">
        <v>13208572.977</v>
      </c>
      <c r="F70" s="98">
        <v>12630226.718</v>
      </c>
      <c r="G70" s="98">
        <v>13131530.960999999</v>
      </c>
      <c r="H70" s="98">
        <v>13231198.687999999</v>
      </c>
      <c r="I70" s="98">
        <v>12830675.307</v>
      </c>
      <c r="J70" s="98">
        <v>12831394.572000001</v>
      </c>
      <c r="K70" s="98">
        <v>12952651.721999999</v>
      </c>
      <c r="L70" s="98">
        <v>13190769.654999999</v>
      </c>
      <c r="M70" s="98">
        <v>13753052.493000001</v>
      </c>
      <c r="N70" s="98">
        <v>12605476.173</v>
      </c>
      <c r="O70" s="99">
        <f t="shared" si="6"/>
        <v>152461736.55599999</v>
      </c>
    </row>
    <row r="71" spans="1:15" ht="13" thickBot="1" x14ac:dyDescent="0.3">
      <c r="A71" s="96">
        <v>2013</v>
      </c>
      <c r="B71" s="97" t="s">
        <v>36</v>
      </c>
      <c r="C71" s="98">
        <v>11481521.079</v>
      </c>
      <c r="D71" s="98">
        <v>12385690.909</v>
      </c>
      <c r="E71" s="98">
        <v>13122058.141000001</v>
      </c>
      <c r="F71" s="98">
        <v>12468202.903000001</v>
      </c>
      <c r="G71" s="98">
        <v>13277209.017000001</v>
      </c>
      <c r="H71" s="98">
        <v>12399973.961999999</v>
      </c>
      <c r="I71" s="98">
        <v>13059519.685000001</v>
      </c>
      <c r="J71" s="98">
        <v>11118300.903000001</v>
      </c>
      <c r="K71" s="98">
        <v>13060371.039000001</v>
      </c>
      <c r="L71" s="98">
        <v>12053704.638</v>
      </c>
      <c r="M71" s="98">
        <v>14201227.351</v>
      </c>
      <c r="N71" s="98">
        <v>13174857.460000001</v>
      </c>
      <c r="O71" s="99">
        <f t="shared" si="6"/>
        <v>151802637.08700001</v>
      </c>
    </row>
    <row r="72" spans="1:15" ht="13" thickBot="1" x14ac:dyDescent="0.3">
      <c r="A72" s="96">
        <v>2014</v>
      </c>
      <c r="B72" s="97" t="s">
        <v>36</v>
      </c>
      <c r="C72" s="98">
        <v>12399761.948000001</v>
      </c>
      <c r="D72" s="98">
        <v>13053292.493000001</v>
      </c>
      <c r="E72" s="98">
        <v>14680110.779999999</v>
      </c>
      <c r="F72" s="98">
        <v>13371185.664000001</v>
      </c>
      <c r="G72" s="98">
        <v>13681906.159</v>
      </c>
      <c r="H72" s="98">
        <v>12880924.245999999</v>
      </c>
      <c r="I72" s="98">
        <v>13344776.958000001</v>
      </c>
      <c r="J72" s="98">
        <v>11386828.925000001</v>
      </c>
      <c r="K72" s="98">
        <v>13583120.905999999</v>
      </c>
      <c r="L72" s="98">
        <v>12891630.102</v>
      </c>
      <c r="M72" s="98">
        <v>13067348.107000001</v>
      </c>
      <c r="N72" s="98">
        <v>13269271.402000001</v>
      </c>
      <c r="O72" s="99">
        <f t="shared" si="6"/>
        <v>157610157.69</v>
      </c>
    </row>
    <row r="73" spans="1:15" ht="13" thickBot="1" x14ac:dyDescent="0.3">
      <c r="A73" s="96">
        <v>2015</v>
      </c>
      <c r="B73" s="97" t="s">
        <v>36</v>
      </c>
      <c r="C73" s="98">
        <v>12301766.75</v>
      </c>
      <c r="D73" s="98">
        <v>12231860.140000001</v>
      </c>
      <c r="E73" s="98">
        <v>12519910.437999999</v>
      </c>
      <c r="F73" s="98">
        <v>13349346.866</v>
      </c>
      <c r="G73" s="98">
        <v>11080385.127</v>
      </c>
      <c r="H73" s="98">
        <v>11949647.085999999</v>
      </c>
      <c r="I73" s="98">
        <v>11129358.973999999</v>
      </c>
      <c r="J73" s="98">
        <v>11022045.344000001</v>
      </c>
      <c r="K73" s="98">
        <v>11581703.842</v>
      </c>
      <c r="L73" s="98">
        <v>13240039.088</v>
      </c>
      <c r="M73" s="98">
        <v>11681989.013</v>
      </c>
      <c r="N73" s="98">
        <v>11750818.76</v>
      </c>
      <c r="O73" s="99">
        <f t="shared" si="6"/>
        <v>143838871.428</v>
      </c>
    </row>
    <row r="74" spans="1:15" ht="13" thickBot="1" x14ac:dyDescent="0.3">
      <c r="A74" s="96">
        <v>2016</v>
      </c>
      <c r="B74" s="97" t="s">
        <v>36</v>
      </c>
      <c r="C74" s="98">
        <v>9546115.4000000004</v>
      </c>
      <c r="D74" s="98">
        <v>12366388.057</v>
      </c>
      <c r="E74" s="98">
        <v>12757672.093</v>
      </c>
      <c r="F74" s="98">
        <v>11950497.685000001</v>
      </c>
      <c r="G74" s="98">
        <v>12098611.067</v>
      </c>
      <c r="H74" s="98">
        <v>12864154.060000001</v>
      </c>
      <c r="I74" s="98">
        <v>9850124.8719999995</v>
      </c>
      <c r="J74" s="98">
        <v>11830762.82</v>
      </c>
      <c r="K74" s="98">
        <v>10901638.452</v>
      </c>
      <c r="L74" s="98">
        <v>12796159.91</v>
      </c>
      <c r="M74" s="98">
        <v>12786936.247</v>
      </c>
      <c r="N74" s="98">
        <v>12780523.145</v>
      </c>
      <c r="O74" s="99">
        <f t="shared" si="6"/>
        <v>142529583.80799997</v>
      </c>
    </row>
    <row r="75" spans="1:15" ht="13" thickBot="1" x14ac:dyDescent="0.3">
      <c r="A75" s="96">
        <v>2017</v>
      </c>
      <c r="B75" s="97" t="s">
        <v>36</v>
      </c>
      <c r="C75" s="98">
        <v>11247585.677000133</v>
      </c>
      <c r="D75" s="98">
        <v>12089908.933999483</v>
      </c>
      <c r="E75" s="98">
        <v>14470814.05899963</v>
      </c>
      <c r="F75" s="98">
        <v>12859938.790999187</v>
      </c>
      <c r="G75" s="98">
        <v>13582079.73099998</v>
      </c>
      <c r="H75" s="98">
        <v>13125306.943999315</v>
      </c>
      <c r="I75" s="98">
        <v>12612074.05599888</v>
      </c>
      <c r="J75" s="98">
        <v>13248462.990000026</v>
      </c>
      <c r="K75" s="98">
        <v>11810080.804999635</v>
      </c>
      <c r="L75" s="98">
        <v>13912699.49399944</v>
      </c>
      <c r="M75" s="98">
        <v>14188323.115998682</v>
      </c>
      <c r="N75" s="98">
        <v>13845665.816998869</v>
      </c>
      <c r="O75" s="99">
        <f t="shared" si="6"/>
        <v>156992940.41399324</v>
      </c>
    </row>
    <row r="76" spans="1:15" ht="13" thickBot="1" x14ac:dyDescent="0.3">
      <c r="A76" s="96">
        <v>2018</v>
      </c>
      <c r="B76" s="97" t="s">
        <v>36</v>
      </c>
      <c r="C76" s="98">
        <v>13080096.762</v>
      </c>
      <c r="D76" s="98">
        <v>13827132.654999999</v>
      </c>
      <c r="E76" s="98">
        <v>16338253.918</v>
      </c>
      <c r="F76" s="98">
        <v>14530822.873</v>
      </c>
      <c r="G76" s="98">
        <v>15166648.044</v>
      </c>
      <c r="H76" s="98">
        <v>13657091.159</v>
      </c>
      <c r="I76" s="98">
        <v>14771360.698000001</v>
      </c>
      <c r="J76" s="98">
        <v>12926754.198999999</v>
      </c>
      <c r="K76" s="98">
        <v>15247368.846000001</v>
      </c>
      <c r="L76" s="98">
        <v>16590652.49</v>
      </c>
      <c r="M76" s="98">
        <v>16386878.392999999</v>
      </c>
      <c r="N76" s="98">
        <v>14645696.251</v>
      </c>
      <c r="O76" s="99">
        <f t="shared" si="6"/>
        <v>177168756.28799999</v>
      </c>
    </row>
    <row r="77" spans="1:15" ht="13" thickBot="1" x14ac:dyDescent="0.3">
      <c r="A77" s="96">
        <v>2019</v>
      </c>
      <c r="B77" s="97" t="s">
        <v>36</v>
      </c>
      <c r="C77" s="98">
        <v>13874826.012</v>
      </c>
      <c r="D77" s="98">
        <v>14323043.041999999</v>
      </c>
      <c r="E77" s="98">
        <v>16335862.397</v>
      </c>
      <c r="F77" s="98">
        <v>15340619.824999999</v>
      </c>
      <c r="G77" s="98">
        <v>16855105.096999999</v>
      </c>
      <c r="H77" s="98">
        <v>11634653.880999999</v>
      </c>
      <c r="I77" s="98">
        <v>15932004.723999999</v>
      </c>
      <c r="J77" s="98">
        <v>13222876.222999999</v>
      </c>
      <c r="K77" s="98">
        <v>15273579.960999999</v>
      </c>
      <c r="L77" s="98">
        <v>16410781.68</v>
      </c>
      <c r="M77" s="98">
        <v>16242650.391000001</v>
      </c>
      <c r="N77" s="98">
        <v>15386718.469000001</v>
      </c>
      <c r="O77" s="99">
        <f t="shared" si="6"/>
        <v>180832721.70199999</v>
      </c>
    </row>
    <row r="78" spans="1:15" ht="13" thickBot="1" x14ac:dyDescent="0.3">
      <c r="A78" s="96">
        <v>2020</v>
      </c>
      <c r="B78" s="97" t="s">
        <v>36</v>
      </c>
      <c r="C78" s="98">
        <v>14701346.982000001</v>
      </c>
      <c r="D78" s="98">
        <v>14608289.785</v>
      </c>
      <c r="E78" s="98">
        <v>13353075.963</v>
      </c>
      <c r="F78" s="98">
        <v>8978290.7589999996</v>
      </c>
      <c r="G78" s="98">
        <v>9957512.1809999999</v>
      </c>
      <c r="H78" s="98">
        <v>13460251.822000001</v>
      </c>
      <c r="I78" s="98">
        <v>14890653.468</v>
      </c>
      <c r="J78" s="98">
        <v>12456453.472999999</v>
      </c>
      <c r="K78" s="98">
        <v>15990797.705</v>
      </c>
      <c r="L78" s="98">
        <v>17315266.203000002</v>
      </c>
      <c r="M78" s="98">
        <v>16088682.231000001</v>
      </c>
      <c r="N78" s="98">
        <v>17837134.738000002</v>
      </c>
      <c r="O78" s="99">
        <f t="shared" si="6"/>
        <v>169637755.31000003</v>
      </c>
    </row>
    <row r="79" spans="1:15" ht="13" thickBot="1" x14ac:dyDescent="0.3">
      <c r="A79" s="96">
        <v>2021</v>
      </c>
      <c r="B79" s="97" t="s">
        <v>36</v>
      </c>
      <c r="C79" s="98">
        <v>15306487.643915899</v>
      </c>
      <c r="D79" s="98">
        <v>15777151.373676499</v>
      </c>
      <c r="E79" s="98">
        <v>18125533.345878098</v>
      </c>
      <c r="F79" s="98">
        <v>18106582.520971801</v>
      </c>
      <c r="G79" s="98">
        <v>18587253.5966384</v>
      </c>
      <c r="H79" s="98">
        <v>19036800.670268498</v>
      </c>
      <c r="I79" s="98">
        <v>19020902.292177301</v>
      </c>
      <c r="J79" s="98">
        <v>18681996.8976386</v>
      </c>
      <c r="K79" s="98">
        <v>19984264.497713201</v>
      </c>
      <c r="L79" s="98">
        <v>21100833.1277362</v>
      </c>
      <c r="M79" s="98">
        <v>20749365.9948617</v>
      </c>
      <c r="N79" s="98">
        <v>21316881.481321499</v>
      </c>
      <c r="O79" s="99">
        <f t="shared" si="6"/>
        <v>225794053.44279772</v>
      </c>
    </row>
    <row r="80" spans="1:15" ht="13" thickBot="1" x14ac:dyDescent="0.3">
      <c r="A80" s="96">
        <v>2022</v>
      </c>
      <c r="B80" s="97" t="s">
        <v>36</v>
      </c>
      <c r="C80" s="98">
        <v>17553745.067000002</v>
      </c>
      <c r="D80" s="98">
        <v>19904331.120000001</v>
      </c>
      <c r="E80" s="98">
        <v>22609642.478</v>
      </c>
      <c r="F80" s="98">
        <v>23330991.125</v>
      </c>
      <c r="G80" s="98">
        <v>18931811.633000001</v>
      </c>
      <c r="H80" s="98">
        <v>23359482.375999998</v>
      </c>
      <c r="I80" s="98">
        <v>18536547.530999999</v>
      </c>
      <c r="J80" s="98">
        <v>21275849.662</v>
      </c>
      <c r="K80" s="98">
        <v>22596774.302000001</v>
      </c>
      <c r="L80" s="98">
        <v>21300785.131999999</v>
      </c>
      <c r="M80" s="98">
        <v>21871038.612</v>
      </c>
      <c r="N80" s="98">
        <v>22898748.625</v>
      </c>
      <c r="O80" s="99">
        <f t="shared" ref="O80" si="7">SUM(C80:N80)</f>
        <v>254169747.66300002</v>
      </c>
    </row>
    <row r="81" spans="1:15" ht="13" thickBot="1" x14ac:dyDescent="0.3">
      <c r="A81" s="96">
        <v>2023</v>
      </c>
      <c r="B81" s="97" t="s">
        <v>36</v>
      </c>
      <c r="C81" s="98">
        <v>19331709</v>
      </c>
      <c r="D81" s="98">
        <v>18565678</v>
      </c>
      <c r="E81" s="98">
        <v>23562970</v>
      </c>
      <c r="F81" s="98">
        <v>19250045</v>
      </c>
      <c r="G81" s="98">
        <v>21633012</v>
      </c>
      <c r="H81" s="98">
        <v>20773219</v>
      </c>
      <c r="I81" s="98">
        <v>19779817</v>
      </c>
      <c r="J81" s="98">
        <v>21556273</v>
      </c>
      <c r="K81" s="98">
        <v>22411386</v>
      </c>
      <c r="L81" s="98">
        <v>22804541</v>
      </c>
      <c r="M81" s="98">
        <v>23000730</v>
      </c>
      <c r="N81" s="98">
        <v>22958051</v>
      </c>
      <c r="O81" s="99">
        <f t="shared" ref="O81" si="8">SUM(C81:N81)</f>
        <v>255627431</v>
      </c>
    </row>
    <row r="82" spans="1:15" ht="13" thickBot="1" x14ac:dyDescent="0.3">
      <c r="A82" s="96">
        <v>2024</v>
      </c>
      <c r="B82" s="97" t="s">
        <v>36</v>
      </c>
      <c r="C82" s="98">
        <v>20000625</v>
      </c>
      <c r="D82" s="98">
        <v>21091519</v>
      </c>
      <c r="E82" s="98">
        <v>22648722</v>
      </c>
      <c r="F82" s="98">
        <v>19292521</v>
      </c>
      <c r="G82" s="98">
        <v>24180070</v>
      </c>
      <c r="H82" s="98">
        <v>19015329</v>
      </c>
      <c r="I82" s="98">
        <v>22475505</v>
      </c>
      <c r="J82" s="98">
        <v>22000689</v>
      </c>
      <c r="K82" s="98">
        <v>21956026</v>
      </c>
      <c r="L82" s="98">
        <v>23473313</v>
      </c>
      <c r="M82" s="98">
        <v>22236792</v>
      </c>
      <c r="N82" s="98">
        <v>23407021</v>
      </c>
      <c r="O82" s="99">
        <f t="shared" ref="O82:O83" si="9">SUM(C82:N82)</f>
        <v>261778132</v>
      </c>
    </row>
    <row r="83" spans="1:15" ht="13" thickBot="1" x14ac:dyDescent="0.3">
      <c r="A83" s="96">
        <v>2025</v>
      </c>
      <c r="B83" s="97" t="s">
        <v>36</v>
      </c>
      <c r="C83" s="98">
        <v>21160506.932</v>
      </c>
      <c r="D83" s="98">
        <v>20728601.82</v>
      </c>
      <c r="E83" s="98">
        <v>23405974.427000001</v>
      </c>
      <c r="F83" s="98">
        <v>20779477.993999999</v>
      </c>
      <c r="G83" s="98">
        <v>24816150.982999999</v>
      </c>
      <c r="H83" s="98">
        <v>20468426.881000001</v>
      </c>
      <c r="I83" s="98">
        <v>24910453.691</v>
      </c>
      <c r="J83" s="98">
        <v>21701628.828000002</v>
      </c>
      <c r="K83" s="98">
        <v>22520747.552000001</v>
      </c>
      <c r="L83" s="98">
        <v>23950655.381999999</v>
      </c>
      <c r="M83" s="98">
        <v>22509043.506999999</v>
      </c>
      <c r="N83" s="98">
        <v>26344754.668000001</v>
      </c>
      <c r="O83" s="99">
        <f t="shared" si="9"/>
        <v>273296422.66499996</v>
      </c>
    </row>
    <row r="84" spans="1:15" x14ac:dyDescent="0.25">
      <c r="A84" s="96">
        <v>2026</v>
      </c>
      <c r="B84" s="117" t="s">
        <v>36</v>
      </c>
      <c r="C84" s="118">
        <v>20312634.138</v>
      </c>
      <c r="D84" s="118">
        <v>21048675.528000001</v>
      </c>
      <c r="E84" s="146">
        <v>21917605.971000001</v>
      </c>
      <c r="F84" s="118"/>
      <c r="G84" s="118"/>
      <c r="H84" s="118"/>
      <c r="I84" s="118"/>
      <c r="J84" s="118"/>
      <c r="K84" s="118"/>
      <c r="L84" s="118"/>
      <c r="M84" s="118"/>
      <c r="N84" s="118"/>
      <c r="O84" s="119">
        <f t="shared" ref="O84" si="10">SUM(C84:N84)</f>
        <v>63278915.637000002</v>
      </c>
    </row>
  </sheetData>
  <autoFilter ref="A1:O84" xr:uid="{00000000-0001-0000-0D00-000000000000}"/>
  <pageMargins left="0.59055118110236227" right="0.35433070866141736" top="0.23622047244094491" bottom="0.19685039370078741" header="0" footer="0"/>
  <pageSetup paperSize="9" scale="60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2:D92"/>
  <sheetViews>
    <sheetView showGridLines="0" workbookViewId="0">
      <selection activeCell="F4" sqref="F4"/>
    </sheetView>
  </sheetViews>
  <sheetFormatPr defaultColWidth="9.1796875" defaultRowHeight="12.5" x14ac:dyDescent="0.25"/>
  <cols>
    <col min="1" max="1" width="29.1796875" customWidth="1"/>
    <col min="2" max="2" width="20" style="25" customWidth="1"/>
    <col min="3" max="3" width="17.54296875" style="25" customWidth="1"/>
    <col min="4" max="4" width="10.26953125" bestFit="1" customWidth="1"/>
  </cols>
  <sheetData>
    <row r="2" spans="1:4" ht="24.65" customHeight="1" x14ac:dyDescent="0.4">
      <c r="A2" s="134" t="s">
        <v>58</v>
      </c>
      <c r="B2" s="134"/>
      <c r="C2" s="134"/>
      <c r="D2" s="134"/>
    </row>
    <row r="3" spans="1:4" ht="15.5" x14ac:dyDescent="0.35">
      <c r="A3" s="133" t="s">
        <v>59</v>
      </c>
      <c r="B3" s="133"/>
      <c r="C3" s="133"/>
      <c r="D3" s="133"/>
    </row>
    <row r="4" spans="1:4" x14ac:dyDescent="0.25">
      <c r="A4" s="100"/>
      <c r="B4" s="101"/>
      <c r="C4" s="101"/>
      <c r="D4" s="100"/>
    </row>
    <row r="5" spans="1:4" ht="13" x14ac:dyDescent="0.3">
      <c r="A5" s="102" t="s">
        <v>60</v>
      </c>
      <c r="B5" s="103" t="s">
        <v>145</v>
      </c>
      <c r="C5" s="103" t="s">
        <v>146</v>
      </c>
      <c r="D5" s="104" t="s">
        <v>61</v>
      </c>
    </row>
    <row r="6" spans="1:4" x14ac:dyDescent="0.25">
      <c r="A6" s="105" t="s">
        <v>147</v>
      </c>
      <c r="B6" s="106">
        <v>39.72466</v>
      </c>
      <c r="C6" s="106">
        <v>59791.73762</v>
      </c>
      <c r="D6" s="112">
        <f t="shared" ref="D6:D15" si="0">(C6-B6)/B6</f>
        <v>1504.1541692238525</v>
      </c>
    </row>
    <row r="7" spans="1:4" x14ac:dyDescent="0.25">
      <c r="A7" s="105" t="s">
        <v>148</v>
      </c>
      <c r="B7" s="106">
        <v>38.163330000000002</v>
      </c>
      <c r="C7" s="106">
        <v>4006.0479999999998</v>
      </c>
      <c r="D7" s="112">
        <f t="shared" si="0"/>
        <v>103.9711332842286</v>
      </c>
    </row>
    <row r="8" spans="1:4" x14ac:dyDescent="0.25">
      <c r="A8" s="105" t="s">
        <v>149</v>
      </c>
      <c r="B8" s="106">
        <v>7.7939699999999998</v>
      </c>
      <c r="C8" s="106">
        <v>379.66264999999999</v>
      </c>
      <c r="D8" s="112">
        <f t="shared" si="0"/>
        <v>47.712357117104631</v>
      </c>
    </row>
    <row r="9" spans="1:4" x14ac:dyDescent="0.25">
      <c r="A9" s="105" t="s">
        <v>150</v>
      </c>
      <c r="B9" s="106">
        <v>925.74747000000002</v>
      </c>
      <c r="C9" s="106">
        <v>17923.0291</v>
      </c>
      <c r="D9" s="112">
        <f t="shared" si="0"/>
        <v>18.360602843451467</v>
      </c>
    </row>
    <row r="10" spans="1:4" x14ac:dyDescent="0.25">
      <c r="A10" s="105" t="s">
        <v>151</v>
      </c>
      <c r="B10" s="106">
        <v>21.27674</v>
      </c>
      <c r="C10" s="106">
        <v>407.19400999999999</v>
      </c>
      <c r="D10" s="112">
        <f t="shared" si="0"/>
        <v>18.137988714436514</v>
      </c>
    </row>
    <row r="11" spans="1:4" x14ac:dyDescent="0.25">
      <c r="A11" s="105" t="s">
        <v>152</v>
      </c>
      <c r="B11" s="106">
        <v>530.53303000000005</v>
      </c>
      <c r="C11" s="106">
        <v>6113.0913099999998</v>
      </c>
      <c r="D11" s="112">
        <f t="shared" si="0"/>
        <v>10.522546126864144</v>
      </c>
    </row>
    <row r="12" spans="1:4" x14ac:dyDescent="0.25">
      <c r="A12" s="105" t="s">
        <v>153</v>
      </c>
      <c r="B12" s="106">
        <v>307.77420999999998</v>
      </c>
      <c r="C12" s="106">
        <v>2123.8057199999998</v>
      </c>
      <c r="D12" s="112">
        <f t="shared" si="0"/>
        <v>5.9005317891970215</v>
      </c>
    </row>
    <row r="13" spans="1:4" x14ac:dyDescent="0.25">
      <c r="A13" s="105" t="s">
        <v>154</v>
      </c>
      <c r="B13" s="106">
        <v>13898.020500000001</v>
      </c>
      <c r="C13" s="106">
        <v>81819.347649999996</v>
      </c>
      <c r="D13" s="112">
        <f t="shared" si="0"/>
        <v>4.8871223891200906</v>
      </c>
    </row>
    <row r="14" spans="1:4" x14ac:dyDescent="0.25">
      <c r="A14" s="105" t="s">
        <v>155</v>
      </c>
      <c r="B14" s="106">
        <v>716.22352999999998</v>
      </c>
      <c r="C14" s="106">
        <v>2952.99368</v>
      </c>
      <c r="D14" s="112">
        <f t="shared" si="0"/>
        <v>3.1230056767333521</v>
      </c>
    </row>
    <row r="15" spans="1:4" x14ac:dyDescent="0.25">
      <c r="A15" s="105" t="s">
        <v>156</v>
      </c>
      <c r="B15" s="106">
        <v>64971.554400000001</v>
      </c>
      <c r="C15" s="106">
        <v>257028.94821999999</v>
      </c>
      <c r="D15" s="112">
        <f t="shared" si="0"/>
        <v>2.956022764017479</v>
      </c>
    </row>
    <row r="16" spans="1:4" x14ac:dyDescent="0.25">
      <c r="A16" s="107"/>
      <c r="B16" s="101"/>
      <c r="C16" s="101"/>
      <c r="D16" s="108"/>
    </row>
    <row r="17" spans="1:4" x14ac:dyDescent="0.25">
      <c r="A17" s="109"/>
      <c r="B17" s="101"/>
      <c r="C17" s="101"/>
      <c r="D17" s="100"/>
    </row>
    <row r="18" spans="1:4" ht="19" x14ac:dyDescent="0.4">
      <c r="A18" s="134" t="s">
        <v>62</v>
      </c>
      <c r="B18" s="134"/>
      <c r="C18" s="134"/>
      <c r="D18" s="134"/>
    </row>
    <row r="19" spans="1:4" ht="15.5" x14ac:dyDescent="0.35">
      <c r="A19" s="133" t="s">
        <v>63</v>
      </c>
      <c r="B19" s="133"/>
      <c r="C19" s="133"/>
      <c r="D19" s="133"/>
    </row>
    <row r="20" spans="1:4" ht="13" x14ac:dyDescent="0.3">
      <c r="A20" s="110"/>
      <c r="B20" s="101"/>
      <c r="C20" s="101"/>
      <c r="D20" s="100"/>
    </row>
    <row r="21" spans="1:4" ht="13" x14ac:dyDescent="0.3">
      <c r="A21" s="102" t="s">
        <v>60</v>
      </c>
      <c r="B21" s="103" t="s">
        <v>145</v>
      </c>
      <c r="C21" s="103" t="s">
        <v>146</v>
      </c>
      <c r="D21" s="104" t="s">
        <v>61</v>
      </c>
    </row>
    <row r="22" spans="1:4" x14ac:dyDescent="0.25">
      <c r="A22" s="105" t="s">
        <v>157</v>
      </c>
      <c r="B22" s="106">
        <v>1665885.2465600001</v>
      </c>
      <c r="C22" s="106">
        <v>1617348.4755599999</v>
      </c>
      <c r="D22" s="112">
        <f t="shared" ref="D22:D31" si="1">(C22-B22)/B22</f>
        <v>-2.9135722943838458E-2</v>
      </c>
    </row>
    <row r="23" spans="1:4" x14ac:dyDescent="0.25">
      <c r="A23" s="105" t="s">
        <v>158</v>
      </c>
      <c r="B23" s="106">
        <v>1173163.41802</v>
      </c>
      <c r="C23" s="106">
        <v>1208728.3102899999</v>
      </c>
      <c r="D23" s="112">
        <f t="shared" si="1"/>
        <v>3.0315377826922358E-2</v>
      </c>
    </row>
    <row r="24" spans="1:4" x14ac:dyDescent="0.25">
      <c r="A24" s="105" t="s">
        <v>159</v>
      </c>
      <c r="B24" s="106">
        <v>1115329.7708399999</v>
      </c>
      <c r="C24" s="106">
        <v>1144120.6059399999</v>
      </c>
      <c r="D24" s="112">
        <f t="shared" si="1"/>
        <v>2.58137421350427E-2</v>
      </c>
    </row>
    <row r="25" spans="1:4" x14ac:dyDescent="0.25">
      <c r="A25" s="105" t="s">
        <v>160</v>
      </c>
      <c r="B25" s="106">
        <v>1037825.62629</v>
      </c>
      <c r="C25" s="106">
        <v>1093005.82427</v>
      </c>
      <c r="D25" s="112">
        <f t="shared" si="1"/>
        <v>5.3169045533455458E-2</v>
      </c>
    </row>
    <row r="26" spans="1:4" x14ac:dyDescent="0.25">
      <c r="A26" s="105" t="s">
        <v>161</v>
      </c>
      <c r="B26" s="106">
        <v>904940.74575</v>
      </c>
      <c r="C26" s="106">
        <v>937107.10464000003</v>
      </c>
      <c r="D26" s="112">
        <f t="shared" si="1"/>
        <v>3.5545265301697826E-2</v>
      </c>
    </row>
    <row r="27" spans="1:4" x14ac:dyDescent="0.25">
      <c r="A27" s="105" t="s">
        <v>162</v>
      </c>
      <c r="B27" s="106">
        <v>852080.91384000005</v>
      </c>
      <c r="C27" s="106">
        <v>861775.68848000001</v>
      </c>
      <c r="D27" s="112">
        <f t="shared" si="1"/>
        <v>1.1377762936044828E-2</v>
      </c>
    </row>
    <row r="28" spans="1:4" x14ac:dyDescent="0.25">
      <c r="A28" s="105" t="s">
        <v>163</v>
      </c>
      <c r="B28" s="106">
        <v>839254.87057999999</v>
      </c>
      <c r="C28" s="106">
        <v>757342.56663999998</v>
      </c>
      <c r="D28" s="112">
        <f t="shared" si="1"/>
        <v>-9.7601225576911227E-2</v>
      </c>
    </row>
    <row r="29" spans="1:4" x14ac:dyDescent="0.25">
      <c r="A29" s="105" t="s">
        <v>164</v>
      </c>
      <c r="B29" s="106">
        <v>842530.39283999999</v>
      </c>
      <c r="C29" s="106">
        <v>533124.23092999996</v>
      </c>
      <c r="D29" s="112">
        <f t="shared" si="1"/>
        <v>-0.36723442209254231</v>
      </c>
    </row>
    <row r="30" spans="1:4" x14ac:dyDescent="0.25">
      <c r="A30" s="105" t="s">
        <v>165</v>
      </c>
      <c r="B30" s="106">
        <v>549967.53122999996</v>
      </c>
      <c r="C30" s="106">
        <v>489982.28936</v>
      </c>
      <c r="D30" s="112">
        <f t="shared" si="1"/>
        <v>-0.10907051500993747</v>
      </c>
    </row>
    <row r="31" spans="1:4" x14ac:dyDescent="0.25">
      <c r="A31" s="105" t="s">
        <v>166</v>
      </c>
      <c r="B31" s="106">
        <v>466635.55852999998</v>
      </c>
      <c r="C31" s="106">
        <v>489624.17774999997</v>
      </c>
      <c r="D31" s="112">
        <f t="shared" si="1"/>
        <v>4.9264610893389633E-2</v>
      </c>
    </row>
    <row r="32" spans="1:4" x14ac:dyDescent="0.25">
      <c r="A32" s="100"/>
      <c r="B32" s="101"/>
      <c r="C32" s="101"/>
      <c r="D32" s="100"/>
    </row>
    <row r="33" spans="1:4" ht="19" x14ac:dyDescent="0.4">
      <c r="A33" s="134" t="s">
        <v>64</v>
      </c>
      <c r="B33" s="134"/>
      <c r="C33" s="134"/>
      <c r="D33" s="134"/>
    </row>
    <row r="34" spans="1:4" ht="15.5" x14ac:dyDescent="0.35">
      <c r="A34" s="133" t="s">
        <v>68</v>
      </c>
      <c r="B34" s="133"/>
      <c r="C34" s="133"/>
      <c r="D34" s="133"/>
    </row>
    <row r="35" spans="1:4" x14ac:dyDescent="0.25">
      <c r="A35" s="100"/>
      <c r="B35" s="101"/>
      <c r="C35" s="101"/>
      <c r="D35" s="100"/>
    </row>
    <row r="36" spans="1:4" ht="13" x14ac:dyDescent="0.3">
      <c r="A36" s="102" t="s">
        <v>66</v>
      </c>
      <c r="B36" s="103" t="s">
        <v>145</v>
      </c>
      <c r="C36" s="103" t="s">
        <v>146</v>
      </c>
      <c r="D36" s="104" t="s">
        <v>61</v>
      </c>
    </row>
    <row r="37" spans="1:4" x14ac:dyDescent="0.25">
      <c r="A37" s="105" t="s">
        <v>135</v>
      </c>
      <c r="B37" s="106">
        <v>86356.291979999995</v>
      </c>
      <c r="C37" s="106">
        <v>241519.57453000001</v>
      </c>
      <c r="D37" s="112">
        <f t="shared" ref="D37:D46" si="2">(C37-B37)/B37</f>
        <v>1.796780280769068</v>
      </c>
    </row>
    <row r="38" spans="1:4" x14ac:dyDescent="0.25">
      <c r="A38" s="105" t="s">
        <v>120</v>
      </c>
      <c r="B38" s="106">
        <v>298206.19050999999</v>
      </c>
      <c r="C38" s="106">
        <v>395267.97224999999</v>
      </c>
      <c r="D38" s="112">
        <f t="shared" si="2"/>
        <v>0.32548546887642549</v>
      </c>
    </row>
    <row r="39" spans="1:4" x14ac:dyDescent="0.25">
      <c r="A39" s="105" t="s">
        <v>123</v>
      </c>
      <c r="B39" s="106">
        <v>216963.52698</v>
      </c>
      <c r="C39" s="106">
        <v>272268.27937</v>
      </c>
      <c r="D39" s="112">
        <f t="shared" si="2"/>
        <v>0.25490345386530372</v>
      </c>
    </row>
    <row r="40" spans="1:4" x14ac:dyDescent="0.25">
      <c r="A40" s="105" t="s">
        <v>144</v>
      </c>
      <c r="B40" s="106">
        <v>492702.61076000001</v>
      </c>
      <c r="C40" s="106">
        <v>571407.46467999998</v>
      </c>
      <c r="D40" s="112">
        <f t="shared" si="2"/>
        <v>0.15974109371695175</v>
      </c>
    </row>
    <row r="41" spans="1:4" x14ac:dyDescent="0.25">
      <c r="A41" s="105" t="s">
        <v>132</v>
      </c>
      <c r="B41" s="106">
        <v>2724722.4087100001</v>
      </c>
      <c r="C41" s="106">
        <v>2961822.8129099999</v>
      </c>
      <c r="D41" s="112">
        <f t="shared" si="2"/>
        <v>8.7018187042493339E-2</v>
      </c>
    </row>
    <row r="42" spans="1:4" x14ac:dyDescent="0.25">
      <c r="A42" s="105" t="s">
        <v>125</v>
      </c>
      <c r="B42" s="106">
        <v>62660.676659999997</v>
      </c>
      <c r="C42" s="106">
        <v>64066.314299999998</v>
      </c>
      <c r="D42" s="112">
        <f t="shared" si="2"/>
        <v>2.2432532090693208E-2</v>
      </c>
    </row>
    <row r="43" spans="1:4" x14ac:dyDescent="0.25">
      <c r="A43" s="107" t="s">
        <v>139</v>
      </c>
      <c r="B43" s="106">
        <v>1539796.5189100001</v>
      </c>
      <c r="C43" s="106">
        <v>1552764.6538499999</v>
      </c>
      <c r="D43" s="112">
        <f t="shared" si="2"/>
        <v>8.4219796451934711E-3</v>
      </c>
    </row>
    <row r="44" spans="1:4" x14ac:dyDescent="0.25">
      <c r="A44" s="105" t="s">
        <v>140</v>
      </c>
      <c r="B44" s="106">
        <v>375147.76507999998</v>
      </c>
      <c r="C44" s="106">
        <v>377664.62810999999</v>
      </c>
      <c r="D44" s="112">
        <f t="shared" si="2"/>
        <v>6.7089911343688495E-3</v>
      </c>
    </row>
    <row r="45" spans="1:4" x14ac:dyDescent="0.25">
      <c r="A45" s="105" t="s">
        <v>138</v>
      </c>
      <c r="B45" s="106">
        <v>1135255.7575600001</v>
      </c>
      <c r="C45" s="106">
        <v>1135198.36042</v>
      </c>
      <c r="D45" s="112">
        <f t="shared" si="2"/>
        <v>-5.0558774635399255E-5</v>
      </c>
    </row>
    <row r="46" spans="1:4" x14ac:dyDescent="0.25">
      <c r="A46" s="105" t="s">
        <v>136</v>
      </c>
      <c r="B46" s="106">
        <v>1477628.7379600001</v>
      </c>
      <c r="C46" s="106">
        <v>1477361.3696399999</v>
      </c>
      <c r="D46" s="112">
        <f t="shared" si="2"/>
        <v>-1.8094417977363597E-4</v>
      </c>
    </row>
    <row r="47" spans="1:4" x14ac:dyDescent="0.25">
      <c r="A47" s="100"/>
      <c r="B47" s="101"/>
      <c r="C47" s="101"/>
      <c r="D47" s="100"/>
    </row>
    <row r="48" spans="1:4" ht="19" x14ac:dyDescent="0.4">
      <c r="A48" s="134" t="s">
        <v>67</v>
      </c>
      <c r="B48" s="134"/>
      <c r="C48" s="134"/>
      <c r="D48" s="134"/>
    </row>
    <row r="49" spans="1:4" ht="15.5" x14ac:dyDescent="0.35">
      <c r="A49" s="133" t="s">
        <v>65</v>
      </c>
      <c r="B49" s="133"/>
      <c r="C49" s="133"/>
      <c r="D49" s="133"/>
    </row>
    <row r="50" spans="1:4" x14ac:dyDescent="0.25">
      <c r="A50" s="100"/>
      <c r="B50" s="101"/>
      <c r="C50" s="101"/>
      <c r="D50" s="100"/>
    </row>
    <row r="51" spans="1:4" ht="13" x14ac:dyDescent="0.3">
      <c r="A51" s="102" t="s">
        <v>66</v>
      </c>
      <c r="B51" s="103" t="s">
        <v>145</v>
      </c>
      <c r="C51" s="103" t="s">
        <v>146</v>
      </c>
      <c r="D51" s="104" t="s">
        <v>61</v>
      </c>
    </row>
    <row r="52" spans="1:4" x14ac:dyDescent="0.25">
      <c r="A52" s="105" t="s">
        <v>134</v>
      </c>
      <c r="B52" s="106">
        <v>3514223.81886</v>
      </c>
      <c r="C52" s="106">
        <v>3293035.0290600001</v>
      </c>
      <c r="D52" s="112">
        <f t="shared" ref="D52:D61" si="3">(C52-B52)/B52</f>
        <v>-6.2941008086318376E-2</v>
      </c>
    </row>
    <row r="53" spans="1:4" x14ac:dyDescent="0.25">
      <c r="A53" s="105" t="s">
        <v>132</v>
      </c>
      <c r="B53" s="106">
        <v>2724722.4087100001</v>
      </c>
      <c r="C53" s="106">
        <v>2961822.8129099999</v>
      </c>
      <c r="D53" s="112">
        <f t="shared" si="3"/>
        <v>8.7018187042493339E-2</v>
      </c>
    </row>
    <row r="54" spans="1:4" x14ac:dyDescent="0.25">
      <c r="A54" s="105" t="s">
        <v>139</v>
      </c>
      <c r="B54" s="106">
        <v>1539796.5189100001</v>
      </c>
      <c r="C54" s="106">
        <v>1552764.6538499999</v>
      </c>
      <c r="D54" s="112">
        <f t="shared" si="3"/>
        <v>8.4219796451934711E-3</v>
      </c>
    </row>
    <row r="55" spans="1:4" x14ac:dyDescent="0.25">
      <c r="A55" s="105" t="s">
        <v>136</v>
      </c>
      <c r="B55" s="106">
        <v>1477628.7379600001</v>
      </c>
      <c r="C55" s="106">
        <v>1477361.3696399999</v>
      </c>
      <c r="D55" s="112">
        <f t="shared" si="3"/>
        <v>-1.8094417977363597E-4</v>
      </c>
    </row>
    <row r="56" spans="1:4" x14ac:dyDescent="0.25">
      <c r="A56" s="105" t="s">
        <v>133</v>
      </c>
      <c r="B56" s="106">
        <v>1413784.71829</v>
      </c>
      <c r="C56" s="106">
        <v>1211280.0172600001</v>
      </c>
      <c r="D56" s="112">
        <f t="shared" si="3"/>
        <v>-0.14323588196294357</v>
      </c>
    </row>
    <row r="57" spans="1:4" x14ac:dyDescent="0.25">
      <c r="A57" s="105" t="s">
        <v>138</v>
      </c>
      <c r="B57" s="106">
        <v>1135255.7575600001</v>
      </c>
      <c r="C57" s="106">
        <v>1135198.36042</v>
      </c>
      <c r="D57" s="112">
        <f t="shared" si="3"/>
        <v>-5.0558774635399255E-5</v>
      </c>
    </row>
    <row r="58" spans="1:4" x14ac:dyDescent="0.25">
      <c r="A58" s="105" t="s">
        <v>119</v>
      </c>
      <c r="B58" s="106">
        <v>1106861.06953</v>
      </c>
      <c r="C58" s="106">
        <v>950159.57259999996</v>
      </c>
      <c r="D58" s="112">
        <f t="shared" si="3"/>
        <v>-0.14157286875808114</v>
      </c>
    </row>
    <row r="59" spans="1:4" x14ac:dyDescent="0.25">
      <c r="A59" s="105" t="s">
        <v>137</v>
      </c>
      <c r="B59" s="106">
        <v>915065.33814999997</v>
      </c>
      <c r="C59" s="106">
        <v>885946.63489999995</v>
      </c>
      <c r="D59" s="112">
        <f t="shared" si="3"/>
        <v>-3.1821447098924871E-2</v>
      </c>
    </row>
    <row r="60" spans="1:4" x14ac:dyDescent="0.25">
      <c r="A60" s="105" t="s">
        <v>142</v>
      </c>
      <c r="B60" s="106">
        <v>883927.28751000005</v>
      </c>
      <c r="C60" s="106">
        <v>803038.49413999997</v>
      </c>
      <c r="D60" s="112">
        <f t="shared" si="3"/>
        <v>-9.1510687036104169E-2</v>
      </c>
    </row>
    <row r="61" spans="1:4" x14ac:dyDescent="0.25">
      <c r="A61" s="105" t="s">
        <v>129</v>
      </c>
      <c r="B61" s="106">
        <v>838036.51716000005</v>
      </c>
      <c r="C61" s="106">
        <v>748505.85282000003</v>
      </c>
      <c r="D61" s="112">
        <f t="shared" si="3"/>
        <v>-0.10683384614719194</v>
      </c>
    </row>
    <row r="62" spans="1:4" x14ac:dyDescent="0.25">
      <c r="A62" s="100"/>
      <c r="B62" s="101"/>
      <c r="C62" s="101"/>
      <c r="D62" s="100"/>
    </row>
    <row r="63" spans="1:4" ht="19" x14ac:dyDescent="0.4">
      <c r="A63" s="134" t="s">
        <v>69</v>
      </c>
      <c r="B63" s="134"/>
      <c r="C63" s="134"/>
      <c r="D63" s="134"/>
    </row>
    <row r="64" spans="1:4" ht="15.5" x14ac:dyDescent="0.35">
      <c r="A64" s="133" t="s">
        <v>70</v>
      </c>
      <c r="B64" s="133"/>
      <c r="C64" s="133"/>
      <c r="D64" s="133"/>
    </row>
    <row r="65" spans="1:4" x14ac:dyDescent="0.25">
      <c r="A65" s="100"/>
      <c r="B65" s="101"/>
      <c r="C65" s="101"/>
      <c r="D65" s="100"/>
    </row>
    <row r="66" spans="1:4" ht="13" x14ac:dyDescent="0.3">
      <c r="A66" s="102" t="s">
        <v>71</v>
      </c>
      <c r="B66" s="103" t="s">
        <v>145</v>
      </c>
      <c r="C66" s="103" t="s">
        <v>146</v>
      </c>
      <c r="D66" s="104" t="s">
        <v>61</v>
      </c>
    </row>
    <row r="67" spans="1:4" x14ac:dyDescent="0.25">
      <c r="A67" s="105" t="s">
        <v>167</v>
      </c>
      <c r="B67" s="111">
        <v>8076158.3440300003</v>
      </c>
      <c r="C67" s="111">
        <v>7284695.5077799996</v>
      </c>
      <c r="D67" s="112">
        <f t="shared" ref="D67:D76" si="4">(C67-B67)/B67</f>
        <v>-9.7999915620161179E-2</v>
      </c>
    </row>
    <row r="68" spans="1:4" x14ac:dyDescent="0.25">
      <c r="A68" s="105" t="s">
        <v>168</v>
      </c>
      <c r="B68" s="111">
        <v>1989877.2775900001</v>
      </c>
      <c r="C68" s="111">
        <v>2189368.2055199998</v>
      </c>
      <c r="D68" s="112">
        <f t="shared" si="4"/>
        <v>0.10025288000253423</v>
      </c>
    </row>
    <row r="69" spans="1:4" x14ac:dyDescent="0.25">
      <c r="A69" s="105" t="s">
        <v>169</v>
      </c>
      <c r="B69" s="111">
        <v>1487855.3937599999</v>
      </c>
      <c r="C69" s="111">
        <v>1669053.53293</v>
      </c>
      <c r="D69" s="112">
        <f t="shared" si="4"/>
        <v>0.1217847782317671</v>
      </c>
    </row>
    <row r="70" spans="1:4" x14ac:dyDescent="0.25">
      <c r="A70" s="105" t="s">
        <v>170</v>
      </c>
      <c r="B70" s="111">
        <v>1552489.4510300001</v>
      </c>
      <c r="C70" s="111">
        <v>1546770.9061100001</v>
      </c>
      <c r="D70" s="112">
        <f t="shared" si="4"/>
        <v>-3.6834678111378099E-3</v>
      </c>
    </row>
    <row r="71" spans="1:4" x14ac:dyDescent="0.25">
      <c r="A71" s="105" t="s">
        <v>171</v>
      </c>
      <c r="B71" s="111">
        <v>1155952.96294</v>
      </c>
      <c r="C71" s="111">
        <v>1202199.8045699999</v>
      </c>
      <c r="D71" s="112">
        <f t="shared" si="4"/>
        <v>4.0007546252035842E-2</v>
      </c>
    </row>
    <row r="72" spans="1:4" x14ac:dyDescent="0.25">
      <c r="A72" s="105" t="s">
        <v>172</v>
      </c>
      <c r="B72" s="111">
        <v>859127.99765999999</v>
      </c>
      <c r="C72" s="111">
        <v>826234.77856000001</v>
      </c>
      <c r="D72" s="112">
        <f t="shared" si="4"/>
        <v>-3.828675027422105E-2</v>
      </c>
    </row>
    <row r="73" spans="1:4" x14ac:dyDescent="0.25">
      <c r="A73" s="105" t="s">
        <v>173</v>
      </c>
      <c r="B73" s="111">
        <v>415670.39585999999</v>
      </c>
      <c r="C73" s="111">
        <v>389873.17842000001</v>
      </c>
      <c r="D73" s="112">
        <f t="shared" si="4"/>
        <v>-6.2061714514517939E-2</v>
      </c>
    </row>
    <row r="74" spans="1:4" x14ac:dyDescent="0.25">
      <c r="A74" s="105" t="s">
        <v>174</v>
      </c>
      <c r="B74" s="111">
        <v>454102.21421000001</v>
      </c>
      <c r="C74" s="111">
        <v>389297.81488000002</v>
      </c>
      <c r="D74" s="112">
        <f t="shared" si="4"/>
        <v>-0.14270883801511508</v>
      </c>
    </row>
    <row r="75" spans="1:4" x14ac:dyDescent="0.25">
      <c r="A75" s="105" t="s">
        <v>175</v>
      </c>
      <c r="B75" s="111">
        <v>369123.20587000001</v>
      </c>
      <c r="C75" s="111">
        <v>376242.92469999997</v>
      </c>
      <c r="D75" s="112">
        <f t="shared" si="4"/>
        <v>1.9288190817532705E-2</v>
      </c>
    </row>
    <row r="76" spans="1:4" x14ac:dyDescent="0.25">
      <c r="A76" s="105" t="s">
        <v>176</v>
      </c>
      <c r="B76" s="111">
        <v>397770.56036</v>
      </c>
      <c r="C76" s="111">
        <v>337742.47788999998</v>
      </c>
      <c r="D76" s="112">
        <f t="shared" si="4"/>
        <v>-0.15091132540244293</v>
      </c>
    </row>
    <row r="77" spans="1:4" x14ac:dyDescent="0.25">
      <c r="A77" s="100"/>
      <c r="B77" s="101"/>
      <c r="C77" s="101"/>
      <c r="D77" s="100"/>
    </row>
    <row r="78" spans="1:4" ht="19" x14ac:dyDescent="0.4">
      <c r="A78" s="134" t="s">
        <v>72</v>
      </c>
      <c r="B78" s="134"/>
      <c r="C78" s="134"/>
      <c r="D78" s="134"/>
    </row>
    <row r="79" spans="1:4" ht="15.5" x14ac:dyDescent="0.35">
      <c r="A79" s="133" t="s">
        <v>73</v>
      </c>
      <c r="B79" s="133"/>
      <c r="C79" s="133"/>
      <c r="D79" s="133"/>
    </row>
    <row r="80" spans="1:4" x14ac:dyDescent="0.25">
      <c r="A80" s="100"/>
      <c r="B80" s="101"/>
      <c r="C80" s="101"/>
      <c r="D80" s="100"/>
    </row>
    <row r="81" spans="1:4" ht="13" x14ac:dyDescent="0.3">
      <c r="A81" s="102" t="s">
        <v>71</v>
      </c>
      <c r="B81" s="103" t="s">
        <v>145</v>
      </c>
      <c r="C81" s="103" t="s">
        <v>146</v>
      </c>
      <c r="D81" s="104" t="s">
        <v>61</v>
      </c>
    </row>
    <row r="82" spans="1:4" x14ac:dyDescent="0.25">
      <c r="A82" s="105" t="s">
        <v>177</v>
      </c>
      <c r="B82" s="111">
        <v>18583.74365</v>
      </c>
      <c r="C82" s="111">
        <v>112931.30701999999</v>
      </c>
      <c r="D82" s="112">
        <f t="shared" ref="D82:D91" si="5">(C82-B82)/B82</f>
        <v>5.0768868289893776</v>
      </c>
    </row>
    <row r="83" spans="1:4" x14ac:dyDescent="0.25">
      <c r="A83" s="105" t="s">
        <v>178</v>
      </c>
      <c r="B83" s="111">
        <v>10493.70003</v>
      </c>
      <c r="C83" s="111">
        <v>55744.060510000003</v>
      </c>
      <c r="D83" s="112">
        <f t="shared" si="5"/>
        <v>4.3121454158814947</v>
      </c>
    </row>
    <row r="84" spans="1:4" x14ac:dyDescent="0.25">
      <c r="A84" s="105" t="s">
        <v>179</v>
      </c>
      <c r="B84" s="111">
        <v>305.42237999999998</v>
      </c>
      <c r="C84" s="111">
        <v>1403.2128499999999</v>
      </c>
      <c r="D84" s="112">
        <f t="shared" si="5"/>
        <v>3.5943353921870429</v>
      </c>
    </row>
    <row r="85" spans="1:4" x14ac:dyDescent="0.25">
      <c r="A85" s="105" t="s">
        <v>180</v>
      </c>
      <c r="B85" s="111">
        <v>612.34092999999996</v>
      </c>
      <c r="C85" s="111">
        <v>2026.2393500000001</v>
      </c>
      <c r="D85" s="112">
        <f t="shared" si="5"/>
        <v>2.3090052464727453</v>
      </c>
    </row>
    <row r="86" spans="1:4" x14ac:dyDescent="0.25">
      <c r="A86" s="105" t="s">
        <v>181</v>
      </c>
      <c r="B86" s="111">
        <v>8660.6856200000002</v>
      </c>
      <c r="C86" s="111">
        <v>18736.962019999999</v>
      </c>
      <c r="D86" s="112">
        <f t="shared" si="5"/>
        <v>1.1634501980687297</v>
      </c>
    </row>
    <row r="87" spans="1:4" x14ac:dyDescent="0.25">
      <c r="A87" s="105" t="s">
        <v>182</v>
      </c>
      <c r="B87" s="111">
        <v>68277.880359999996</v>
      </c>
      <c r="C87" s="111">
        <v>109600.48712999999</v>
      </c>
      <c r="D87" s="112">
        <f t="shared" si="5"/>
        <v>0.60521220858239311</v>
      </c>
    </row>
    <row r="88" spans="1:4" x14ac:dyDescent="0.25">
      <c r="A88" s="105" t="s">
        <v>183</v>
      </c>
      <c r="B88" s="111">
        <v>2819.0510599999998</v>
      </c>
      <c r="C88" s="111">
        <v>4375.7501400000001</v>
      </c>
      <c r="D88" s="112">
        <f t="shared" si="5"/>
        <v>0.55220676989085837</v>
      </c>
    </row>
    <row r="89" spans="1:4" x14ac:dyDescent="0.25">
      <c r="A89" s="105" t="s">
        <v>184</v>
      </c>
      <c r="B89" s="111">
        <v>6205.0540199999996</v>
      </c>
      <c r="C89" s="111">
        <v>9460.7219600000008</v>
      </c>
      <c r="D89" s="112">
        <f t="shared" si="5"/>
        <v>0.5246800317138901</v>
      </c>
    </row>
    <row r="90" spans="1:4" x14ac:dyDescent="0.25">
      <c r="A90" s="105" t="s">
        <v>185</v>
      </c>
      <c r="B90" s="111">
        <v>1802.9353599999999</v>
      </c>
      <c r="C90" s="111">
        <v>2634.65164</v>
      </c>
      <c r="D90" s="112">
        <f t="shared" si="5"/>
        <v>0.4613123123837341</v>
      </c>
    </row>
    <row r="91" spans="1:4" x14ac:dyDescent="0.25">
      <c r="A91" s="105" t="s">
        <v>186</v>
      </c>
      <c r="B91" s="111">
        <v>6.9497200000000001</v>
      </c>
      <c r="C91" s="111">
        <v>9.5760000000000005</v>
      </c>
      <c r="D91" s="112">
        <f t="shared" si="5"/>
        <v>0.37789723902545719</v>
      </c>
    </row>
    <row r="92" spans="1:4" ht="13" x14ac:dyDescent="0.3">
      <c r="A92" s="100" t="s">
        <v>211</v>
      </c>
      <c r="B92" s="101"/>
      <c r="C92" s="101"/>
      <c r="D92" s="100"/>
    </row>
  </sheetData>
  <mergeCells count="12">
    <mergeCell ref="A79:D79"/>
    <mergeCell ref="A2:D2"/>
    <mergeCell ref="A3:D3"/>
    <mergeCell ref="A18:D18"/>
    <mergeCell ref="A19:D19"/>
    <mergeCell ref="A33:D33"/>
    <mergeCell ref="A34:D34"/>
    <mergeCell ref="A48:D48"/>
    <mergeCell ref="A49:D49"/>
    <mergeCell ref="A63:D63"/>
    <mergeCell ref="A64:D64"/>
    <mergeCell ref="A78:D7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8"/>
  <sheetViews>
    <sheetView showGridLines="0" zoomScale="80" zoomScaleNormal="80" workbookViewId="0">
      <selection activeCell="J2" sqref="J2"/>
    </sheetView>
  </sheetViews>
  <sheetFormatPr defaultColWidth="9.1796875" defaultRowHeight="12.5" x14ac:dyDescent="0.25"/>
  <cols>
    <col min="1" max="1" width="44.7265625" style="16" customWidth="1"/>
    <col min="2" max="2" width="16.6328125" style="17" customWidth="1"/>
    <col min="3" max="3" width="16.6328125" style="16" customWidth="1"/>
    <col min="4" max="5" width="10.6328125" style="16" customWidth="1"/>
    <col min="6" max="7" width="16.6328125" style="16" customWidth="1"/>
    <col min="8" max="9" width="10.6328125" style="16" customWidth="1"/>
    <col min="10" max="11" width="16.6328125" style="16" customWidth="1"/>
    <col min="12" max="13" width="10.6328125" style="16" customWidth="1"/>
    <col min="14" max="16384" width="9.1796875" style="16"/>
  </cols>
  <sheetData>
    <row r="1" spans="1:13" ht="25" x14ac:dyDescent="0.5">
      <c r="B1" s="132" t="s">
        <v>113</v>
      </c>
      <c r="C1" s="132"/>
      <c r="D1" s="132"/>
      <c r="E1" s="132"/>
      <c r="F1" s="132"/>
      <c r="G1" s="132"/>
      <c r="H1" s="132"/>
      <c r="I1" s="132"/>
      <c r="J1" s="132"/>
    </row>
    <row r="5" spans="1:13" ht="25" x14ac:dyDescent="0.25">
      <c r="A5" s="136" t="s">
        <v>107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8"/>
    </row>
    <row r="6" spans="1:13" ht="18" x14ac:dyDescent="0.25">
      <c r="A6" s="67"/>
      <c r="B6" s="135" t="str">
        <f>SEKTOR_USD!B6</f>
        <v>1 - 31 MART</v>
      </c>
      <c r="C6" s="135"/>
      <c r="D6" s="135"/>
      <c r="E6" s="135"/>
      <c r="F6" s="135" t="str">
        <f>SEKTOR_USD!F6</f>
        <v>1 OCAK  -  31 MART</v>
      </c>
      <c r="G6" s="135"/>
      <c r="H6" s="135"/>
      <c r="I6" s="135"/>
      <c r="J6" s="135" t="s">
        <v>100</v>
      </c>
      <c r="K6" s="135"/>
      <c r="L6" s="135"/>
      <c r="M6" s="135"/>
    </row>
    <row r="7" spans="1:13" ht="29" x14ac:dyDescent="0.4">
      <c r="A7" s="68" t="s">
        <v>1</v>
      </c>
      <c r="B7" s="69">
        <f>SEKTOR_USD!B7</f>
        <v>2025</v>
      </c>
      <c r="C7" s="70">
        <f>SEKTOR_USD!C7</f>
        <v>2026</v>
      </c>
      <c r="D7" s="6" t="s">
        <v>109</v>
      </c>
      <c r="E7" s="6" t="s">
        <v>110</v>
      </c>
      <c r="F7" s="4"/>
      <c r="G7" s="5"/>
      <c r="H7" s="6" t="s">
        <v>109</v>
      </c>
      <c r="I7" s="6" t="s">
        <v>110</v>
      </c>
      <c r="J7" s="4"/>
      <c r="K7" s="4"/>
      <c r="L7" s="6" t="s">
        <v>109</v>
      </c>
      <c r="M7" s="6" t="s">
        <v>110</v>
      </c>
    </row>
    <row r="8" spans="1:13" ht="16.5" x14ac:dyDescent="0.35">
      <c r="A8" s="71" t="s">
        <v>2</v>
      </c>
      <c r="B8" s="72">
        <f>SEKTOR_USD!B8*$B$46</f>
        <v>115629766.03952794</v>
      </c>
      <c r="C8" s="72">
        <f>SEKTOR_USD!C8*$C$46</f>
        <v>130556263.02216372</v>
      </c>
      <c r="D8" s="73">
        <f t="shared" ref="D8:D42" si="0">(C8-B8)/B8*100</f>
        <v>12.908870694707772</v>
      </c>
      <c r="E8" s="73">
        <f t="shared" ref="E8:E43" si="1">C8/C$43*100</f>
        <v>15.170270090568369</v>
      </c>
      <c r="F8" s="72">
        <f>SEKTOR_USD!F8*$B$47</f>
        <v>328947931.98814124</v>
      </c>
      <c r="G8" s="72">
        <f>SEKTOR_USD!G8*$C$47</f>
        <v>386906088.4948405</v>
      </c>
      <c r="H8" s="73">
        <f t="shared" ref="H8:H42" si="2">(G8-F8)/F8*100</f>
        <v>17.619249391964161</v>
      </c>
      <c r="I8" s="73">
        <f t="shared" ref="I8:I43" si="3">G8/G$43*100</f>
        <v>15.91793153848737</v>
      </c>
      <c r="J8" s="72">
        <f>SEKTOR_USD!J8*$B$48</f>
        <v>1230723829.395997</v>
      </c>
      <c r="K8" s="72">
        <f>SEKTOR_USD!K8*$C$48</f>
        <v>1497124147.2501531</v>
      </c>
      <c r="L8" s="73">
        <f t="shared" ref="L8:L42" si="4">(K8-J8)/J8*100</f>
        <v>21.645824310145798</v>
      </c>
      <c r="M8" s="73">
        <f t="shared" ref="M8:M43" si="5">K8/K$43*100</f>
        <v>15.29836267274621</v>
      </c>
    </row>
    <row r="9" spans="1:13" s="18" customFormat="1" ht="15.5" x14ac:dyDescent="0.35">
      <c r="A9" s="74" t="s">
        <v>3</v>
      </c>
      <c r="B9" s="72">
        <f>SEKTOR_USD!B9*$B$46</f>
        <v>79404434.025700077</v>
      </c>
      <c r="C9" s="72">
        <f>SEKTOR_USD!C9*$C$46</f>
        <v>91184454.073295295</v>
      </c>
      <c r="D9" s="75">
        <f t="shared" si="0"/>
        <v>14.835468814981404</v>
      </c>
      <c r="E9" s="75">
        <f t="shared" si="1"/>
        <v>10.595376769616053</v>
      </c>
      <c r="F9" s="72">
        <f>SEKTOR_USD!F9*$B$47</f>
        <v>229220047.85711402</v>
      </c>
      <c r="G9" s="72">
        <f>SEKTOR_USD!G9*$C$47</f>
        <v>268023633.93465224</v>
      </c>
      <c r="H9" s="75">
        <f t="shared" si="2"/>
        <v>16.928530658769741</v>
      </c>
      <c r="I9" s="75">
        <f t="shared" si="3"/>
        <v>11.026918372532378</v>
      </c>
      <c r="J9" s="72">
        <f>SEKTOR_USD!J9*$B$48</f>
        <v>833798572.91326988</v>
      </c>
      <c r="K9" s="72">
        <f>SEKTOR_USD!K9*$C$48</f>
        <v>1000313209.1860261</v>
      </c>
      <c r="L9" s="75">
        <f t="shared" si="4"/>
        <v>19.970607012549628</v>
      </c>
      <c r="M9" s="75">
        <f t="shared" si="5"/>
        <v>10.221700243479864</v>
      </c>
    </row>
    <row r="10" spans="1:13" ht="14" x14ac:dyDescent="0.3">
      <c r="A10" s="76" t="str">
        <f>SEKTOR_USD!A10</f>
        <v xml:space="preserve"> Hububat, Bakliyat, Yağlı Tohumlar ve Mamulleri </v>
      </c>
      <c r="B10" s="77">
        <f>SEKTOR_USD!B10*$B$46</f>
        <v>41056791.01090987</v>
      </c>
      <c r="C10" s="77">
        <f>SEKTOR_USD!C10*$C$46</f>
        <v>42002934.59667439</v>
      </c>
      <c r="D10" s="78">
        <f t="shared" si="0"/>
        <v>2.3044752462828977</v>
      </c>
      <c r="E10" s="78">
        <f t="shared" si="1"/>
        <v>4.8806227114501288</v>
      </c>
      <c r="F10" s="77">
        <f>SEKTOR_USD!F10*$B$47</f>
        <v>115857077.96256891</v>
      </c>
      <c r="G10" s="77">
        <f>SEKTOR_USD!G10*$C$47</f>
        <v>123619720.95193893</v>
      </c>
      <c r="H10" s="78">
        <f t="shared" si="2"/>
        <v>6.7001888239214633</v>
      </c>
      <c r="I10" s="78">
        <f t="shared" si="3"/>
        <v>5.085911836060748</v>
      </c>
      <c r="J10" s="77">
        <f>SEKTOR_USD!J10*$B$48</f>
        <v>410203446.11127955</v>
      </c>
      <c r="K10" s="77">
        <f>SEKTOR_USD!K10*$C$48</f>
        <v>496607747.6219964</v>
      </c>
      <c r="L10" s="78">
        <f t="shared" si="4"/>
        <v>21.063767827849304</v>
      </c>
      <c r="M10" s="78">
        <f t="shared" si="5"/>
        <v>5.0745861277912425</v>
      </c>
    </row>
    <row r="11" spans="1:13" ht="14" x14ac:dyDescent="0.3">
      <c r="A11" s="76" t="str">
        <f>SEKTOR_USD!A11</f>
        <v xml:space="preserve"> Yaş Meyve ve Sebze  </v>
      </c>
      <c r="B11" s="77">
        <f>SEKTOR_USD!B11*$B$46</f>
        <v>11061360.435350286</v>
      </c>
      <c r="C11" s="77">
        <f>SEKTOR_USD!C11*$C$46</f>
        <v>17473291.082198229</v>
      </c>
      <c r="D11" s="78">
        <f t="shared" si="0"/>
        <v>57.966926259418038</v>
      </c>
      <c r="E11" s="78">
        <f t="shared" si="1"/>
        <v>2.0303472154611746</v>
      </c>
      <c r="F11" s="77">
        <f>SEKTOR_USD!F11*$B$47</f>
        <v>35178061.457350574</v>
      </c>
      <c r="G11" s="77">
        <f>SEKTOR_USD!G11*$C$47</f>
        <v>57054361.33049687</v>
      </c>
      <c r="H11" s="78">
        <f t="shared" si="2"/>
        <v>62.187337695310006</v>
      </c>
      <c r="I11" s="78">
        <f t="shared" si="3"/>
        <v>2.3473071234522105</v>
      </c>
      <c r="J11" s="77">
        <f>SEKTOR_USD!J11*$B$48</f>
        <v>116595798.83524525</v>
      </c>
      <c r="K11" s="77">
        <f>SEKTOR_USD!K11*$C$48</f>
        <v>167216523.62544706</v>
      </c>
      <c r="L11" s="78">
        <f t="shared" si="4"/>
        <v>43.41556496536468</v>
      </c>
      <c r="M11" s="78">
        <f t="shared" si="5"/>
        <v>1.7087019990937913</v>
      </c>
    </row>
    <row r="12" spans="1:13" ht="14" x14ac:dyDescent="0.3">
      <c r="A12" s="76" t="str">
        <f>SEKTOR_USD!A12</f>
        <v xml:space="preserve"> Meyve Sebze Mamulleri </v>
      </c>
      <c r="B12" s="77">
        <f>SEKTOR_USD!B12*$B$46</f>
        <v>8308783.4332802678</v>
      </c>
      <c r="C12" s="77">
        <f>SEKTOR_USD!C12*$C$46</f>
        <v>8955183.3196721915</v>
      </c>
      <c r="D12" s="78">
        <f t="shared" si="0"/>
        <v>7.7797175914203391</v>
      </c>
      <c r="E12" s="78">
        <f t="shared" si="1"/>
        <v>1.0405670821545878</v>
      </c>
      <c r="F12" s="77">
        <f>SEKTOR_USD!F12*$B$47</f>
        <v>22940283.593612269</v>
      </c>
      <c r="G12" s="77">
        <f>SEKTOR_USD!G12*$C$47</f>
        <v>25509652.226551566</v>
      </c>
      <c r="H12" s="78">
        <f t="shared" si="2"/>
        <v>11.200247906502515</v>
      </c>
      <c r="I12" s="78">
        <f t="shared" si="3"/>
        <v>1.0495076448461851</v>
      </c>
      <c r="J12" s="77">
        <f>SEKTOR_USD!J12*$B$48</f>
        <v>90665539.264916763</v>
      </c>
      <c r="K12" s="77">
        <f>SEKTOR_USD!K12*$C$48</f>
        <v>105026416.97899434</v>
      </c>
      <c r="L12" s="78">
        <f t="shared" si="4"/>
        <v>15.839400317375658</v>
      </c>
      <c r="M12" s="78">
        <f t="shared" si="5"/>
        <v>1.0732124120200022</v>
      </c>
    </row>
    <row r="13" spans="1:13" ht="14" x14ac:dyDescent="0.3">
      <c r="A13" s="76" t="str">
        <f>SEKTOR_USD!A13</f>
        <v xml:space="preserve"> Kuru Meyve ve Mamulleri  </v>
      </c>
      <c r="B13" s="77">
        <f>SEKTOR_USD!B13*$B$46</f>
        <v>5965498.4218790932</v>
      </c>
      <c r="C13" s="77">
        <f>SEKTOR_USD!C13*$C$46</f>
        <v>5809190.3647005595</v>
      </c>
      <c r="D13" s="78">
        <f t="shared" si="0"/>
        <v>-2.6202011319834968</v>
      </c>
      <c r="E13" s="78">
        <f t="shared" si="1"/>
        <v>0.67501156053366884</v>
      </c>
      <c r="F13" s="77">
        <f>SEKTOR_USD!F13*$B$47</f>
        <v>17004021.704228431</v>
      </c>
      <c r="G13" s="77">
        <f>SEKTOR_USD!G13*$C$47</f>
        <v>17677826.93660228</v>
      </c>
      <c r="H13" s="78">
        <f t="shared" si="2"/>
        <v>3.9626227494539825</v>
      </c>
      <c r="I13" s="78">
        <f t="shared" si="3"/>
        <v>0.72729390230263979</v>
      </c>
      <c r="J13" s="77">
        <f>SEKTOR_USD!J13*$B$48</f>
        <v>62550288.210835472</v>
      </c>
      <c r="K13" s="77">
        <f>SEKTOR_USD!K13*$C$48</f>
        <v>69350986.341551319</v>
      </c>
      <c r="L13" s="78">
        <f t="shared" si="4"/>
        <v>10.872368977410682</v>
      </c>
      <c r="M13" s="78">
        <f t="shared" si="5"/>
        <v>0.70866303420089494</v>
      </c>
    </row>
    <row r="14" spans="1:13" ht="14" x14ac:dyDescent="0.3">
      <c r="A14" s="76" t="str">
        <f>SEKTOR_USD!A14</f>
        <v xml:space="preserve"> Fındık ve Mamulleri </v>
      </c>
      <c r="B14" s="77">
        <f>SEKTOR_USD!B14*$B$46</f>
        <v>8047826.8044879772</v>
      </c>
      <c r="C14" s="77">
        <f>SEKTOR_USD!C14*$C$46</f>
        <v>12035943.2888033</v>
      </c>
      <c r="D14" s="78">
        <f t="shared" si="0"/>
        <v>49.555197709912157</v>
      </c>
      <c r="E14" s="78">
        <f t="shared" si="1"/>
        <v>1.3985427145300022</v>
      </c>
      <c r="F14" s="77">
        <f>SEKTOR_USD!F14*$B$47</f>
        <v>23164966.813124895</v>
      </c>
      <c r="G14" s="77">
        <f>SEKTOR_USD!G14*$C$47</f>
        <v>28811556.364205979</v>
      </c>
      <c r="H14" s="78">
        <f t="shared" si="2"/>
        <v>24.375556402186675</v>
      </c>
      <c r="I14" s="78">
        <f t="shared" si="3"/>
        <v>1.1853532300482699</v>
      </c>
      <c r="J14" s="77">
        <f>SEKTOR_USD!J14*$B$48</f>
        <v>91191827.684725046</v>
      </c>
      <c r="K14" s="77">
        <f>SEKTOR_USD!K14*$C$48</f>
        <v>93737795.665505633</v>
      </c>
      <c r="L14" s="78">
        <f t="shared" si="4"/>
        <v>2.7918817348224345</v>
      </c>
      <c r="M14" s="78">
        <f t="shared" si="5"/>
        <v>0.95785963833971299</v>
      </c>
    </row>
    <row r="15" spans="1:13" ht="14" x14ac:dyDescent="0.3">
      <c r="A15" s="76" t="str">
        <f>SEKTOR_USD!A15</f>
        <v xml:space="preserve"> Zeytin ve Zeytinyağı </v>
      </c>
      <c r="B15" s="77">
        <f>SEKTOR_USD!B15*$B$46</f>
        <v>1954015.9887794447</v>
      </c>
      <c r="C15" s="77">
        <f>SEKTOR_USD!C15*$C$46</f>
        <v>1293972.2134739666</v>
      </c>
      <c r="D15" s="78">
        <f t="shared" si="0"/>
        <v>-33.778831856834877</v>
      </c>
      <c r="E15" s="78">
        <f t="shared" si="1"/>
        <v>0.15035592712054127</v>
      </c>
      <c r="F15" s="77">
        <f>SEKTOR_USD!F15*$B$47</f>
        <v>5256116.3871071339</v>
      </c>
      <c r="G15" s="77">
        <f>SEKTOR_USD!G15*$C$47</f>
        <v>3880705.3767947713</v>
      </c>
      <c r="H15" s="78">
        <f t="shared" si="2"/>
        <v>-26.167818766078781</v>
      </c>
      <c r="I15" s="78">
        <f t="shared" si="3"/>
        <v>0.15965838829047727</v>
      </c>
      <c r="J15" s="77">
        <f>SEKTOR_USD!J15*$B$48</f>
        <v>24400871.598071937</v>
      </c>
      <c r="K15" s="77">
        <f>SEKTOR_USD!K15*$C$48</f>
        <v>18202522.18186735</v>
      </c>
      <c r="L15" s="78">
        <f t="shared" si="4"/>
        <v>-25.402163981283177</v>
      </c>
      <c r="M15" s="78">
        <f t="shared" si="5"/>
        <v>0.18600246773682241</v>
      </c>
    </row>
    <row r="16" spans="1:13" ht="14" x14ac:dyDescent="0.3">
      <c r="A16" s="76" t="str">
        <f>SEKTOR_USD!A16</f>
        <v xml:space="preserve"> Tütün </v>
      </c>
      <c r="B16" s="77">
        <f>SEKTOR_USD!B16*$B$46</f>
        <v>2324272.1033853199</v>
      </c>
      <c r="C16" s="77">
        <f>SEKTOR_USD!C16*$C$46</f>
        <v>2832127.6625455171</v>
      </c>
      <c r="D16" s="78">
        <f t="shared" si="0"/>
        <v>21.850090547509549</v>
      </c>
      <c r="E16" s="78">
        <f t="shared" si="1"/>
        <v>0.32908525854858311</v>
      </c>
      <c r="F16" s="77">
        <f>SEKTOR_USD!F16*$B$47</f>
        <v>7780573.2120941011</v>
      </c>
      <c r="G16" s="77">
        <f>SEKTOR_USD!G16*$C$47</f>
        <v>9089435.9753468689</v>
      </c>
      <c r="H16" s="78">
        <f t="shared" si="2"/>
        <v>16.822189414248747</v>
      </c>
      <c r="I16" s="78">
        <f t="shared" si="3"/>
        <v>0.37395384534240811</v>
      </c>
      <c r="J16" s="77">
        <f>SEKTOR_USD!J16*$B$48</f>
        <v>33130614.612598456</v>
      </c>
      <c r="K16" s="77">
        <f>SEKTOR_USD!K16*$C$48</f>
        <v>43625146.335236609</v>
      </c>
      <c r="L16" s="78">
        <f t="shared" si="4"/>
        <v>31.676236150015271</v>
      </c>
      <c r="M16" s="78">
        <f t="shared" si="5"/>
        <v>0.44578354541532933</v>
      </c>
    </row>
    <row r="17" spans="1:13" ht="14" x14ac:dyDescent="0.3">
      <c r="A17" s="76" t="str">
        <f>SEKTOR_USD!A17</f>
        <v xml:space="preserve"> Süs Bitkileri ve Mamulleri</v>
      </c>
      <c r="B17" s="77">
        <f>SEKTOR_USD!B17*$B$46</f>
        <v>685885.82762782706</v>
      </c>
      <c r="C17" s="77">
        <f>SEKTOR_USD!C17*$C$46</f>
        <v>781811.54522715369</v>
      </c>
      <c r="D17" s="78">
        <f t="shared" si="0"/>
        <v>13.985668421097264</v>
      </c>
      <c r="E17" s="78">
        <f t="shared" si="1"/>
        <v>9.0844299817367483E-2</v>
      </c>
      <c r="F17" s="77">
        <f>SEKTOR_USD!F17*$B$47</f>
        <v>2038946.7270277219</v>
      </c>
      <c r="G17" s="77">
        <f>SEKTOR_USD!G17*$C$47</f>
        <v>2380374.7727149683</v>
      </c>
      <c r="H17" s="78">
        <f t="shared" si="2"/>
        <v>16.745314684359787</v>
      </c>
      <c r="I17" s="78">
        <f t="shared" si="3"/>
        <v>9.7932402189438744E-2</v>
      </c>
      <c r="J17" s="77">
        <f>SEKTOR_USD!J17*$B$48</f>
        <v>5060186.5955975326</v>
      </c>
      <c r="K17" s="77">
        <f>SEKTOR_USD!K17*$C$48</f>
        <v>6546070.4354273565</v>
      </c>
      <c r="L17" s="78">
        <f t="shared" si="4"/>
        <v>29.364210425018193</v>
      </c>
      <c r="M17" s="78">
        <f t="shared" si="5"/>
        <v>6.6891018882067638E-2</v>
      </c>
    </row>
    <row r="18" spans="1:13" s="18" customFormat="1" ht="15.5" x14ac:dyDescent="0.35">
      <c r="A18" s="74" t="s">
        <v>12</v>
      </c>
      <c r="B18" s="72">
        <f>SEKTOR_USD!B18*$B$46</f>
        <v>11307287.572381452</v>
      </c>
      <c r="C18" s="72">
        <f>SEKTOR_USD!C18*$C$46</f>
        <v>12855244.924790366</v>
      </c>
      <c r="D18" s="75">
        <f t="shared" si="0"/>
        <v>13.689908764590616</v>
      </c>
      <c r="E18" s="75">
        <f t="shared" si="1"/>
        <v>1.4937432573140608</v>
      </c>
      <c r="F18" s="72">
        <f>SEKTOR_USD!F18*$B$47</f>
        <v>31351473.51392021</v>
      </c>
      <c r="G18" s="72">
        <f>SEKTOR_USD!G18*$C$47</f>
        <v>41935179.856692947</v>
      </c>
      <c r="H18" s="75">
        <f t="shared" si="2"/>
        <v>33.758242138359201</v>
      </c>
      <c r="I18" s="75">
        <f t="shared" si="3"/>
        <v>1.725279962922823</v>
      </c>
      <c r="J18" s="72">
        <f>SEKTOR_USD!J18*$B$48</f>
        <v>128530072.27312899</v>
      </c>
      <c r="K18" s="72">
        <f>SEKTOR_USD!K18*$C$48</f>
        <v>171372912.70042691</v>
      </c>
      <c r="L18" s="75">
        <f t="shared" si="4"/>
        <v>33.332931095110588</v>
      </c>
      <c r="M18" s="75">
        <f t="shared" si="5"/>
        <v>1.7511740596739866</v>
      </c>
    </row>
    <row r="19" spans="1:13" ht="14" x14ac:dyDescent="0.3">
      <c r="A19" s="76" t="str">
        <f>SEKTOR_USD!A19</f>
        <v xml:space="preserve"> Su Ürünleri ve Hayvansal Mamuller</v>
      </c>
      <c r="B19" s="77">
        <f>SEKTOR_USD!B19*$B$46</f>
        <v>11307287.572381452</v>
      </c>
      <c r="C19" s="77">
        <f>SEKTOR_USD!C19*$C$46</f>
        <v>12855244.924790366</v>
      </c>
      <c r="D19" s="78">
        <f t="shared" si="0"/>
        <v>13.689908764590616</v>
      </c>
      <c r="E19" s="78">
        <f t="shared" si="1"/>
        <v>1.4937432573140608</v>
      </c>
      <c r="F19" s="77">
        <f>SEKTOR_USD!F19*$B$47</f>
        <v>31351473.51392021</v>
      </c>
      <c r="G19" s="77">
        <f>SEKTOR_USD!G19*$C$47</f>
        <v>41935179.856692947</v>
      </c>
      <c r="H19" s="78">
        <f t="shared" si="2"/>
        <v>33.758242138359201</v>
      </c>
      <c r="I19" s="78">
        <f t="shared" si="3"/>
        <v>1.725279962922823</v>
      </c>
      <c r="J19" s="77">
        <f>SEKTOR_USD!J19*$B$48</f>
        <v>128530072.27312899</v>
      </c>
      <c r="K19" s="77">
        <f>SEKTOR_USD!K19*$C$48</f>
        <v>171372912.70042691</v>
      </c>
      <c r="L19" s="78">
        <f t="shared" si="4"/>
        <v>33.332931095110588</v>
      </c>
      <c r="M19" s="78">
        <f t="shared" si="5"/>
        <v>1.7511740596739866</v>
      </c>
    </row>
    <row r="20" spans="1:13" s="18" customFormat="1" ht="15.5" x14ac:dyDescent="0.35">
      <c r="A20" s="74" t="s">
        <v>106</v>
      </c>
      <c r="B20" s="72">
        <f>SEKTOR_USD!B20*$B$46</f>
        <v>24918044.441446416</v>
      </c>
      <c r="C20" s="72">
        <f>SEKTOR_USD!C20*$C$46</f>
        <v>26516564.024078056</v>
      </c>
      <c r="D20" s="75">
        <f t="shared" si="0"/>
        <v>6.415108482481104</v>
      </c>
      <c r="E20" s="75">
        <f t="shared" si="1"/>
        <v>3.0811500636382556</v>
      </c>
      <c r="F20" s="72">
        <f>SEKTOR_USD!F20*$B$47</f>
        <v>68376410.617107004</v>
      </c>
      <c r="G20" s="72">
        <f>SEKTOR_USD!G20*$C$47</f>
        <v>76947274.703495339</v>
      </c>
      <c r="H20" s="75">
        <f t="shared" si="2"/>
        <v>12.534825986089421</v>
      </c>
      <c r="I20" s="75">
        <f t="shared" si="3"/>
        <v>3.1657332030321705</v>
      </c>
      <c r="J20" s="72">
        <f>SEKTOR_USD!J20*$B$48</f>
        <v>268395184.20959803</v>
      </c>
      <c r="K20" s="72">
        <f>SEKTOR_USD!K20*$C$48</f>
        <v>325438025.36369997</v>
      </c>
      <c r="L20" s="75">
        <f t="shared" si="4"/>
        <v>21.253302782644354</v>
      </c>
      <c r="M20" s="75">
        <f t="shared" si="5"/>
        <v>3.3254883695923589</v>
      </c>
    </row>
    <row r="21" spans="1:13" ht="14" x14ac:dyDescent="0.3">
      <c r="A21" s="76" t="str">
        <f>SEKTOR_USD!A21</f>
        <v xml:space="preserve"> Mobilya, Kağıt ve Orman Ürünleri</v>
      </c>
      <c r="B21" s="77">
        <f>SEKTOR_USD!B21*$B$46</f>
        <v>24918044.441446416</v>
      </c>
      <c r="C21" s="77">
        <f>SEKTOR_USD!C21*$C$46</f>
        <v>26516564.024078056</v>
      </c>
      <c r="D21" s="78">
        <f t="shared" si="0"/>
        <v>6.415108482481104</v>
      </c>
      <c r="E21" s="78">
        <f t="shared" si="1"/>
        <v>3.0811500636382556</v>
      </c>
      <c r="F21" s="77">
        <f>SEKTOR_USD!F21*$B$47</f>
        <v>68376410.617107004</v>
      </c>
      <c r="G21" s="77">
        <f>SEKTOR_USD!G21*$C$47</f>
        <v>76947274.703495339</v>
      </c>
      <c r="H21" s="78">
        <f t="shared" si="2"/>
        <v>12.534825986089421</v>
      </c>
      <c r="I21" s="78">
        <f t="shared" si="3"/>
        <v>3.1657332030321705</v>
      </c>
      <c r="J21" s="77">
        <f>SEKTOR_USD!J21*$B$48</f>
        <v>268395184.20959803</v>
      </c>
      <c r="K21" s="77">
        <f>SEKTOR_USD!K21*$C$48</f>
        <v>325438025.36369997</v>
      </c>
      <c r="L21" s="78">
        <f t="shared" si="4"/>
        <v>21.253302782644354</v>
      </c>
      <c r="M21" s="78">
        <f t="shared" si="5"/>
        <v>3.3254883695923589</v>
      </c>
    </row>
    <row r="22" spans="1:13" ht="16.5" x14ac:dyDescent="0.35">
      <c r="A22" s="71" t="s">
        <v>14</v>
      </c>
      <c r="B22" s="72">
        <f>SEKTOR_USD!B22*$B$46</f>
        <v>611369603.30691528</v>
      </c>
      <c r="C22" s="72">
        <f>SEKTOR_USD!C22*$C$46</f>
        <v>704790045.44125783</v>
      </c>
      <c r="D22" s="75">
        <f t="shared" si="0"/>
        <v>15.280517976201102</v>
      </c>
      <c r="E22" s="75">
        <f t="shared" si="1"/>
        <v>81.894618450228975</v>
      </c>
      <c r="F22" s="72">
        <f>SEKTOR_USD!F22*$B$47</f>
        <v>1671500431.5280712</v>
      </c>
      <c r="G22" s="72">
        <f>SEKTOR_USD!G22*$C$47</f>
        <v>1975312221.528378</v>
      </c>
      <c r="H22" s="75">
        <f t="shared" si="2"/>
        <v>18.175992316230801</v>
      </c>
      <c r="I22" s="75">
        <f t="shared" si="3"/>
        <v>81.267484912803127</v>
      </c>
      <c r="J22" s="72">
        <f>SEKTOR_USD!J22*$B$48</f>
        <v>6328806158.9285612</v>
      </c>
      <c r="K22" s="72">
        <f>SEKTOR_USD!K22*$C$48</f>
        <v>8023715042.6577797</v>
      </c>
      <c r="L22" s="75">
        <f t="shared" si="4"/>
        <v>26.780862632963924</v>
      </c>
      <c r="M22" s="75">
        <f t="shared" si="5"/>
        <v>81.990329880664135</v>
      </c>
    </row>
    <row r="23" spans="1:13" s="18" customFormat="1" ht="15.5" x14ac:dyDescent="0.35">
      <c r="A23" s="74" t="s">
        <v>15</v>
      </c>
      <c r="B23" s="72">
        <f>SEKTOR_USD!B23*$B$46</f>
        <v>44992509.409878567</v>
      </c>
      <c r="C23" s="72">
        <f>SEKTOR_USD!C23*$C$46</f>
        <v>47245033.182346255</v>
      </c>
      <c r="D23" s="75">
        <f t="shared" si="0"/>
        <v>5.0064417433296642</v>
      </c>
      <c r="E23" s="75">
        <f t="shared" si="1"/>
        <v>5.4897398043047883</v>
      </c>
      <c r="F23" s="72">
        <f>SEKTOR_USD!F23*$B$47</f>
        <v>127253036.09799229</v>
      </c>
      <c r="G23" s="72">
        <f>SEKTOR_USD!G23*$C$47</f>
        <v>140586706.89384848</v>
      </c>
      <c r="H23" s="75">
        <f t="shared" si="2"/>
        <v>10.478076755346322</v>
      </c>
      <c r="I23" s="75">
        <f t="shared" si="3"/>
        <v>5.7839606098302925</v>
      </c>
      <c r="J23" s="72">
        <f>SEKTOR_USD!J23*$B$48</f>
        <v>472825568.85731125</v>
      </c>
      <c r="K23" s="72">
        <f>SEKTOR_USD!K23*$C$48</f>
        <v>554627885.52753818</v>
      </c>
      <c r="L23" s="75">
        <f t="shared" si="4"/>
        <v>17.300738804781759</v>
      </c>
      <c r="M23" s="75">
        <f t="shared" si="5"/>
        <v>5.6674648904723828</v>
      </c>
    </row>
    <row r="24" spans="1:13" ht="14" x14ac:dyDescent="0.3">
      <c r="A24" s="76" t="str">
        <f>SEKTOR_USD!A24</f>
        <v xml:space="preserve"> Tekstil ve Hammaddeleri</v>
      </c>
      <c r="B24" s="77">
        <f>SEKTOR_USD!B24*$B$46</f>
        <v>31085283.502796777</v>
      </c>
      <c r="C24" s="77">
        <f>SEKTOR_USD!C24*$C$46</f>
        <v>33088591.945872955</v>
      </c>
      <c r="D24" s="78">
        <f t="shared" si="0"/>
        <v>6.4445558069172462</v>
      </c>
      <c r="E24" s="78">
        <f t="shared" si="1"/>
        <v>3.8448012000028129</v>
      </c>
      <c r="F24" s="77">
        <f>SEKTOR_USD!F24*$B$47</f>
        <v>87719029.040505916</v>
      </c>
      <c r="G24" s="77">
        <f>SEKTOR_USD!G24*$C$47</f>
        <v>97708952.63835308</v>
      </c>
      <c r="H24" s="78">
        <f t="shared" si="2"/>
        <v>11.388547852295684</v>
      </c>
      <c r="I24" s="78">
        <f t="shared" si="3"/>
        <v>4.019901637746778</v>
      </c>
      <c r="J24" s="77">
        <f>SEKTOR_USD!J24*$B$48</f>
        <v>324812338.48298997</v>
      </c>
      <c r="K24" s="77">
        <f>SEKTOR_USD!K24*$C$48</f>
        <v>381841016.171808</v>
      </c>
      <c r="L24" s="78">
        <f t="shared" si="4"/>
        <v>17.557423451081299</v>
      </c>
      <c r="M24" s="78">
        <f t="shared" si="5"/>
        <v>3.901842315118448</v>
      </c>
    </row>
    <row r="25" spans="1:13" ht="14" x14ac:dyDescent="0.3">
      <c r="A25" s="76" t="str">
        <f>SEKTOR_USD!A25</f>
        <v xml:space="preserve"> Deri ve Deri Mamulleri </v>
      </c>
      <c r="B25" s="77">
        <f>SEKTOR_USD!B25*$B$46</f>
        <v>5219299.5173164643</v>
      </c>
      <c r="C25" s="77">
        <f>SEKTOR_USD!C25*$C$46</f>
        <v>4997308.2284496846</v>
      </c>
      <c r="D25" s="78">
        <f t="shared" si="0"/>
        <v>-4.2532774394391915</v>
      </c>
      <c r="E25" s="78">
        <f t="shared" si="1"/>
        <v>0.58067314272415704</v>
      </c>
      <c r="F25" s="77">
        <f>SEKTOR_USD!F25*$B$47</f>
        <v>14473679.964275206</v>
      </c>
      <c r="G25" s="77">
        <f>SEKTOR_USD!G25*$C$47</f>
        <v>15150674.25927439</v>
      </c>
      <c r="H25" s="78">
        <f t="shared" si="2"/>
        <v>4.6774165013333269</v>
      </c>
      <c r="I25" s="78">
        <f t="shared" si="3"/>
        <v>0.62332282378716986</v>
      </c>
      <c r="J25" s="77">
        <f>SEKTOR_USD!J25*$B$48</f>
        <v>51853363.286559977</v>
      </c>
      <c r="K25" s="77">
        <f>SEKTOR_USD!K25*$C$48</f>
        <v>57636958.458100803</v>
      </c>
      <c r="L25" s="78">
        <f t="shared" si="4"/>
        <v>11.153751280468809</v>
      </c>
      <c r="M25" s="78">
        <f t="shared" si="5"/>
        <v>0.58896324360647845</v>
      </c>
    </row>
    <row r="26" spans="1:13" ht="14" x14ac:dyDescent="0.3">
      <c r="A26" s="76" t="str">
        <f>SEKTOR_USD!A26</f>
        <v xml:space="preserve"> Halı </v>
      </c>
      <c r="B26" s="77">
        <f>SEKTOR_USD!B26*$B$46</f>
        <v>8687926.3897653259</v>
      </c>
      <c r="C26" s="77">
        <f>SEKTOR_USD!C26*$C$46</f>
        <v>9159133.0080236159</v>
      </c>
      <c r="D26" s="78">
        <f t="shared" si="0"/>
        <v>5.423694873996487</v>
      </c>
      <c r="E26" s="78">
        <f t="shared" si="1"/>
        <v>1.0642654615778186</v>
      </c>
      <c r="F26" s="77">
        <f>SEKTOR_USD!F26*$B$47</f>
        <v>25060327.093211174</v>
      </c>
      <c r="G26" s="77">
        <f>SEKTOR_USD!G26*$C$47</f>
        <v>27727079.996221025</v>
      </c>
      <c r="H26" s="78">
        <f t="shared" si="2"/>
        <v>10.641333184083907</v>
      </c>
      <c r="I26" s="78">
        <f t="shared" si="3"/>
        <v>1.1407361482963445</v>
      </c>
      <c r="J26" s="77">
        <f>SEKTOR_USD!J26*$B$48</f>
        <v>96159867.087761313</v>
      </c>
      <c r="K26" s="77">
        <f>SEKTOR_USD!K26*$C$48</f>
        <v>115149910.89762931</v>
      </c>
      <c r="L26" s="78">
        <f t="shared" si="4"/>
        <v>19.748408962063696</v>
      </c>
      <c r="M26" s="78">
        <f t="shared" si="5"/>
        <v>1.1766593317474554</v>
      </c>
    </row>
    <row r="27" spans="1:13" s="18" customFormat="1" ht="15.5" x14ac:dyDescent="0.35">
      <c r="A27" s="74" t="s">
        <v>19</v>
      </c>
      <c r="B27" s="72">
        <f>SEKTOR_USD!B27*$B$46</f>
        <v>101068111.95794557</v>
      </c>
      <c r="C27" s="72">
        <f>SEKTOR_USD!C27*$C$46</f>
        <v>130930902.01383391</v>
      </c>
      <c r="D27" s="75">
        <f t="shared" si="0"/>
        <v>29.547192954701917</v>
      </c>
      <c r="E27" s="75">
        <f t="shared" si="1"/>
        <v>15.213802086341948</v>
      </c>
      <c r="F27" s="72">
        <f>SEKTOR_USD!F27*$B$47</f>
        <v>281443514.27197593</v>
      </c>
      <c r="G27" s="72">
        <f>SEKTOR_USD!G27*$C$47</f>
        <v>333192879.57279718</v>
      </c>
      <c r="H27" s="75">
        <f t="shared" si="2"/>
        <v>18.387123055467782</v>
      </c>
      <c r="I27" s="75">
        <f t="shared" si="3"/>
        <v>13.708084736490209</v>
      </c>
      <c r="J27" s="72">
        <f>SEKTOR_USD!J27*$B$48</f>
        <v>1040802494.4351331</v>
      </c>
      <c r="K27" s="72">
        <f>SEKTOR_USD!K27*$C$48</f>
        <v>1314995729.0299189</v>
      </c>
      <c r="L27" s="75">
        <f t="shared" si="4"/>
        <v>26.344405981040296</v>
      </c>
      <c r="M27" s="75">
        <f t="shared" si="5"/>
        <v>13.437283482977996</v>
      </c>
    </row>
    <row r="28" spans="1:13" ht="14" x14ac:dyDescent="0.3">
      <c r="A28" s="76" t="str">
        <f>SEKTOR_USD!A28</f>
        <v xml:space="preserve"> Kimyevi Maddeler ve Mamulleri  </v>
      </c>
      <c r="B28" s="77">
        <f>SEKTOR_USD!B28*$B$46</f>
        <v>101068111.95794557</v>
      </c>
      <c r="C28" s="77">
        <f>SEKTOR_USD!C28*$C$46</f>
        <v>130930902.01383391</v>
      </c>
      <c r="D28" s="78">
        <f t="shared" si="0"/>
        <v>29.547192954701917</v>
      </c>
      <c r="E28" s="78">
        <f t="shared" si="1"/>
        <v>15.213802086341948</v>
      </c>
      <c r="F28" s="77">
        <f>SEKTOR_USD!F28*$B$47</f>
        <v>281443514.27197593</v>
      </c>
      <c r="G28" s="77">
        <f>SEKTOR_USD!G28*$C$47</f>
        <v>333192879.57279718</v>
      </c>
      <c r="H28" s="78">
        <f t="shared" si="2"/>
        <v>18.387123055467782</v>
      </c>
      <c r="I28" s="78">
        <f t="shared" si="3"/>
        <v>13.708084736490209</v>
      </c>
      <c r="J28" s="77">
        <f>SEKTOR_USD!J28*$B$48</f>
        <v>1040802494.4351331</v>
      </c>
      <c r="K28" s="77">
        <f>SEKTOR_USD!K28*$C$48</f>
        <v>1314995729.0299189</v>
      </c>
      <c r="L28" s="78">
        <f t="shared" si="4"/>
        <v>26.344405981040296</v>
      </c>
      <c r="M28" s="78">
        <f t="shared" si="5"/>
        <v>13.437283482977996</v>
      </c>
    </row>
    <row r="29" spans="1:13" s="18" customFormat="1" ht="15.5" x14ac:dyDescent="0.35">
      <c r="A29" s="74" t="s">
        <v>21</v>
      </c>
      <c r="B29" s="72">
        <f>SEKTOR_USD!B29*$B$46</f>
        <v>465308981.93909115</v>
      </c>
      <c r="C29" s="72">
        <f>SEKTOR_USD!C29*$C$46</f>
        <v>526614110.24507767</v>
      </c>
      <c r="D29" s="75">
        <f t="shared" si="0"/>
        <v>13.175143976483858</v>
      </c>
      <c r="E29" s="75">
        <f t="shared" si="1"/>
        <v>61.191076559582235</v>
      </c>
      <c r="F29" s="72">
        <f>SEKTOR_USD!F29*$B$47</f>
        <v>1262803881.158103</v>
      </c>
      <c r="G29" s="72">
        <f>SEKTOR_USD!G29*$C$47</f>
        <v>1501532635.0617323</v>
      </c>
      <c r="H29" s="75">
        <f t="shared" si="2"/>
        <v>18.904657917640694</v>
      </c>
      <c r="I29" s="75">
        <f t="shared" si="3"/>
        <v>61.775439566482625</v>
      </c>
      <c r="J29" s="72">
        <f>SEKTOR_USD!J29*$B$48</f>
        <v>4815178095.6361179</v>
      </c>
      <c r="K29" s="72">
        <f>SEKTOR_USD!K29*$C$48</f>
        <v>6154091428.1003227</v>
      </c>
      <c r="L29" s="75">
        <f t="shared" si="4"/>
        <v>27.806101993976718</v>
      </c>
      <c r="M29" s="75">
        <f t="shared" si="5"/>
        <v>62.885581507213764</v>
      </c>
    </row>
    <row r="30" spans="1:13" ht="14" x14ac:dyDescent="0.3">
      <c r="A30" s="76" t="str">
        <f>SEKTOR_USD!A30</f>
        <v xml:space="preserve"> Hazırgiyim ve Konfeksiyon </v>
      </c>
      <c r="B30" s="77">
        <f>SEKTOR_USD!B30*$B$46</f>
        <v>52441508.072822653</v>
      </c>
      <c r="C30" s="77">
        <f>SEKTOR_USD!C30*$C$46</f>
        <v>53546074.586198844</v>
      </c>
      <c r="D30" s="78">
        <f t="shared" si="0"/>
        <v>2.1062828930135651</v>
      </c>
      <c r="E30" s="78">
        <f t="shared" si="1"/>
        <v>6.2219030704368041</v>
      </c>
      <c r="F30" s="77">
        <f>SEKTOR_USD!F30*$B$47</f>
        <v>151493935.41372848</v>
      </c>
      <c r="G30" s="77">
        <f>SEKTOR_USD!G30*$C$47</f>
        <v>169380919.61768603</v>
      </c>
      <c r="H30" s="78">
        <f t="shared" si="2"/>
        <v>11.807062873578653</v>
      </c>
      <c r="I30" s="78">
        <f t="shared" si="3"/>
        <v>6.9686002949429238</v>
      </c>
      <c r="J30" s="77">
        <f>SEKTOR_USD!J30*$B$48</f>
        <v>600496414.36901808</v>
      </c>
      <c r="K30" s="77">
        <f>SEKTOR_USD!K30*$C$48</f>
        <v>681528873.03868091</v>
      </c>
      <c r="L30" s="78">
        <f t="shared" si="4"/>
        <v>13.494245216236484</v>
      </c>
      <c r="M30" s="78">
        <f t="shared" si="5"/>
        <v>6.9642025952518614</v>
      </c>
    </row>
    <row r="31" spans="1:13" ht="14" x14ac:dyDescent="0.3">
      <c r="A31" s="76" t="str">
        <f>SEKTOR_USD!A31</f>
        <v xml:space="preserve"> Otomotiv Endüstrisi</v>
      </c>
      <c r="B31" s="77">
        <f>SEKTOR_USD!B31*$B$46</f>
        <v>130353083.02763106</v>
      </c>
      <c r="C31" s="77">
        <f>SEKTOR_USD!C31*$C$46</f>
        <v>145572532.17128187</v>
      </c>
      <c r="D31" s="78">
        <f t="shared" si="0"/>
        <v>11.675557485989598</v>
      </c>
      <c r="E31" s="78">
        <f t="shared" si="1"/>
        <v>16.915118276871922</v>
      </c>
      <c r="F31" s="77">
        <f>SEKTOR_USD!F31*$B$47</f>
        <v>344022524.15093124</v>
      </c>
      <c r="G31" s="77">
        <f>SEKTOR_USD!G31*$C$47</f>
        <v>432507564.033665</v>
      </c>
      <c r="H31" s="78">
        <f t="shared" si="2"/>
        <v>25.720711195035932</v>
      </c>
      <c r="I31" s="78">
        <f t="shared" si="3"/>
        <v>17.794048734018901</v>
      </c>
      <c r="J31" s="77">
        <f>SEKTOR_USD!J31*$B$48</f>
        <v>1284445916.0588503</v>
      </c>
      <c r="K31" s="77">
        <f>SEKTOR_USD!K31*$C$48</f>
        <v>1735901412.7628353</v>
      </c>
      <c r="L31" s="78">
        <f t="shared" si="4"/>
        <v>35.147879023915266</v>
      </c>
      <c r="M31" s="78">
        <f t="shared" si="5"/>
        <v>17.738308092455796</v>
      </c>
    </row>
    <row r="32" spans="1:13" ht="14" x14ac:dyDescent="0.3">
      <c r="A32" s="76" t="str">
        <f>SEKTOR_USD!A32</f>
        <v xml:space="preserve"> Gemi, Yat ve Hizmetleri</v>
      </c>
      <c r="B32" s="77">
        <f>SEKTOR_USD!B32*$B$46</f>
        <v>3203213.4202763876</v>
      </c>
      <c r="C32" s="77">
        <f>SEKTOR_USD!C32*$C$46</f>
        <v>10676660.200392341</v>
      </c>
      <c r="D32" s="78">
        <f t="shared" si="0"/>
        <v>233.31092248830271</v>
      </c>
      <c r="E32" s="78">
        <f t="shared" si="1"/>
        <v>1.2405978476702981</v>
      </c>
      <c r="F32" s="77">
        <f>SEKTOR_USD!F32*$B$47</f>
        <v>11877762.878866481</v>
      </c>
      <c r="G32" s="77">
        <f>SEKTOR_USD!G32*$C$47</f>
        <v>25564682.592970856</v>
      </c>
      <c r="H32" s="78">
        <f t="shared" si="2"/>
        <v>115.23146112351543</v>
      </c>
      <c r="I32" s="78">
        <f t="shared" si="3"/>
        <v>1.0517716816014813</v>
      </c>
      <c r="J32" s="77">
        <f>SEKTOR_USD!J32*$B$48</f>
        <v>61139235.542075306</v>
      </c>
      <c r="K32" s="77">
        <f>SEKTOR_USD!K32*$C$48</f>
        <v>103552591.67789604</v>
      </c>
      <c r="L32" s="78">
        <f t="shared" si="4"/>
        <v>69.37174755257179</v>
      </c>
      <c r="M32" s="78">
        <f t="shared" si="5"/>
        <v>1.0581521286000304</v>
      </c>
    </row>
    <row r="33" spans="1:13" ht="14" x14ac:dyDescent="0.3">
      <c r="A33" s="76" t="str">
        <f>SEKTOR_USD!A33</f>
        <v xml:space="preserve"> Elektrik ve Elektronik</v>
      </c>
      <c r="B33" s="77">
        <f>SEKTOR_USD!B33*$B$46</f>
        <v>54809673.911377847</v>
      </c>
      <c r="C33" s="77">
        <f>SEKTOR_USD!C33*$C$46</f>
        <v>65308517.404966071</v>
      </c>
      <c r="D33" s="78">
        <f t="shared" si="0"/>
        <v>19.155092056493309</v>
      </c>
      <c r="E33" s="78">
        <f t="shared" si="1"/>
        <v>7.5886658005807632</v>
      </c>
      <c r="F33" s="77">
        <f>SEKTOR_USD!F33*$B$47</f>
        <v>144829303.2042028</v>
      </c>
      <c r="G33" s="77">
        <f>SEKTOR_USD!G33*$C$47</f>
        <v>184844717.55030939</v>
      </c>
      <c r="H33" s="78">
        <f t="shared" si="2"/>
        <v>27.629363299281124</v>
      </c>
      <c r="I33" s="78">
        <f t="shared" si="3"/>
        <v>7.6048055244188717</v>
      </c>
      <c r="J33" s="77">
        <f>SEKTOR_USD!J33*$B$48</f>
        <v>571347912.18708813</v>
      </c>
      <c r="K33" s="77">
        <f>SEKTOR_USD!K33*$C$48</f>
        <v>743790495.40063834</v>
      </c>
      <c r="L33" s="78">
        <f t="shared" si="4"/>
        <v>30.181712321910751</v>
      </c>
      <c r="M33" s="78">
        <f t="shared" si="5"/>
        <v>7.6004229656441895</v>
      </c>
    </row>
    <row r="34" spans="1:13" ht="14" x14ac:dyDescent="0.3">
      <c r="A34" s="76" t="str">
        <f>SEKTOR_USD!A34</f>
        <v xml:space="preserve"> Makine ve Aksamları</v>
      </c>
      <c r="B34" s="77">
        <f>SEKTOR_USD!B34*$B$46</f>
        <v>33942513.097605914</v>
      </c>
      <c r="C34" s="77">
        <f>SEKTOR_USD!C34*$C$46</f>
        <v>39164325.272250026</v>
      </c>
      <c r="D34" s="78">
        <f t="shared" si="0"/>
        <v>15.384282712444254</v>
      </c>
      <c r="E34" s="78">
        <f t="shared" si="1"/>
        <v>4.5507843020448826</v>
      </c>
      <c r="F34" s="77">
        <f>SEKTOR_USD!F34*$B$47</f>
        <v>91138562.379260898</v>
      </c>
      <c r="G34" s="77">
        <f>SEKTOR_USD!G34*$C$47</f>
        <v>112732780.80440019</v>
      </c>
      <c r="H34" s="78">
        <f t="shared" si="2"/>
        <v>23.693832622987678</v>
      </c>
      <c r="I34" s="78">
        <f t="shared" si="3"/>
        <v>4.6380058116135725</v>
      </c>
      <c r="J34" s="77">
        <f>SEKTOR_USD!J34*$B$48</f>
        <v>373881006.86456263</v>
      </c>
      <c r="K34" s="77">
        <f>SEKTOR_USD!K34*$C$48</f>
        <v>468747059.2535854</v>
      </c>
      <c r="L34" s="78">
        <f t="shared" si="4"/>
        <v>25.373327515240092</v>
      </c>
      <c r="M34" s="78">
        <f t="shared" si="5"/>
        <v>4.7898916916249572</v>
      </c>
    </row>
    <row r="35" spans="1:13" ht="14" x14ac:dyDescent="0.3">
      <c r="A35" s="76" t="str">
        <f>SEKTOR_USD!A35</f>
        <v xml:space="preserve"> Demir ve Demir Dışı Metaller </v>
      </c>
      <c r="B35" s="77">
        <f>SEKTOR_USD!B35*$B$46</f>
        <v>42110035.003638536</v>
      </c>
      <c r="C35" s="77">
        <f>SEKTOR_USD!C35*$C$46</f>
        <v>50182794.408415005</v>
      </c>
      <c r="D35" s="78">
        <f t="shared" si="0"/>
        <v>19.170630953118273</v>
      </c>
      <c r="E35" s="78">
        <f t="shared" si="1"/>
        <v>5.8310993854494821</v>
      </c>
      <c r="F35" s="77">
        <f>SEKTOR_USD!F35*$B$47</f>
        <v>114802532.49836233</v>
      </c>
      <c r="G35" s="77">
        <f>SEKTOR_USD!G35*$C$47</f>
        <v>144532503.00953853</v>
      </c>
      <c r="H35" s="78">
        <f t="shared" si="2"/>
        <v>25.896615574748143</v>
      </c>
      <c r="I35" s="78">
        <f t="shared" si="3"/>
        <v>5.9462969345925254</v>
      </c>
      <c r="J35" s="77">
        <f>SEKTOR_USD!J35*$B$48</f>
        <v>430683216.23534256</v>
      </c>
      <c r="K35" s="77">
        <f>SEKTOR_USD!K35*$C$48</f>
        <v>554056908.50629258</v>
      </c>
      <c r="L35" s="78">
        <f t="shared" si="4"/>
        <v>28.646041364085502</v>
      </c>
      <c r="M35" s="78">
        <f t="shared" si="5"/>
        <v>5.6616303619432271</v>
      </c>
    </row>
    <row r="36" spans="1:13" ht="14" x14ac:dyDescent="0.3">
      <c r="A36" s="76" t="str">
        <f>SEKTOR_USD!A36</f>
        <v xml:space="preserve"> Çelik</v>
      </c>
      <c r="B36" s="77">
        <f>SEKTOR_USD!B36*$B$46</f>
        <v>57115663.037149519</v>
      </c>
      <c r="C36" s="77">
        <f>SEKTOR_USD!C36*$C$46</f>
        <v>68641809.313377321</v>
      </c>
      <c r="D36" s="78">
        <f t="shared" si="0"/>
        <v>20.180359753034637</v>
      </c>
      <c r="E36" s="78">
        <f t="shared" si="1"/>
        <v>7.9759849331199675</v>
      </c>
      <c r="F36" s="77">
        <f>SEKTOR_USD!F36*$B$47</f>
        <v>145734503.04330274</v>
      </c>
      <c r="G36" s="77">
        <f>SEKTOR_USD!G36*$C$47</f>
        <v>166985174.40390036</v>
      </c>
      <c r="H36" s="78">
        <f t="shared" si="2"/>
        <v>14.581770903135618</v>
      </c>
      <c r="I36" s="78">
        <f t="shared" si="3"/>
        <v>6.870035528373716</v>
      </c>
      <c r="J36" s="77">
        <f>SEKTOR_USD!J36*$B$48</f>
        <v>553851067.0686841</v>
      </c>
      <c r="K36" s="77">
        <f>SEKTOR_USD!K36*$C$48</f>
        <v>676321358.68598235</v>
      </c>
      <c r="L36" s="78">
        <f t="shared" si="4"/>
        <v>22.11249537993767</v>
      </c>
      <c r="M36" s="78">
        <f t="shared" si="5"/>
        <v>6.9109896113203426</v>
      </c>
    </row>
    <row r="37" spans="1:13" ht="14" x14ac:dyDescent="0.3">
      <c r="A37" s="76" t="str">
        <f>SEKTOR_USD!A37</f>
        <v xml:space="preserve"> Çimento Cam Seramik ve Toprak Ürünleri</v>
      </c>
      <c r="B37" s="77">
        <f>SEKTOR_USD!B37*$B$46</f>
        <v>13915353.799225848</v>
      </c>
      <c r="C37" s="77">
        <f>SEKTOR_USD!C37*$C$46</f>
        <v>16695114.30651</v>
      </c>
      <c r="D37" s="78">
        <f t="shared" si="0"/>
        <v>19.976211509899215</v>
      </c>
      <c r="E37" s="78">
        <f t="shared" si="1"/>
        <v>1.9399252656279904</v>
      </c>
      <c r="F37" s="77">
        <f>SEKTOR_USD!F37*$B$47</f>
        <v>36716985.507246137</v>
      </c>
      <c r="G37" s="77">
        <f>SEKTOR_USD!G37*$C$47</f>
        <v>44847708.243086703</v>
      </c>
      <c r="H37" s="78">
        <f t="shared" si="2"/>
        <v>22.144309026229724</v>
      </c>
      <c r="I37" s="78">
        <f t="shared" si="3"/>
        <v>1.8451060107342554</v>
      </c>
      <c r="J37" s="77">
        <f>SEKTOR_USD!J37*$B$48</f>
        <v>145946773.82532769</v>
      </c>
      <c r="K37" s="77">
        <f>SEKTOR_USD!K37*$C$48</f>
        <v>186822208.11025366</v>
      </c>
      <c r="L37" s="78">
        <f t="shared" si="4"/>
        <v>28.007083139670208</v>
      </c>
      <c r="M37" s="78">
        <f t="shared" si="5"/>
        <v>1.9090426804240008</v>
      </c>
    </row>
    <row r="38" spans="1:13" ht="14" x14ac:dyDescent="0.3">
      <c r="A38" s="76" t="str">
        <f>SEKTOR_USD!A38</f>
        <v xml:space="preserve"> Mücevher</v>
      </c>
      <c r="B38" s="77">
        <f>SEKTOR_USD!B38*$B$46</f>
        <v>20980659.087036658</v>
      </c>
      <c r="C38" s="77">
        <f>SEKTOR_USD!C38*$C$46</f>
        <v>15593026.725200256</v>
      </c>
      <c r="D38" s="78">
        <f t="shared" si="0"/>
        <v>-25.679042490925674</v>
      </c>
      <c r="E38" s="78">
        <f t="shared" si="1"/>
        <v>1.8118657923793438</v>
      </c>
      <c r="F38" s="77">
        <f>SEKTOR_USD!F38*$B$47</f>
        <v>94497962.2163883</v>
      </c>
      <c r="G38" s="77">
        <f>SEKTOR_USD!G38*$C$47</f>
        <v>61083599.158485711</v>
      </c>
      <c r="H38" s="78">
        <f t="shared" si="2"/>
        <v>-35.359876841987294</v>
      </c>
      <c r="I38" s="78">
        <f t="shared" si="3"/>
        <v>2.5130763729042394</v>
      </c>
      <c r="J38" s="77">
        <f>SEKTOR_USD!J38*$B$48</f>
        <v>293628245.70613939</v>
      </c>
      <c r="K38" s="77">
        <f>SEKTOR_USD!K38*$C$48</f>
        <v>278364082.65094763</v>
      </c>
      <c r="L38" s="78">
        <f t="shared" si="4"/>
        <v>-5.1984655013291867</v>
      </c>
      <c r="M38" s="78">
        <f t="shared" si="5"/>
        <v>2.8444632993745622</v>
      </c>
    </row>
    <row r="39" spans="1:13" ht="14" x14ac:dyDescent="0.3">
      <c r="A39" s="76" t="str">
        <f>SEKTOR_USD!A39</f>
        <v xml:space="preserve"> Savunma ve Havacılık Sanayii</v>
      </c>
      <c r="B39" s="77">
        <f>SEKTOR_USD!B39*$B$46</f>
        <v>32787509.572044704</v>
      </c>
      <c r="C39" s="77">
        <f>SEKTOR_USD!C39*$C$46</f>
        <v>35499272.249266721</v>
      </c>
      <c r="D39" s="78">
        <f t="shared" si="0"/>
        <v>8.2707186749374859</v>
      </c>
      <c r="E39" s="78">
        <f t="shared" si="1"/>
        <v>4.1249154622982065</v>
      </c>
      <c r="F39" s="77">
        <f>SEKTOR_USD!F39*$B$47</f>
        <v>61799776.610284589</v>
      </c>
      <c r="G39" s="77">
        <f>SEKTOR_USD!G39*$C$47</f>
        <v>83491845.401978329</v>
      </c>
      <c r="H39" s="78">
        <f t="shared" si="2"/>
        <v>35.100561816729595</v>
      </c>
      <c r="I39" s="78">
        <f t="shared" si="3"/>
        <v>3.43498724535679</v>
      </c>
      <c r="J39" s="77">
        <f>SEKTOR_USD!J39*$B$48</f>
        <v>254775936.07114577</v>
      </c>
      <c r="K39" s="77">
        <f>SEKTOR_USD!K39*$C$48</f>
        <v>422819431.90028799</v>
      </c>
      <c r="L39" s="78">
        <f t="shared" si="4"/>
        <v>65.957365683946051</v>
      </c>
      <c r="M39" s="78">
        <f t="shared" si="5"/>
        <v>4.3205802445816257</v>
      </c>
    </row>
    <row r="40" spans="1:13" ht="14" x14ac:dyDescent="0.3">
      <c r="A40" s="76" t="str">
        <f>SEKTOR_USD!A40</f>
        <v xml:space="preserve"> İklimlendirme Sanayii</v>
      </c>
      <c r="B40" s="77">
        <f>SEKTOR_USD!B40*$B$46</f>
        <v>23649769.910281915</v>
      </c>
      <c r="C40" s="77">
        <f>SEKTOR_USD!C40*$C$46</f>
        <v>25733983.60721916</v>
      </c>
      <c r="D40" s="78">
        <f t="shared" si="0"/>
        <v>8.8128286441853145</v>
      </c>
      <c r="E40" s="78">
        <f t="shared" si="1"/>
        <v>2.9902164231025763</v>
      </c>
      <c r="F40" s="77">
        <f>SEKTOR_USD!F40*$B$47</f>
        <v>65890033.255529158</v>
      </c>
      <c r="G40" s="77">
        <f>SEKTOR_USD!G40*$C$47</f>
        <v>75561140.245711327</v>
      </c>
      <c r="H40" s="78">
        <f t="shared" si="2"/>
        <v>14.677647759982909</v>
      </c>
      <c r="I40" s="78">
        <f t="shared" si="3"/>
        <v>3.1087054279253481</v>
      </c>
      <c r="J40" s="77">
        <f>SEKTOR_USD!J40*$B$48</f>
        <v>244982371.70788375</v>
      </c>
      <c r="K40" s="77">
        <f>SEKTOR_USD!K40*$C$48</f>
        <v>302187006.11292261</v>
      </c>
      <c r="L40" s="78">
        <f t="shared" si="4"/>
        <v>23.350510490301524</v>
      </c>
      <c r="M40" s="78">
        <f t="shared" si="5"/>
        <v>3.0878978359931688</v>
      </c>
    </row>
    <row r="41" spans="1:13" ht="16.5" x14ac:dyDescent="0.35">
      <c r="A41" s="71" t="s">
        <v>30</v>
      </c>
      <c r="B41" s="72">
        <f>SEKTOR_USD!B41*$B$46</f>
        <v>18275814.984705016</v>
      </c>
      <c r="C41" s="72">
        <f>SEKTOR_USD!C41*$C$46</f>
        <v>25259746.951062366</v>
      </c>
      <c r="D41" s="75">
        <f t="shared" si="0"/>
        <v>38.214065814313535</v>
      </c>
      <c r="E41" s="75">
        <f t="shared" si="1"/>
        <v>2.935111459202643</v>
      </c>
      <c r="F41" s="72">
        <f>SEKTOR_USD!F41*$B$47</f>
        <v>49581260.561919123</v>
      </c>
      <c r="G41" s="72">
        <f>SEKTOR_USD!G41*$C$47</f>
        <v>68412124.335383117</v>
      </c>
      <c r="H41" s="75">
        <f t="shared" si="2"/>
        <v>37.979800352085107</v>
      </c>
      <c r="I41" s="75">
        <f t="shared" si="3"/>
        <v>2.8145835487094852</v>
      </c>
      <c r="J41" s="72">
        <f>SEKTOR_USD!J41*$B$48</f>
        <v>204453596.4415471</v>
      </c>
      <c r="K41" s="72">
        <f>SEKTOR_USD!K41*$C$48</f>
        <v>265333221.32177341</v>
      </c>
      <c r="L41" s="75">
        <f t="shared" si="4"/>
        <v>29.776744425051817</v>
      </c>
      <c r="M41" s="75">
        <f t="shared" si="5"/>
        <v>2.7113074465896552</v>
      </c>
    </row>
    <row r="42" spans="1:13" ht="14" x14ac:dyDescent="0.3">
      <c r="A42" s="76" t="str">
        <f>SEKTOR_USD!A42</f>
        <v xml:space="preserve"> Madencilik Ürünleri</v>
      </c>
      <c r="B42" s="77">
        <f>SEKTOR_USD!B42*$B$46</f>
        <v>18275814.984705016</v>
      </c>
      <c r="C42" s="77">
        <f>SEKTOR_USD!C42*$C$46</f>
        <v>25259746.951062366</v>
      </c>
      <c r="D42" s="78">
        <f t="shared" si="0"/>
        <v>38.214065814313535</v>
      </c>
      <c r="E42" s="78">
        <f t="shared" si="1"/>
        <v>2.935111459202643</v>
      </c>
      <c r="F42" s="77">
        <f>SEKTOR_USD!F42*$B$47</f>
        <v>49581260.561919123</v>
      </c>
      <c r="G42" s="77">
        <f>SEKTOR_USD!G42*$C$47</f>
        <v>68412124.335383117</v>
      </c>
      <c r="H42" s="78">
        <f t="shared" si="2"/>
        <v>37.979800352085107</v>
      </c>
      <c r="I42" s="78">
        <f t="shared" si="3"/>
        <v>2.8145835487094852</v>
      </c>
      <c r="J42" s="77">
        <f>SEKTOR_USD!J42*$B$48</f>
        <v>204453596.4415471</v>
      </c>
      <c r="K42" s="77">
        <f>SEKTOR_USD!K42*$C$48</f>
        <v>265333221.32177341</v>
      </c>
      <c r="L42" s="78">
        <f t="shared" si="4"/>
        <v>29.776744425051817</v>
      </c>
      <c r="M42" s="78">
        <f t="shared" si="5"/>
        <v>2.7113074465896552</v>
      </c>
    </row>
    <row r="43" spans="1:13" ht="18" x14ac:dyDescent="0.4">
      <c r="A43" s="79" t="s">
        <v>32</v>
      </c>
      <c r="B43" s="80">
        <f>SEKTOR_USD!B43*$B$46</f>
        <v>745275184.33114827</v>
      </c>
      <c r="C43" s="80">
        <f>SEKTOR_USD!C43*$C$46</f>
        <v>860606055.41448402</v>
      </c>
      <c r="D43" s="81">
        <f>(C43-B43)/B43*100</f>
        <v>15.474937782456843</v>
      </c>
      <c r="E43" s="82">
        <f t="shared" si="1"/>
        <v>100</v>
      </c>
      <c r="F43" s="80">
        <f>SEKTOR_USD!F43*$B$47</f>
        <v>2050029624.0781314</v>
      </c>
      <c r="G43" s="80">
        <f>SEKTOR_USD!G43*$C$47</f>
        <v>2430630434.358602</v>
      </c>
      <c r="H43" s="81">
        <f>(G43-F43)/F43*100</f>
        <v>18.56562489684125</v>
      </c>
      <c r="I43" s="81">
        <f t="shared" si="3"/>
        <v>100</v>
      </c>
      <c r="J43" s="80">
        <f>SEKTOR_USD!J43*$B$48</f>
        <v>7763983584.7661066</v>
      </c>
      <c r="K43" s="80">
        <f>SEKTOR_USD!K43*$C$48</f>
        <v>9786172411.2297058</v>
      </c>
      <c r="L43" s="81">
        <f>(K43-J43)/J43*100</f>
        <v>26.045763806499838</v>
      </c>
      <c r="M43" s="81">
        <f t="shared" si="5"/>
        <v>100</v>
      </c>
    </row>
    <row r="45" spans="1:13" ht="13" x14ac:dyDescent="0.3">
      <c r="A45" s="60"/>
      <c r="B45" s="61">
        <v>2025</v>
      </c>
      <c r="C45" s="61">
        <v>2026</v>
      </c>
    </row>
    <row r="46" spans="1:13" ht="13" x14ac:dyDescent="0.25">
      <c r="A46" s="63" t="s">
        <v>217</v>
      </c>
      <c r="B46" s="62">
        <v>37.092993999999997</v>
      </c>
      <c r="C46" s="62">
        <v>44.206189999999999</v>
      </c>
    </row>
    <row r="47" spans="1:13" ht="13" x14ac:dyDescent="0.25">
      <c r="A47" s="61" t="s">
        <v>218</v>
      </c>
      <c r="B47" s="62">
        <v>36.261932666666667</v>
      </c>
      <c r="C47" s="62">
        <v>43.707203666666665</v>
      </c>
    </row>
    <row r="48" spans="1:13" ht="13" x14ac:dyDescent="0.25">
      <c r="A48" s="61" t="s">
        <v>216</v>
      </c>
      <c r="B48" s="62">
        <v>34.19778208333333</v>
      </c>
      <c r="C48" s="62">
        <v>41.403572750000002</v>
      </c>
    </row>
  </sheetData>
  <mergeCells count="5">
    <mergeCell ref="B6:E6"/>
    <mergeCell ref="F6:I6"/>
    <mergeCell ref="J6:M6"/>
    <mergeCell ref="A5:M5"/>
    <mergeCell ref="B1:J1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G43"/>
  <sheetViews>
    <sheetView showGridLines="0" zoomScale="80" zoomScaleNormal="80" workbookViewId="0">
      <selection activeCell="A49" sqref="A49"/>
    </sheetView>
  </sheetViews>
  <sheetFormatPr defaultColWidth="9.1796875" defaultRowHeight="12.5" x14ac:dyDescent="0.25"/>
  <cols>
    <col min="1" max="1" width="51" style="16" customWidth="1"/>
    <col min="2" max="2" width="14.453125" style="16" customWidth="1"/>
    <col min="3" max="3" width="17.81640625" style="16" bestFit="1" customWidth="1"/>
    <col min="4" max="4" width="14.453125" style="16" customWidth="1"/>
    <col min="5" max="5" width="17.81640625" style="16" bestFit="1" customWidth="1"/>
    <col min="6" max="6" width="19.81640625" style="16" bestFit="1" customWidth="1"/>
    <col min="7" max="7" width="19.81640625" style="16" customWidth="1"/>
    <col min="8" max="16384" width="9.1796875" style="16"/>
  </cols>
  <sheetData>
    <row r="5" spans="1:7" ht="25" x14ac:dyDescent="0.25">
      <c r="A5" s="136" t="s">
        <v>33</v>
      </c>
      <c r="B5" s="137"/>
      <c r="C5" s="137"/>
      <c r="D5" s="137"/>
      <c r="E5" s="137"/>
      <c r="F5" s="137"/>
      <c r="G5" s="138"/>
    </row>
    <row r="6" spans="1:7" ht="50.25" customHeight="1" x14ac:dyDescent="0.25">
      <c r="A6" s="67"/>
      <c r="B6" s="139" t="s">
        <v>212</v>
      </c>
      <c r="C6" s="139"/>
      <c r="D6" s="139" t="s">
        <v>213</v>
      </c>
      <c r="E6" s="139"/>
      <c r="F6" s="139" t="s">
        <v>111</v>
      </c>
      <c r="G6" s="139"/>
    </row>
    <row r="7" spans="1:7" ht="29" x14ac:dyDescent="0.4">
      <c r="A7" s="68" t="s">
        <v>1</v>
      </c>
      <c r="B7" s="83" t="s">
        <v>34</v>
      </c>
      <c r="C7" s="83" t="s">
        <v>35</v>
      </c>
      <c r="D7" s="83" t="s">
        <v>34</v>
      </c>
      <c r="E7" s="83" t="s">
        <v>35</v>
      </c>
      <c r="F7" s="83" t="s">
        <v>34</v>
      </c>
      <c r="G7" s="83" t="s">
        <v>35</v>
      </c>
    </row>
    <row r="8" spans="1:7" ht="16.5" x14ac:dyDescent="0.35">
      <c r="A8" s="71" t="s">
        <v>2</v>
      </c>
      <c r="B8" s="84">
        <f>SEKTOR_USD!D8</f>
        <v>-5.2592394136302891</v>
      </c>
      <c r="C8" s="84">
        <f>SEKTOR_TL!D8</f>
        <v>12.908870694707772</v>
      </c>
      <c r="D8" s="84">
        <f>SEKTOR_USD!H8</f>
        <v>-2.4165138936110533</v>
      </c>
      <c r="E8" s="84">
        <f>SEKTOR_TL!H8</f>
        <v>17.619249391964161</v>
      </c>
      <c r="F8" s="84">
        <f>SEKTOR_USD!L8</f>
        <v>0.47484105356143946</v>
      </c>
      <c r="G8" s="84">
        <f>SEKTOR_TL!L8</f>
        <v>21.645824310145798</v>
      </c>
    </row>
    <row r="9" spans="1:7" s="18" customFormat="1" ht="15.5" x14ac:dyDescent="0.35">
      <c r="A9" s="74" t="s">
        <v>3</v>
      </c>
      <c r="B9" s="84">
        <f>SEKTOR_USD!D9</f>
        <v>-3.6426492366500751</v>
      </c>
      <c r="C9" s="84">
        <f>SEKTOR_TL!D9</f>
        <v>14.835468814981404</v>
      </c>
      <c r="D9" s="84">
        <f>SEKTOR_USD!H9</f>
        <v>-2.9895726595234327</v>
      </c>
      <c r="E9" s="84">
        <f>SEKTOR_TL!H9</f>
        <v>16.928530658769741</v>
      </c>
      <c r="F9" s="84">
        <f>SEKTOR_USD!L9</f>
        <v>-0.9088249510933033</v>
      </c>
      <c r="G9" s="84">
        <f>SEKTOR_TL!L9</f>
        <v>19.970607012549628</v>
      </c>
    </row>
    <row r="10" spans="1:7" ht="14" x14ac:dyDescent="0.3">
      <c r="A10" s="76" t="s">
        <v>4</v>
      </c>
      <c r="B10" s="85">
        <f>SEKTOR_USD!D10</f>
        <v>-14.157286875808115</v>
      </c>
      <c r="C10" s="85">
        <f>SEKTOR_TL!D10</f>
        <v>2.3044752462828977</v>
      </c>
      <c r="D10" s="85">
        <f>SEKTOR_USD!H10</f>
        <v>-11.475575235565257</v>
      </c>
      <c r="E10" s="85">
        <f>SEKTOR_TL!H10</f>
        <v>6.7001888239214633</v>
      </c>
      <c r="F10" s="85">
        <f>SEKTOR_USD!L10</f>
        <v>-5.9155435070336829E-3</v>
      </c>
      <c r="G10" s="85">
        <f>SEKTOR_TL!L10</f>
        <v>21.063767827849304</v>
      </c>
    </row>
    <row r="11" spans="1:7" ht="14" x14ac:dyDescent="0.3">
      <c r="A11" s="76" t="s">
        <v>5</v>
      </c>
      <c r="B11" s="85">
        <f>SEKTOR_USD!D11</f>
        <v>32.548546887642551</v>
      </c>
      <c r="C11" s="85">
        <f>SEKTOR_TL!D11</f>
        <v>57.966926259418038</v>
      </c>
      <c r="D11" s="85">
        <f>SEKTOR_USD!H11</f>
        <v>34.5596566585792</v>
      </c>
      <c r="E11" s="85">
        <f>SEKTOR_TL!H11</f>
        <v>62.187337695310006</v>
      </c>
      <c r="F11" s="85">
        <f>SEKTOR_USD!L11</f>
        <v>18.455821860051319</v>
      </c>
      <c r="G11" s="85">
        <f>SEKTOR_TL!L11</f>
        <v>43.41556496536468</v>
      </c>
    </row>
    <row r="12" spans="1:7" ht="14" x14ac:dyDescent="0.3">
      <c r="A12" s="76" t="s">
        <v>6</v>
      </c>
      <c r="B12" s="85">
        <f>SEKTOR_USD!D12</f>
        <v>-9.5630630474997034</v>
      </c>
      <c r="C12" s="85">
        <f>SEKTOR_TL!D12</f>
        <v>7.7797175914203391</v>
      </c>
      <c r="D12" s="85">
        <f>SEKTOR_USD!H12</f>
        <v>-7.7420753600510057</v>
      </c>
      <c r="E12" s="85">
        <f>SEKTOR_TL!H12</f>
        <v>11.200247906502515</v>
      </c>
      <c r="F12" s="85">
        <f>SEKTOR_USD!L12</f>
        <v>-4.32104512725593</v>
      </c>
      <c r="G12" s="85">
        <f>SEKTOR_TL!L12</f>
        <v>15.839400317375658</v>
      </c>
    </row>
    <row r="13" spans="1:7" ht="14" x14ac:dyDescent="0.3">
      <c r="A13" s="76" t="s">
        <v>7</v>
      </c>
      <c r="B13" s="85">
        <f>SEKTOR_USD!D13</f>
        <v>-18.289536032565952</v>
      </c>
      <c r="C13" s="85">
        <f>SEKTOR_TL!D13</f>
        <v>-2.6202011319834968</v>
      </c>
      <c r="D13" s="85">
        <f>SEKTOR_USD!H13</f>
        <v>-13.746812659491301</v>
      </c>
      <c r="E13" s="85">
        <f>SEKTOR_TL!H13</f>
        <v>3.9626227494539825</v>
      </c>
      <c r="F13" s="85">
        <f>SEKTOR_USD!L13</f>
        <v>-8.4236247860417581</v>
      </c>
      <c r="G13" s="85">
        <f>SEKTOR_TL!L13</f>
        <v>10.872368977410682</v>
      </c>
    </row>
    <row r="14" spans="1:7" ht="14" x14ac:dyDescent="0.3">
      <c r="A14" s="76" t="s">
        <v>8</v>
      </c>
      <c r="B14" s="85">
        <f>SEKTOR_USD!D14</f>
        <v>25.490345386530372</v>
      </c>
      <c r="C14" s="85">
        <f>SEKTOR_TL!D14</f>
        <v>49.555197709912157</v>
      </c>
      <c r="D14" s="85">
        <f>SEKTOR_USD!H14</f>
        <v>3.1888950396276443</v>
      </c>
      <c r="E14" s="85">
        <f>SEKTOR_TL!H14</f>
        <v>24.375556402186675</v>
      </c>
      <c r="F14" s="85">
        <f>SEKTOR_USD!L14</f>
        <v>-15.09780103449577</v>
      </c>
      <c r="G14" s="85">
        <f>SEKTOR_TL!L14</f>
        <v>2.7918817348224345</v>
      </c>
    </row>
    <row r="15" spans="1:7" ht="14" x14ac:dyDescent="0.3">
      <c r="A15" s="76" t="s">
        <v>9</v>
      </c>
      <c r="B15" s="85">
        <f>SEKTOR_USD!D15</f>
        <v>-44.434447017320089</v>
      </c>
      <c r="C15" s="85">
        <f>SEKTOR_TL!D15</f>
        <v>-33.778831856834877</v>
      </c>
      <c r="D15" s="85">
        <f>SEKTOR_USD!H15</f>
        <v>-38.744706594454939</v>
      </c>
      <c r="E15" s="85">
        <f>SEKTOR_TL!H15</f>
        <v>-26.167818766078781</v>
      </c>
      <c r="F15" s="85">
        <f>SEKTOR_USD!L15</f>
        <v>-38.385014369169099</v>
      </c>
      <c r="G15" s="85">
        <f>SEKTOR_TL!L15</f>
        <v>-25.402163981283177</v>
      </c>
    </row>
    <row r="16" spans="1:7" ht="14" x14ac:dyDescent="0.3">
      <c r="A16" s="76" t="s">
        <v>10</v>
      </c>
      <c r="B16" s="85">
        <f>SEKTOR_USD!D16</f>
        <v>2.2432532090693207</v>
      </c>
      <c r="C16" s="85">
        <f>SEKTOR_TL!D16</f>
        <v>21.850090547509549</v>
      </c>
      <c r="D16" s="85">
        <f>SEKTOR_USD!H16</f>
        <v>-3.0777992840844219</v>
      </c>
      <c r="E16" s="85">
        <f>SEKTOR_TL!H16</f>
        <v>16.822189414248747</v>
      </c>
      <c r="F16" s="85">
        <f>SEKTOR_USD!L16</f>
        <v>8.7595811260457062</v>
      </c>
      <c r="G16" s="85">
        <f>SEKTOR_TL!L16</f>
        <v>31.676236150015271</v>
      </c>
    </row>
    <row r="17" spans="1:7" ht="14" x14ac:dyDescent="0.3">
      <c r="A17" s="86" t="s">
        <v>11</v>
      </c>
      <c r="B17" s="85">
        <f>SEKTOR_USD!D17</f>
        <v>-4.3557086727051102</v>
      </c>
      <c r="C17" s="85">
        <f>SEKTOR_TL!D17</f>
        <v>13.985668421097264</v>
      </c>
      <c r="D17" s="85">
        <f>SEKTOR_USD!H17</f>
        <v>-3.1415788454643114</v>
      </c>
      <c r="E17" s="85">
        <f>SEKTOR_TL!H17</f>
        <v>16.745314684359787</v>
      </c>
      <c r="F17" s="85">
        <f>SEKTOR_USD!L17</f>
        <v>6.8499354925173765</v>
      </c>
      <c r="G17" s="85">
        <f>SEKTOR_TL!L17</f>
        <v>29.364210425018193</v>
      </c>
    </row>
    <row r="18" spans="1:7" s="18" customFormat="1" ht="15.5" x14ac:dyDescent="0.35">
      <c r="A18" s="74" t="s">
        <v>12</v>
      </c>
      <c r="B18" s="84">
        <f>SEKTOR_USD!D18</f>
        <v>-4.6038777902934678</v>
      </c>
      <c r="C18" s="84">
        <f>SEKTOR_TL!D18</f>
        <v>13.689908764590616</v>
      </c>
      <c r="D18" s="84">
        <f>SEKTOR_USD!H18</f>
        <v>10.973294174204689</v>
      </c>
      <c r="E18" s="84">
        <f>SEKTOR_TL!H18</f>
        <v>33.758242138359201</v>
      </c>
      <c r="F18" s="84">
        <f>SEKTOR_USD!L18</f>
        <v>10.127948369448134</v>
      </c>
      <c r="G18" s="84">
        <f>SEKTOR_TL!L18</f>
        <v>33.332931095110588</v>
      </c>
    </row>
    <row r="19" spans="1:7" ht="14" x14ac:dyDescent="0.3">
      <c r="A19" s="76" t="s">
        <v>13</v>
      </c>
      <c r="B19" s="85">
        <f>SEKTOR_USD!D19</f>
        <v>-4.6038777902934678</v>
      </c>
      <c r="C19" s="85">
        <f>SEKTOR_TL!D19</f>
        <v>13.689908764590616</v>
      </c>
      <c r="D19" s="85">
        <f>SEKTOR_USD!H19</f>
        <v>10.973294174204689</v>
      </c>
      <c r="E19" s="85">
        <f>SEKTOR_TL!H19</f>
        <v>33.758242138359201</v>
      </c>
      <c r="F19" s="85">
        <f>SEKTOR_USD!L19</f>
        <v>10.127948369448134</v>
      </c>
      <c r="G19" s="85">
        <f>SEKTOR_TL!L19</f>
        <v>33.332931095110588</v>
      </c>
    </row>
    <row r="20" spans="1:7" s="18" customFormat="1" ht="15.5" x14ac:dyDescent="0.35">
      <c r="A20" s="74" t="s">
        <v>106</v>
      </c>
      <c r="B20" s="84">
        <f>SEKTOR_USD!D20</f>
        <v>-10.708093584857224</v>
      </c>
      <c r="C20" s="84">
        <f>SEKTOR_TL!D20</f>
        <v>6.415108482481104</v>
      </c>
      <c r="D20" s="84">
        <f>SEKTOR_USD!H20</f>
        <v>-6.634834987743746</v>
      </c>
      <c r="E20" s="84">
        <f>SEKTOR_TL!H20</f>
        <v>12.534825986089421</v>
      </c>
      <c r="F20" s="84">
        <f>SEKTOR_USD!L20</f>
        <v>0.15063314663603086</v>
      </c>
      <c r="G20" s="84">
        <f>SEKTOR_TL!L20</f>
        <v>21.253302782644354</v>
      </c>
    </row>
    <row r="21" spans="1:7" ht="14" x14ac:dyDescent="0.3">
      <c r="A21" s="76" t="s">
        <v>105</v>
      </c>
      <c r="B21" s="85">
        <f>SEKTOR_USD!D21</f>
        <v>-10.708093584857224</v>
      </c>
      <c r="C21" s="85">
        <f>SEKTOR_TL!D21</f>
        <v>6.415108482481104</v>
      </c>
      <c r="D21" s="85">
        <f>SEKTOR_USD!H21</f>
        <v>-6.634834987743746</v>
      </c>
      <c r="E21" s="85">
        <f>SEKTOR_TL!H21</f>
        <v>12.534825986089421</v>
      </c>
      <c r="F21" s="85">
        <f>SEKTOR_USD!L21</f>
        <v>0.15063314663603086</v>
      </c>
      <c r="G21" s="85">
        <f>SEKTOR_TL!L21</f>
        <v>21.253302782644354</v>
      </c>
    </row>
    <row r="22" spans="1:7" ht="16.5" x14ac:dyDescent="0.35">
      <c r="A22" s="71" t="s">
        <v>14</v>
      </c>
      <c r="B22" s="84">
        <f>SEKTOR_USD!D22</f>
        <v>-3.2692127141443548</v>
      </c>
      <c r="C22" s="84">
        <f>SEKTOR_TL!D22</f>
        <v>15.280517976201102</v>
      </c>
      <c r="D22" s="84">
        <f>SEKTOR_USD!H22</f>
        <v>-1.9546089274098635</v>
      </c>
      <c r="E22" s="84">
        <f>SEKTOR_TL!H22</f>
        <v>18.175992316230801</v>
      </c>
      <c r="F22" s="84">
        <f>SEKTOR_USD!L22</f>
        <v>4.7161881134791086</v>
      </c>
      <c r="G22" s="84">
        <f>SEKTOR_TL!L22</f>
        <v>26.780862632963924</v>
      </c>
    </row>
    <row r="23" spans="1:7" s="18" customFormat="1" ht="15.5" x14ac:dyDescent="0.35">
      <c r="A23" s="74" t="s">
        <v>15</v>
      </c>
      <c r="B23" s="84">
        <f>SEKTOR_USD!D23</f>
        <v>-11.890092461108352</v>
      </c>
      <c r="C23" s="84">
        <f>SEKTOR_TL!D23</f>
        <v>5.0064417433296642</v>
      </c>
      <c r="D23" s="84">
        <f>SEKTOR_USD!H23</f>
        <v>-8.3412288052531487</v>
      </c>
      <c r="E23" s="84">
        <f>SEKTOR_TL!H23</f>
        <v>10.478076755346322</v>
      </c>
      <c r="F23" s="84">
        <f>SEKTOR_USD!L23</f>
        <v>-3.1140349147785193</v>
      </c>
      <c r="G23" s="84">
        <f>SEKTOR_TL!L23</f>
        <v>17.300738804781759</v>
      </c>
    </row>
    <row r="24" spans="1:7" ht="14" x14ac:dyDescent="0.3">
      <c r="A24" s="76" t="s">
        <v>16</v>
      </c>
      <c r="B24" s="85">
        <f>SEKTOR_USD!D24</f>
        <v>-10.683384614719193</v>
      </c>
      <c r="C24" s="85">
        <f>SEKTOR_TL!D24</f>
        <v>6.4445558069172462</v>
      </c>
      <c r="D24" s="85">
        <f>SEKTOR_USD!H24</f>
        <v>-7.585851228039191</v>
      </c>
      <c r="E24" s="85">
        <f>SEKTOR_TL!H24</f>
        <v>11.388547852295684</v>
      </c>
      <c r="F24" s="85">
        <f>SEKTOR_USD!L24</f>
        <v>-2.9020231241223677</v>
      </c>
      <c r="G24" s="85">
        <f>SEKTOR_TL!L24</f>
        <v>17.557423451081299</v>
      </c>
    </row>
    <row r="25" spans="1:7" ht="14" x14ac:dyDescent="0.3">
      <c r="A25" s="76" t="s">
        <v>17</v>
      </c>
      <c r="B25" s="85">
        <f>SEKTOR_USD!D25</f>
        <v>-19.659834845333947</v>
      </c>
      <c r="C25" s="85">
        <f>SEKTOR_TL!D25</f>
        <v>-4.2532774394391915</v>
      </c>
      <c r="D25" s="85">
        <f>SEKTOR_USD!H25</f>
        <v>-13.15377991599024</v>
      </c>
      <c r="E25" s="85">
        <f>SEKTOR_TL!H25</f>
        <v>4.6774165013333269</v>
      </c>
      <c r="F25" s="85">
        <f>SEKTOR_USD!L25</f>
        <v>-8.1912136668325175</v>
      </c>
      <c r="G25" s="85">
        <f>SEKTOR_TL!L25</f>
        <v>11.153751280468809</v>
      </c>
    </row>
    <row r="26" spans="1:7" ht="14" x14ac:dyDescent="0.3">
      <c r="A26" s="76" t="s">
        <v>18</v>
      </c>
      <c r="B26" s="85">
        <f>SEKTOR_USD!D26</f>
        <v>-11.539979323733126</v>
      </c>
      <c r="C26" s="85">
        <f>SEKTOR_TL!D26</f>
        <v>5.423694873996487</v>
      </c>
      <c r="D26" s="85">
        <f>SEKTOR_USD!H26</f>
        <v>-8.2057821710682841</v>
      </c>
      <c r="E26" s="85">
        <f>SEKTOR_TL!H26</f>
        <v>10.641333184083907</v>
      </c>
      <c r="F26" s="85">
        <f>SEKTOR_USD!L26</f>
        <v>-1.0923521204934175</v>
      </c>
      <c r="G26" s="85">
        <f>SEKTOR_TL!L26</f>
        <v>19.748408962063696</v>
      </c>
    </row>
    <row r="27" spans="1:7" s="18" customFormat="1" ht="15.5" x14ac:dyDescent="0.35">
      <c r="A27" s="74" t="s">
        <v>19</v>
      </c>
      <c r="B27" s="84">
        <f>SEKTOR_USD!D27</f>
        <v>8.7018187042493338</v>
      </c>
      <c r="C27" s="84">
        <f>SEKTOR_TL!D27</f>
        <v>29.547192954701917</v>
      </c>
      <c r="D27" s="84">
        <f>SEKTOR_USD!H27</f>
        <v>-1.7794430964300767</v>
      </c>
      <c r="E27" s="84">
        <f>SEKTOR_TL!H27</f>
        <v>18.387123055467782</v>
      </c>
      <c r="F27" s="84">
        <f>SEKTOR_USD!L27</f>
        <v>4.3556914587235029</v>
      </c>
      <c r="G27" s="84">
        <f>SEKTOR_TL!L27</f>
        <v>26.344405981040296</v>
      </c>
    </row>
    <row r="28" spans="1:7" ht="14" x14ac:dyDescent="0.3">
      <c r="A28" s="76" t="s">
        <v>20</v>
      </c>
      <c r="B28" s="85">
        <f>SEKTOR_USD!D28</f>
        <v>8.7018187042493338</v>
      </c>
      <c r="C28" s="85">
        <f>SEKTOR_TL!D28</f>
        <v>29.547192954701917</v>
      </c>
      <c r="D28" s="85">
        <f>SEKTOR_USD!H28</f>
        <v>-1.7794430964300767</v>
      </c>
      <c r="E28" s="85">
        <f>SEKTOR_TL!H28</f>
        <v>18.387123055467782</v>
      </c>
      <c r="F28" s="85">
        <f>SEKTOR_USD!L28</f>
        <v>4.3556914587235029</v>
      </c>
      <c r="G28" s="85">
        <f>SEKTOR_TL!L28</f>
        <v>26.344405981040296</v>
      </c>
    </row>
    <row r="29" spans="1:7" s="18" customFormat="1" ht="15.5" x14ac:dyDescent="0.35">
      <c r="A29" s="74" t="s">
        <v>21</v>
      </c>
      <c r="B29" s="84">
        <f>SEKTOR_USD!D29</f>
        <v>-5.0358120329109566</v>
      </c>
      <c r="C29" s="84">
        <f>SEKTOR_TL!D29</f>
        <v>13.175143976483858</v>
      </c>
      <c r="D29" s="84">
        <f>SEKTOR_USD!H29</f>
        <v>-1.3500673242371777</v>
      </c>
      <c r="E29" s="84">
        <f>SEKTOR_TL!H29</f>
        <v>18.904657917640694</v>
      </c>
      <c r="F29" s="84">
        <f>SEKTOR_USD!L29</f>
        <v>5.5629969737403728</v>
      </c>
      <c r="G29" s="84">
        <f>SEKTOR_TL!L29</f>
        <v>27.806101993976718</v>
      </c>
    </row>
    <row r="30" spans="1:7" ht="14" x14ac:dyDescent="0.3">
      <c r="A30" s="76" t="s">
        <v>22</v>
      </c>
      <c r="B30" s="85">
        <f>SEKTOR_USD!D30</f>
        <v>-14.323588196294356</v>
      </c>
      <c r="C30" s="85">
        <f>SEKTOR_TL!D30</f>
        <v>2.1062828930135651</v>
      </c>
      <c r="D30" s="85">
        <f>SEKTOR_USD!H30</f>
        <v>-7.2386278358155032</v>
      </c>
      <c r="E30" s="85">
        <f>SEKTOR_TL!H30</f>
        <v>11.807062873578653</v>
      </c>
      <c r="F30" s="85">
        <f>SEKTOR_USD!L30</f>
        <v>-6.2580543700241131</v>
      </c>
      <c r="G30" s="85">
        <f>SEKTOR_TL!L30</f>
        <v>13.494245216236484</v>
      </c>
    </row>
    <row r="31" spans="1:7" ht="14" x14ac:dyDescent="0.3">
      <c r="A31" s="76" t="s">
        <v>23</v>
      </c>
      <c r="B31" s="85">
        <f>SEKTOR_USD!D31</f>
        <v>-6.2941008086318373</v>
      </c>
      <c r="C31" s="85">
        <f>SEKTOR_TL!D31</f>
        <v>11.675557485989598</v>
      </c>
      <c r="D31" s="85">
        <f>SEKTOR_USD!H31</f>
        <v>4.3049104428675617</v>
      </c>
      <c r="E31" s="85">
        <f>SEKTOR_TL!H31</f>
        <v>25.720711195035932</v>
      </c>
      <c r="F31" s="85">
        <f>SEKTOR_USD!L31</f>
        <v>11.627026580322083</v>
      </c>
      <c r="G31" s="85">
        <f>SEKTOR_TL!L31</f>
        <v>35.147879023915266</v>
      </c>
    </row>
    <row r="32" spans="1:7" ht="14" x14ac:dyDescent="0.3">
      <c r="A32" s="76" t="s">
        <v>24</v>
      </c>
      <c r="B32" s="85">
        <f>SEKTOR_USD!D32</f>
        <v>179.6780280769068</v>
      </c>
      <c r="C32" s="85">
        <f>SEKTOR_TL!D32</f>
        <v>233.31092248830271</v>
      </c>
      <c r="D32" s="85">
        <f>SEKTOR_USD!H32</f>
        <v>78.568018455993538</v>
      </c>
      <c r="E32" s="85">
        <f>SEKTOR_TL!H32</f>
        <v>115.23146112351543</v>
      </c>
      <c r="F32" s="85">
        <f>SEKTOR_USD!L32</f>
        <v>39.894645055146732</v>
      </c>
      <c r="G32" s="85">
        <f>SEKTOR_TL!L32</f>
        <v>69.37174755257179</v>
      </c>
    </row>
    <row r="33" spans="1:7" ht="14" x14ac:dyDescent="0.3">
      <c r="A33" s="76" t="s">
        <v>101</v>
      </c>
      <c r="B33" s="85">
        <f>SEKTOR_USD!D33</f>
        <v>-1.8094417977363598E-2</v>
      </c>
      <c r="C33" s="85">
        <f>SEKTOR_TL!D33</f>
        <v>19.155092056493309</v>
      </c>
      <c r="D33" s="85">
        <f>SEKTOR_USD!H33</f>
        <v>5.8884346284016518</v>
      </c>
      <c r="E33" s="85">
        <f>SEKTOR_TL!H33</f>
        <v>27.629363299281124</v>
      </c>
      <c r="F33" s="85">
        <f>SEKTOR_USD!L33</f>
        <v>7.5251610797257396</v>
      </c>
      <c r="G33" s="85">
        <f>SEKTOR_TL!L33</f>
        <v>30.181712321910751</v>
      </c>
    </row>
    <row r="34" spans="1:7" ht="14" x14ac:dyDescent="0.3">
      <c r="A34" s="76" t="s">
        <v>25</v>
      </c>
      <c r="B34" s="85">
        <f>SEKTOR_USD!D34</f>
        <v>-3.1821447098924871</v>
      </c>
      <c r="C34" s="85">
        <f>SEKTOR_TL!D34</f>
        <v>15.384282712444254</v>
      </c>
      <c r="D34" s="85">
        <f>SEKTOR_USD!H34</f>
        <v>2.6232989889832052</v>
      </c>
      <c r="E34" s="85">
        <f>SEKTOR_TL!H34</f>
        <v>23.693832622987678</v>
      </c>
      <c r="F34" s="85">
        <f>SEKTOR_USD!L34</f>
        <v>3.5536174454548513</v>
      </c>
      <c r="G34" s="85">
        <f>SEKTOR_TL!L34</f>
        <v>25.373327515240092</v>
      </c>
    </row>
    <row r="35" spans="1:7" ht="14" x14ac:dyDescent="0.3">
      <c r="A35" s="76" t="s">
        <v>26</v>
      </c>
      <c r="B35" s="85">
        <f>SEKTOR_USD!D35</f>
        <v>-5.0558774635399255E-3</v>
      </c>
      <c r="C35" s="85">
        <f>SEKTOR_TL!D35</f>
        <v>19.170630953118273</v>
      </c>
      <c r="D35" s="85">
        <f>SEKTOR_USD!H35</f>
        <v>4.4508505222545489</v>
      </c>
      <c r="E35" s="85">
        <f>SEKTOR_TL!H35</f>
        <v>25.896615574748143</v>
      </c>
      <c r="F35" s="85">
        <f>SEKTOR_USD!L35</f>
        <v>6.2567550635465734</v>
      </c>
      <c r="G35" s="85">
        <f>SEKTOR_TL!L35</f>
        <v>28.646041364085502</v>
      </c>
    </row>
    <row r="36" spans="1:7" ht="14" x14ac:dyDescent="0.3">
      <c r="A36" s="76" t="s">
        <v>27</v>
      </c>
      <c r="B36" s="85">
        <f>SEKTOR_USD!D36</f>
        <v>0.84219796451934714</v>
      </c>
      <c r="C36" s="85">
        <f>SEKTOR_TL!D36</f>
        <v>20.180359753034637</v>
      </c>
      <c r="D36" s="85">
        <f>SEKTOR_USD!H36</f>
        <v>-4.9365753754292339</v>
      </c>
      <c r="E36" s="85">
        <f>SEKTOR_TL!H36</f>
        <v>14.581770903135618</v>
      </c>
      <c r="F36" s="85">
        <f>SEKTOR_USD!L36</f>
        <v>0.86029367248640753</v>
      </c>
      <c r="G36" s="85">
        <f>SEKTOR_TL!L36</f>
        <v>22.11249537993767</v>
      </c>
    </row>
    <row r="37" spans="1:7" ht="14" x14ac:dyDescent="0.3">
      <c r="A37" s="76" t="s">
        <v>102</v>
      </c>
      <c r="B37" s="85">
        <f>SEKTOR_USD!D37</f>
        <v>0.67089911343688491</v>
      </c>
      <c r="C37" s="85">
        <f>SEKTOR_TL!D37</f>
        <v>19.976211509899215</v>
      </c>
      <c r="D37" s="85">
        <f>SEKTOR_USD!H37</f>
        <v>1.3377278332631546</v>
      </c>
      <c r="E37" s="85">
        <f>SEKTOR_TL!H37</f>
        <v>22.144309026229724</v>
      </c>
      <c r="F37" s="85">
        <f>SEKTOR_USD!L37</f>
        <v>5.7289997838066782</v>
      </c>
      <c r="G37" s="85">
        <f>SEKTOR_TL!L37</f>
        <v>28.007083139670208</v>
      </c>
    </row>
    <row r="38" spans="1:7" ht="14" x14ac:dyDescent="0.3">
      <c r="A38" s="86" t="s">
        <v>28</v>
      </c>
      <c r="B38" s="85">
        <f>SEKTOR_USD!D38</f>
        <v>-37.637990721246304</v>
      </c>
      <c r="C38" s="85">
        <f>SEKTOR_TL!D38</f>
        <v>-25.679042490925674</v>
      </c>
      <c r="D38" s="85">
        <f>SEKTOR_USD!H38</f>
        <v>-46.370950395334205</v>
      </c>
      <c r="E38" s="85">
        <f>SEKTOR_TL!H38</f>
        <v>-35.359876841987294</v>
      </c>
      <c r="F38" s="85">
        <f>SEKTOR_USD!L38</f>
        <v>-21.697525053531738</v>
      </c>
      <c r="G38" s="85">
        <f>SEKTOR_TL!L38</f>
        <v>-5.1984655013291867</v>
      </c>
    </row>
    <row r="39" spans="1:7" ht="14" x14ac:dyDescent="0.3">
      <c r="A39" s="86" t="s">
        <v>103</v>
      </c>
      <c r="B39" s="85">
        <f>SEKTOR_USD!D39</f>
        <v>-9.1510687036104166</v>
      </c>
      <c r="C39" s="85">
        <f>SEKTOR_TL!D39</f>
        <v>8.2707186749374859</v>
      </c>
      <c r="D39" s="85">
        <f>SEKTOR_USD!H39</f>
        <v>12.086957408426443</v>
      </c>
      <c r="E39" s="85">
        <f>SEKTOR_TL!H39</f>
        <v>35.100561816729595</v>
      </c>
      <c r="F39" s="85">
        <f>SEKTOR_USD!L39</f>
        <v>37.074495021293721</v>
      </c>
      <c r="G39" s="85">
        <f>SEKTOR_TL!L39</f>
        <v>65.957365683946051</v>
      </c>
    </row>
    <row r="40" spans="1:7" ht="14" x14ac:dyDescent="0.3">
      <c r="A40" s="86" t="s">
        <v>29</v>
      </c>
      <c r="B40" s="85">
        <f>SEKTOR_USD!D40</f>
        <v>-8.6961893793200975</v>
      </c>
      <c r="C40" s="85">
        <f>SEKTOR_TL!D40</f>
        <v>8.8128286441853145</v>
      </c>
      <c r="D40" s="85">
        <f>SEKTOR_USD!H40</f>
        <v>-4.8570305902308304</v>
      </c>
      <c r="E40" s="85">
        <f>SEKTOR_TL!H40</f>
        <v>14.677647759982909</v>
      </c>
      <c r="F40" s="85">
        <f>SEKTOR_USD!L40</f>
        <v>1.882847238472992</v>
      </c>
      <c r="G40" s="85">
        <f>SEKTOR_TL!L40</f>
        <v>23.350510490301524</v>
      </c>
    </row>
    <row r="41" spans="1:7" ht="16.5" x14ac:dyDescent="0.35">
      <c r="A41" s="71" t="s">
        <v>30</v>
      </c>
      <c r="B41" s="84">
        <f>SEKTOR_USD!D41</f>
        <v>15.974109371695175</v>
      </c>
      <c r="C41" s="84">
        <f>SEKTOR_TL!D41</f>
        <v>38.214065814313535</v>
      </c>
      <c r="D41" s="84">
        <f>SEKTOR_USD!H41</f>
        <v>14.475734203587995</v>
      </c>
      <c r="E41" s="84">
        <f>SEKTOR_TL!H41</f>
        <v>37.979800352085107</v>
      </c>
      <c r="F41" s="84">
        <f>SEKTOR_USD!L41</f>
        <v>7.1906729433721503</v>
      </c>
      <c r="G41" s="84">
        <f>SEKTOR_TL!L41</f>
        <v>29.776744425051817</v>
      </c>
    </row>
    <row r="42" spans="1:7" ht="14" x14ac:dyDescent="0.3">
      <c r="A42" s="76" t="s">
        <v>31</v>
      </c>
      <c r="B42" s="85">
        <f>SEKTOR_USD!D42</f>
        <v>15.974109371695175</v>
      </c>
      <c r="C42" s="85">
        <f>SEKTOR_TL!D42</f>
        <v>38.214065814313535</v>
      </c>
      <c r="D42" s="85">
        <f>SEKTOR_USD!H42</f>
        <v>14.475734203587995</v>
      </c>
      <c r="E42" s="85">
        <f>SEKTOR_TL!H42</f>
        <v>37.979800352085107</v>
      </c>
      <c r="F42" s="85">
        <f>SEKTOR_USD!L42</f>
        <v>7.1906729433721503</v>
      </c>
      <c r="G42" s="85">
        <f>SEKTOR_TL!L42</f>
        <v>29.776744425051817</v>
      </c>
    </row>
    <row r="43" spans="1:7" ht="18" x14ac:dyDescent="0.4">
      <c r="A43" s="87" t="s">
        <v>36</v>
      </c>
      <c r="B43" s="88">
        <f>SEKTOR_USD!D43</f>
        <v>-3.1060769020120373</v>
      </c>
      <c r="C43" s="88">
        <f>SEKTOR_TL!D43</f>
        <v>15.474937782456843</v>
      </c>
      <c r="D43" s="88">
        <f>SEKTOR_USD!H43</f>
        <v>-1.6313480180506466</v>
      </c>
      <c r="E43" s="88">
        <f>SEKTOR_TL!H43</f>
        <v>18.56562489684125</v>
      </c>
      <c r="F43" s="88">
        <f>SEKTOR_USD!L43</f>
        <v>4.1090243397409489</v>
      </c>
      <c r="G43" s="88">
        <f>SEKTOR_TL!L43</f>
        <v>26.045763806499838</v>
      </c>
    </row>
  </sheetData>
  <mergeCells count="4">
    <mergeCell ref="B6:C6"/>
    <mergeCell ref="D6:E6"/>
    <mergeCell ref="F6:G6"/>
    <mergeCell ref="A5:G5"/>
  </mergeCells>
  <printOptions horizontalCentered="1" verticalCentered="1"/>
  <pageMargins left="0.11811023622047245" right="0" top="0.19685039370078741" bottom="0.19685039370078741" header="0.51181102362204722" footer="0.51181102362204722"/>
  <pageSetup paperSize="9" scale="70" orientation="landscape" horizont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M23"/>
  <sheetViews>
    <sheetView showGridLines="0" zoomScale="80" zoomScaleNormal="80" workbookViewId="0">
      <selection activeCell="H27" sqref="H27"/>
    </sheetView>
  </sheetViews>
  <sheetFormatPr defaultColWidth="9.1796875" defaultRowHeight="12.5" x14ac:dyDescent="0.25"/>
  <cols>
    <col min="1" max="1" width="32.26953125" customWidth="1"/>
    <col min="2" max="2" width="12.7265625" bestFit="1" customWidth="1"/>
    <col min="3" max="3" width="12.81640625" customWidth="1"/>
    <col min="4" max="4" width="12.1796875" bestFit="1" customWidth="1"/>
    <col min="5" max="5" width="13.54296875" bestFit="1" customWidth="1"/>
    <col min="6" max="7" width="12.7265625" bestFit="1" customWidth="1"/>
    <col min="8" max="8" width="12.1796875" bestFit="1" customWidth="1"/>
    <col min="9" max="9" width="15" bestFit="1" customWidth="1"/>
    <col min="10" max="11" width="14.1796875" bestFit="1" customWidth="1"/>
    <col min="12" max="12" width="10.26953125" customWidth="1"/>
    <col min="13" max="13" width="15" bestFit="1" customWidth="1"/>
  </cols>
  <sheetData>
    <row r="2" spans="1:13" ht="25" x14ac:dyDescent="0.5">
      <c r="C2" s="132" t="s">
        <v>113</v>
      </c>
      <c r="D2" s="132"/>
      <c r="E2" s="132"/>
      <c r="F2" s="132"/>
      <c r="G2" s="132"/>
      <c r="H2" s="132"/>
      <c r="I2" s="132"/>
      <c r="J2" s="132"/>
      <c r="K2" s="132"/>
    </row>
    <row r="6" spans="1:13" ht="22.5" customHeight="1" x14ac:dyDescent="0.25">
      <c r="A6" s="140" t="s">
        <v>108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2"/>
    </row>
    <row r="7" spans="1:13" ht="24" customHeight="1" x14ac:dyDescent="0.25">
      <c r="A7" s="30"/>
      <c r="B7" s="128" t="s">
        <v>115</v>
      </c>
      <c r="C7" s="128"/>
      <c r="D7" s="128"/>
      <c r="E7" s="128"/>
      <c r="F7" s="128" t="s">
        <v>116</v>
      </c>
      <c r="G7" s="128"/>
      <c r="H7" s="128"/>
      <c r="I7" s="128"/>
      <c r="J7" s="128" t="s">
        <v>100</v>
      </c>
      <c r="K7" s="128"/>
      <c r="L7" s="128"/>
      <c r="M7" s="128"/>
    </row>
    <row r="8" spans="1:13" ht="45.5" x14ac:dyDescent="0.35">
      <c r="A8" s="31" t="s">
        <v>37</v>
      </c>
      <c r="B8" s="50">
        <v>2025</v>
      </c>
      <c r="C8" s="51">
        <v>2026</v>
      </c>
      <c r="D8" s="6" t="s">
        <v>109</v>
      </c>
      <c r="E8" s="6" t="s">
        <v>110</v>
      </c>
      <c r="F8" s="4">
        <v>2025</v>
      </c>
      <c r="G8" s="5">
        <v>2026</v>
      </c>
      <c r="H8" s="6" t="s">
        <v>109</v>
      </c>
      <c r="I8" s="6" t="s">
        <v>110</v>
      </c>
      <c r="J8" s="4" t="s">
        <v>117</v>
      </c>
      <c r="K8" s="4" t="s">
        <v>118</v>
      </c>
      <c r="L8" s="6" t="s">
        <v>109</v>
      </c>
      <c r="M8" s="6" t="s">
        <v>110</v>
      </c>
    </row>
    <row r="9" spans="1:13" ht="22.5" customHeight="1" x14ac:dyDescent="0.35">
      <c r="A9" s="32" t="s">
        <v>187</v>
      </c>
      <c r="B9" s="54">
        <v>5892974.1991100004</v>
      </c>
      <c r="C9" s="54">
        <v>5599092.03804</v>
      </c>
      <c r="D9" s="43">
        <f>(C9-B9)/B9*100</f>
        <v>-4.9869921560896122</v>
      </c>
      <c r="E9" s="56">
        <f t="shared" ref="E9:E23" si="0">C9/C$23*100</f>
        <v>28.760490924256381</v>
      </c>
      <c r="F9" s="54">
        <v>17299198.68118</v>
      </c>
      <c r="G9" s="54">
        <v>15902209.168950001</v>
      </c>
      <c r="H9" s="43">
        <f t="shared" ref="H9:H22" si="1">(G9-F9)/F9*100</f>
        <v>-8.0754579329145493</v>
      </c>
      <c r="I9" s="45">
        <f t="shared" ref="I9:I23" si="2">G9/G$23*100</f>
        <v>28.595095538686454</v>
      </c>
      <c r="J9" s="54">
        <v>68663115.076199993</v>
      </c>
      <c r="K9" s="54">
        <v>68765828.335720003</v>
      </c>
      <c r="L9" s="43">
        <f t="shared" ref="L9:L23" si="3">(K9-J9)/J9*100</f>
        <v>0.14959015390726371</v>
      </c>
      <c r="M9" s="56">
        <f t="shared" ref="M9:M23" si="4">K9/K$23*100</f>
        <v>29.093611440412271</v>
      </c>
    </row>
    <row r="10" spans="1:13" ht="22.5" customHeight="1" x14ac:dyDescent="0.35">
      <c r="A10" s="32" t="s">
        <v>188</v>
      </c>
      <c r="B10" s="54">
        <v>3636059.3430599999</v>
      </c>
      <c r="C10" s="54">
        <v>3427599.3695800002</v>
      </c>
      <c r="D10" s="43">
        <f t="shared" ref="D10:D23" si="5">(C10-B10)/B10*100</f>
        <v>-5.7331290227118776</v>
      </c>
      <c r="E10" s="56">
        <f t="shared" si="0"/>
        <v>17.606326149141296</v>
      </c>
      <c r="F10" s="54">
        <v>9824349.3493499998</v>
      </c>
      <c r="G10" s="54">
        <v>10334980.63958</v>
      </c>
      <c r="H10" s="43">
        <f t="shared" si="1"/>
        <v>5.1976092469043245</v>
      </c>
      <c r="I10" s="45">
        <f t="shared" si="2"/>
        <v>18.584195166813942</v>
      </c>
      <c r="J10" s="54">
        <v>38960221.832780004</v>
      </c>
      <c r="K10" s="54">
        <v>43796206.70183</v>
      </c>
      <c r="L10" s="43">
        <f t="shared" si="3"/>
        <v>12.412621493292264</v>
      </c>
      <c r="M10" s="56">
        <f t="shared" si="4"/>
        <v>18.529404083178207</v>
      </c>
    </row>
    <row r="11" spans="1:13" ht="22.5" customHeight="1" x14ac:dyDescent="0.35">
      <c r="A11" s="32" t="s">
        <v>189</v>
      </c>
      <c r="B11" s="54">
        <v>2742924.0176499998</v>
      </c>
      <c r="C11" s="54">
        <v>2524527.0999500002</v>
      </c>
      <c r="D11" s="43">
        <f t="shared" si="5"/>
        <v>-7.9621934947768329</v>
      </c>
      <c r="E11" s="56">
        <f t="shared" si="0"/>
        <v>12.967573716035522</v>
      </c>
      <c r="F11" s="54">
        <v>6752611.3899600003</v>
      </c>
      <c r="G11" s="54">
        <v>6816279.5277500004</v>
      </c>
      <c r="H11" s="43">
        <f t="shared" si="1"/>
        <v>0.94286690160585718</v>
      </c>
      <c r="I11" s="45">
        <f t="shared" si="2"/>
        <v>12.25692369177116</v>
      </c>
      <c r="J11" s="54">
        <v>27848023.428470001</v>
      </c>
      <c r="K11" s="54">
        <v>31411522.558729999</v>
      </c>
      <c r="L11" s="43">
        <f t="shared" si="3"/>
        <v>12.796237188657738</v>
      </c>
      <c r="M11" s="56">
        <f t="shared" si="4"/>
        <v>13.289662237671736</v>
      </c>
    </row>
    <row r="12" spans="1:13" ht="22.5" customHeight="1" x14ac:dyDescent="0.35">
      <c r="A12" s="32" t="s">
        <v>190</v>
      </c>
      <c r="B12" s="54">
        <v>1685441.07773</v>
      </c>
      <c r="C12" s="54">
        <v>1437633.01483</v>
      </c>
      <c r="D12" s="43">
        <f t="shared" si="5"/>
        <v>-14.702861237590991</v>
      </c>
      <c r="E12" s="56">
        <f t="shared" si="0"/>
        <v>7.384595751332454</v>
      </c>
      <c r="F12" s="54">
        <v>4909690.3362400001</v>
      </c>
      <c r="G12" s="54">
        <v>4489181.2970099999</v>
      </c>
      <c r="H12" s="43">
        <f t="shared" si="1"/>
        <v>-8.5648790541042494</v>
      </c>
      <c r="I12" s="45">
        <f t="shared" si="2"/>
        <v>8.0723732605110303</v>
      </c>
      <c r="J12" s="54">
        <v>20255470.862349998</v>
      </c>
      <c r="K12" s="54">
        <v>19373371.668979999</v>
      </c>
      <c r="L12" s="43">
        <f t="shared" si="3"/>
        <v>-4.3548688616743432</v>
      </c>
      <c r="M12" s="56">
        <f t="shared" si="4"/>
        <v>8.1965325114133076</v>
      </c>
    </row>
    <row r="13" spans="1:13" ht="22.5" customHeight="1" x14ac:dyDescent="0.35">
      <c r="A13" s="33" t="s">
        <v>191</v>
      </c>
      <c r="B13" s="54">
        <v>1583849.34953</v>
      </c>
      <c r="C13" s="54">
        <v>1552809.60512</v>
      </c>
      <c r="D13" s="43">
        <f t="shared" si="5"/>
        <v>-1.9597662125637734</v>
      </c>
      <c r="E13" s="56">
        <f t="shared" si="0"/>
        <v>7.9762158313770595</v>
      </c>
      <c r="F13" s="54">
        <v>4467224.5764300004</v>
      </c>
      <c r="G13" s="54">
        <v>4468170.7201300003</v>
      </c>
      <c r="H13" s="43">
        <f t="shared" si="1"/>
        <v>2.1179676190714661E-2</v>
      </c>
      <c r="I13" s="45">
        <f t="shared" si="2"/>
        <v>8.0345923807085171</v>
      </c>
      <c r="J13" s="54">
        <v>18209115.388220001</v>
      </c>
      <c r="K13" s="54">
        <v>18507206.32522</v>
      </c>
      <c r="L13" s="43">
        <f t="shared" si="3"/>
        <v>1.6370423858857115</v>
      </c>
      <c r="M13" s="56">
        <f t="shared" si="4"/>
        <v>7.8300732021256065</v>
      </c>
    </row>
    <row r="14" spans="1:13" ht="22.5" customHeight="1" x14ac:dyDescent="0.35">
      <c r="A14" s="32" t="s">
        <v>192</v>
      </c>
      <c r="B14" s="54">
        <v>1465677.32705</v>
      </c>
      <c r="C14" s="54">
        <v>1815050.7249400001</v>
      </c>
      <c r="D14" s="43">
        <f t="shared" si="5"/>
        <v>23.836992729715718</v>
      </c>
      <c r="E14" s="56">
        <f t="shared" si="0"/>
        <v>9.3232526893727243</v>
      </c>
      <c r="F14" s="54">
        <v>4355407.2352</v>
      </c>
      <c r="G14" s="54">
        <v>4585154.6300999997</v>
      </c>
      <c r="H14" s="43">
        <f t="shared" si="1"/>
        <v>5.2749922680754731</v>
      </c>
      <c r="I14" s="45">
        <f t="shared" si="2"/>
        <v>8.2449509570887649</v>
      </c>
      <c r="J14" s="54">
        <v>17136953.336860001</v>
      </c>
      <c r="K14" s="54">
        <v>17030934.81081</v>
      </c>
      <c r="L14" s="43">
        <f t="shared" si="3"/>
        <v>-0.61865445955300202</v>
      </c>
      <c r="M14" s="56">
        <f t="shared" si="4"/>
        <v>7.2054887121212401</v>
      </c>
    </row>
    <row r="15" spans="1:13" ht="22.5" customHeight="1" x14ac:dyDescent="0.35">
      <c r="A15" s="32" t="s">
        <v>193</v>
      </c>
      <c r="B15" s="54">
        <v>986721.46773000003</v>
      </c>
      <c r="C15" s="54">
        <v>1014397.4501200001</v>
      </c>
      <c r="D15" s="43">
        <f t="shared" si="5"/>
        <v>2.804842429715241</v>
      </c>
      <c r="E15" s="56">
        <f t="shared" si="0"/>
        <v>5.2105892276023082</v>
      </c>
      <c r="F15" s="54">
        <v>2920271.55651</v>
      </c>
      <c r="G15" s="54">
        <v>2928196.9275600002</v>
      </c>
      <c r="H15" s="43">
        <f t="shared" si="1"/>
        <v>0.27139157768847216</v>
      </c>
      <c r="I15" s="45">
        <f t="shared" si="2"/>
        <v>5.2654363937784279</v>
      </c>
      <c r="J15" s="54">
        <v>11898529.95806</v>
      </c>
      <c r="K15" s="54">
        <v>12735607.398150001</v>
      </c>
      <c r="L15" s="43">
        <f t="shared" si="3"/>
        <v>7.0351332731063048</v>
      </c>
      <c r="M15" s="56">
        <f t="shared" si="4"/>
        <v>5.3882112971937994</v>
      </c>
    </row>
    <row r="16" spans="1:13" ht="22.5" customHeight="1" x14ac:dyDescent="0.35">
      <c r="A16" s="32" t="s">
        <v>194</v>
      </c>
      <c r="B16" s="54">
        <v>1001632.77891</v>
      </c>
      <c r="C16" s="54">
        <v>948479.228</v>
      </c>
      <c r="D16" s="43">
        <f t="shared" si="5"/>
        <v>-5.3066904387696772</v>
      </c>
      <c r="E16" s="56">
        <f t="shared" si="0"/>
        <v>4.8719913949278109</v>
      </c>
      <c r="F16" s="54">
        <v>2933813.66701</v>
      </c>
      <c r="G16" s="54">
        <v>2790833.5838899999</v>
      </c>
      <c r="H16" s="43">
        <f t="shared" si="1"/>
        <v>-4.8735229754968872</v>
      </c>
      <c r="I16" s="45">
        <f t="shared" si="2"/>
        <v>5.0184318490623028</v>
      </c>
      <c r="J16" s="54">
        <v>11733588.49258</v>
      </c>
      <c r="K16" s="54">
        <v>11857565.82972</v>
      </c>
      <c r="L16" s="43">
        <f t="shared" si="3"/>
        <v>1.0566020550183719</v>
      </c>
      <c r="M16" s="56">
        <f t="shared" si="4"/>
        <v>5.0167273663129262</v>
      </c>
    </row>
    <row r="17" spans="1:13" ht="22.5" customHeight="1" x14ac:dyDescent="0.35">
      <c r="A17" s="32" t="s">
        <v>195</v>
      </c>
      <c r="B17" s="54">
        <v>301358.12430999998</v>
      </c>
      <c r="C17" s="54">
        <v>307866.63442999998</v>
      </c>
      <c r="D17" s="43">
        <f t="shared" si="5"/>
        <v>2.159726118186494</v>
      </c>
      <c r="E17" s="56">
        <f t="shared" si="0"/>
        <v>1.581398463402454</v>
      </c>
      <c r="F17" s="54">
        <v>864337.19941</v>
      </c>
      <c r="G17" s="54">
        <v>910932.88211999997</v>
      </c>
      <c r="H17" s="43">
        <f t="shared" si="1"/>
        <v>5.3909148815770465</v>
      </c>
      <c r="I17" s="45">
        <f t="shared" si="2"/>
        <v>1.6380247874246978</v>
      </c>
      <c r="J17" s="54">
        <v>3538498.6446500001</v>
      </c>
      <c r="K17" s="54">
        <v>3637373.4273399999</v>
      </c>
      <c r="L17" s="43">
        <f t="shared" si="3"/>
        <v>2.7942580348163366</v>
      </c>
      <c r="M17" s="56">
        <f t="shared" si="4"/>
        <v>1.538908666119285</v>
      </c>
    </row>
    <row r="18" spans="1:13" ht="22.5" customHeight="1" x14ac:dyDescent="0.35">
      <c r="A18" s="32" t="s">
        <v>196</v>
      </c>
      <c r="B18" s="54">
        <v>218320.99442999999</v>
      </c>
      <c r="C18" s="54">
        <v>267217.49093999999</v>
      </c>
      <c r="D18" s="43">
        <f t="shared" si="5"/>
        <v>22.396607636228786</v>
      </c>
      <c r="E18" s="56">
        <f t="shared" si="0"/>
        <v>1.3725986589912755</v>
      </c>
      <c r="F18" s="54">
        <v>634039.81267999997</v>
      </c>
      <c r="G18" s="54">
        <v>796806.88555999997</v>
      </c>
      <c r="H18" s="43">
        <f t="shared" si="1"/>
        <v>25.67142782280591</v>
      </c>
      <c r="I18" s="45">
        <f t="shared" si="2"/>
        <v>1.4328052647527745</v>
      </c>
      <c r="J18" s="54">
        <v>2591200.66867</v>
      </c>
      <c r="K18" s="54">
        <v>3161142.52483</v>
      </c>
      <c r="L18" s="43">
        <f t="shared" si="3"/>
        <v>21.995280529644862</v>
      </c>
      <c r="M18" s="56">
        <f t="shared" si="4"/>
        <v>1.3374237546615144</v>
      </c>
    </row>
    <row r="19" spans="1:13" ht="22.5" customHeight="1" x14ac:dyDescent="0.35">
      <c r="A19" s="32" t="s">
        <v>197</v>
      </c>
      <c r="B19" s="54">
        <v>255416.17176</v>
      </c>
      <c r="C19" s="54">
        <v>253432.27577000001</v>
      </c>
      <c r="D19" s="43">
        <f t="shared" si="5"/>
        <v>-0.77673076701820742</v>
      </c>
      <c r="E19" s="56">
        <f t="shared" si="0"/>
        <v>1.3017890432371302</v>
      </c>
      <c r="F19" s="54">
        <v>705214.73705</v>
      </c>
      <c r="G19" s="54">
        <v>736864.67659000005</v>
      </c>
      <c r="H19" s="43">
        <f t="shared" si="1"/>
        <v>4.4879861235452401</v>
      </c>
      <c r="I19" s="45">
        <f t="shared" si="2"/>
        <v>1.3250181532837688</v>
      </c>
      <c r="J19" s="54">
        <v>2690468.0743900002</v>
      </c>
      <c r="K19" s="54">
        <v>2773941.1153199999</v>
      </c>
      <c r="L19" s="43">
        <f t="shared" si="3"/>
        <v>3.1025471636166952</v>
      </c>
      <c r="M19" s="56">
        <f t="shared" si="4"/>
        <v>1.1736056544494893</v>
      </c>
    </row>
    <row r="20" spans="1:13" ht="22.5" customHeight="1" x14ac:dyDescent="0.35">
      <c r="A20" s="32" t="s">
        <v>198</v>
      </c>
      <c r="B20" s="54">
        <v>176175.18173000001</v>
      </c>
      <c r="C20" s="54">
        <v>206066.40909</v>
      </c>
      <c r="D20" s="43">
        <f t="shared" si="5"/>
        <v>16.96676402798338</v>
      </c>
      <c r="E20" s="56">
        <f t="shared" si="0"/>
        <v>1.0584878848502879</v>
      </c>
      <c r="F20" s="54">
        <v>501996.93787999998</v>
      </c>
      <c r="G20" s="54">
        <v>480565.27282000001</v>
      </c>
      <c r="H20" s="43">
        <f t="shared" si="1"/>
        <v>-4.2692820299878225</v>
      </c>
      <c r="I20" s="45">
        <f t="shared" si="2"/>
        <v>0.86414470737150861</v>
      </c>
      <c r="J20" s="54">
        <v>2026313.34504</v>
      </c>
      <c r="K20" s="54">
        <v>1760336.4991599999</v>
      </c>
      <c r="L20" s="43">
        <f t="shared" si="3"/>
        <v>-13.126145891061567</v>
      </c>
      <c r="M20" s="56">
        <f t="shared" si="4"/>
        <v>0.74476738447624524</v>
      </c>
    </row>
    <row r="21" spans="1:13" ht="22.5" customHeight="1" x14ac:dyDescent="0.35">
      <c r="A21" s="32" t="s">
        <v>199</v>
      </c>
      <c r="B21" s="54">
        <v>144790.83283</v>
      </c>
      <c r="C21" s="54">
        <v>113676.27860999999</v>
      </c>
      <c r="D21" s="43">
        <f t="shared" si="5"/>
        <v>-21.489312280240721</v>
      </c>
      <c r="E21" s="56">
        <f t="shared" si="0"/>
        <v>0.58391352688151477</v>
      </c>
      <c r="F21" s="54">
        <v>362620.05092000001</v>
      </c>
      <c r="G21" s="54">
        <v>371051.57238000003</v>
      </c>
      <c r="H21" s="43">
        <f t="shared" si="1"/>
        <v>2.3251669174411296</v>
      </c>
      <c r="I21" s="45">
        <f t="shared" si="2"/>
        <v>0.66721894104519008</v>
      </c>
      <c r="J21" s="54">
        <v>1410079.01345</v>
      </c>
      <c r="K21" s="54">
        <v>1538640.32773</v>
      </c>
      <c r="L21" s="43">
        <f t="shared" si="3"/>
        <v>9.1173127926677502</v>
      </c>
      <c r="M21" s="56">
        <f t="shared" si="4"/>
        <v>0.65097163700233507</v>
      </c>
    </row>
    <row r="22" spans="1:13" ht="22.5" customHeight="1" x14ac:dyDescent="0.35">
      <c r="A22" s="32" t="s">
        <v>200</v>
      </c>
      <c r="B22" s="54">
        <v>733.24204999999995</v>
      </c>
      <c r="C22" s="54">
        <v>151.21546000000001</v>
      </c>
      <c r="D22" s="43">
        <f t="shared" si="5"/>
        <v>-79.377142922995205</v>
      </c>
      <c r="E22" s="56">
        <f t="shared" si="0"/>
        <v>7.7673859179133308E-4</v>
      </c>
      <c r="F22" s="54">
        <v>3156.1533800000002</v>
      </c>
      <c r="G22" s="54">
        <v>438.72471999999999</v>
      </c>
      <c r="H22" s="43">
        <f t="shared" si="1"/>
        <v>-86.099385322014982</v>
      </c>
      <c r="I22" s="45">
        <f t="shared" si="2"/>
        <v>7.8890770145817512E-4</v>
      </c>
      <c r="J22" s="54">
        <v>70209.081520000007</v>
      </c>
      <c r="K22" s="54">
        <v>10901.07483</v>
      </c>
      <c r="L22" s="43">
        <f t="shared" si="3"/>
        <v>-84.47341199457982</v>
      </c>
      <c r="M22" s="56">
        <f t="shared" si="4"/>
        <v>4.612052862048281E-3</v>
      </c>
    </row>
    <row r="23" spans="1:13" ht="24" customHeight="1" x14ac:dyDescent="0.25">
      <c r="A23" s="47" t="s">
        <v>38</v>
      </c>
      <c r="B23" s="55">
        <f>SUM(B9:B22)</f>
        <v>20092074.107880004</v>
      </c>
      <c r="C23" s="55">
        <f>SUM(C9:C22)</f>
        <v>19467998.834879998</v>
      </c>
      <c r="D23" s="53">
        <f t="shared" si="5"/>
        <v>-3.106076902012056</v>
      </c>
      <c r="E23" s="57">
        <f t="shared" si="0"/>
        <v>100</v>
      </c>
      <c r="F23" s="46">
        <f>SUM(F9:F22)</f>
        <v>56533931.683200002</v>
      </c>
      <c r="G23" s="46">
        <f>SUM(G9:G22)</f>
        <v>55611666.509160005</v>
      </c>
      <c r="H23" s="53">
        <f>(G23-F23)/F23*100</f>
        <v>-1.6313480180506597</v>
      </c>
      <c r="I23" s="49">
        <f t="shared" si="2"/>
        <v>100</v>
      </c>
      <c r="J23" s="55">
        <f>SUM(J9:J22)</f>
        <v>227031787.20323998</v>
      </c>
      <c r="K23" s="55">
        <f>SUM(K9:K22)</f>
        <v>236360578.59836999</v>
      </c>
      <c r="L23" s="53">
        <f t="shared" si="3"/>
        <v>4.1090243397409489</v>
      </c>
      <c r="M23" s="57">
        <f t="shared" si="4"/>
        <v>100</v>
      </c>
    </row>
  </sheetData>
  <mergeCells count="5">
    <mergeCell ref="B7:E7"/>
    <mergeCell ref="F7:I7"/>
    <mergeCell ref="J7:M7"/>
    <mergeCell ref="A6:M6"/>
    <mergeCell ref="C2:K2"/>
  </mergeCells>
  <pageMargins left="0.4" right="0.23622047244094491" top="0.7" bottom="0.35433070866141736" header="0.54" footer="0.51181102362204722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7:N60"/>
  <sheetViews>
    <sheetView showGridLines="0" topLeftCell="C1" workbookViewId="0">
      <selection activeCell="L18" sqref="L18"/>
    </sheetView>
  </sheetViews>
  <sheetFormatPr defaultColWidth="9.1796875" defaultRowHeight="12.5" x14ac:dyDescent="0.25"/>
  <cols>
    <col min="1" max="2" width="0" hidden="1" customWidth="1"/>
    <col min="10" max="10" width="11.54296875" bestFit="1" customWidth="1"/>
    <col min="11" max="11" width="12.1796875" customWidth="1"/>
  </cols>
  <sheetData>
    <row r="7" spans="9:9" ht="13" x14ac:dyDescent="0.3">
      <c r="I7" s="19"/>
    </row>
    <row r="8" spans="9:9" ht="13" x14ac:dyDescent="0.3">
      <c r="I8" s="19"/>
    </row>
    <row r="9" spans="9:9" ht="13" x14ac:dyDescent="0.3">
      <c r="I9" s="19"/>
    </row>
    <row r="10" spans="9:9" ht="13" x14ac:dyDescent="0.3">
      <c r="I10" s="19"/>
    </row>
    <row r="17" spans="3:14" ht="12.75" customHeight="1" x14ac:dyDescent="0.25"/>
    <row r="21" spans="3:14" x14ac:dyDescent="0.25">
      <c r="C21" s="1"/>
    </row>
    <row r="22" spans="3:14" ht="13" x14ac:dyDescent="0.3">
      <c r="C22" s="44"/>
    </row>
    <row r="24" spans="3:14" ht="13" x14ac:dyDescent="0.3">
      <c r="H24" s="19"/>
      <c r="I24" s="19"/>
    </row>
    <row r="25" spans="3:14" ht="13" x14ac:dyDescent="0.3">
      <c r="H25" s="19"/>
      <c r="I25" s="19"/>
    </row>
    <row r="26" spans="3:14" x14ac:dyDescent="0.25">
      <c r="H26" s="143"/>
      <c r="I26" s="143"/>
      <c r="N26" t="s">
        <v>39</v>
      </c>
    </row>
    <row r="27" spans="3:14" x14ac:dyDescent="0.25">
      <c r="H27" s="143"/>
      <c r="I27" s="143"/>
    </row>
    <row r="28" spans="3:14" ht="12.75" customHeight="1" x14ac:dyDescent="0.25"/>
    <row r="29" spans="3:14" ht="12.75" customHeight="1" x14ac:dyDescent="0.25"/>
    <row r="30" spans="3:14" ht="9.75" customHeight="1" x14ac:dyDescent="0.25"/>
    <row r="37" spans="8:9" ht="13" x14ac:dyDescent="0.3">
      <c r="H37" s="19"/>
      <c r="I37" s="19"/>
    </row>
    <row r="38" spans="8:9" ht="13" x14ac:dyDescent="0.3">
      <c r="H38" s="19"/>
      <c r="I38" s="19"/>
    </row>
    <row r="39" spans="8:9" x14ac:dyDescent="0.25">
      <c r="H39" s="143"/>
      <c r="I39" s="143"/>
    </row>
    <row r="40" spans="8:9" x14ac:dyDescent="0.25">
      <c r="H40" s="143"/>
      <c r="I40" s="143"/>
    </row>
    <row r="41" spans="8:9" ht="12.75" customHeight="1" x14ac:dyDescent="0.25"/>
    <row r="42" spans="8:9" ht="13.5" customHeight="1" x14ac:dyDescent="0.25"/>
    <row r="43" spans="8:9" ht="12.75" customHeight="1" x14ac:dyDescent="0.25"/>
    <row r="49" spans="3:9" ht="13" x14ac:dyDescent="0.3">
      <c r="H49" s="19"/>
      <c r="I49" s="19"/>
    </row>
    <row r="50" spans="3:9" ht="13" x14ac:dyDescent="0.3">
      <c r="H50" s="19"/>
      <c r="I50" s="19"/>
    </row>
    <row r="51" spans="3:9" x14ac:dyDescent="0.25">
      <c r="H51" s="143"/>
      <c r="I51" s="143"/>
    </row>
    <row r="52" spans="3:9" x14ac:dyDescent="0.25">
      <c r="H52" s="143"/>
      <c r="I52" s="143"/>
    </row>
    <row r="55" spans="3:9" ht="15.75" customHeight="1" x14ac:dyDescent="0.25"/>
    <row r="56" spans="3:9" ht="12.75" customHeight="1" x14ac:dyDescent="0.25"/>
    <row r="57" spans="3:9" ht="12.75" customHeight="1" x14ac:dyDescent="0.25"/>
    <row r="58" spans="3:9" ht="12.75" customHeight="1" x14ac:dyDescent="0.25"/>
    <row r="60" spans="3:9" x14ac:dyDescent="0.25">
      <c r="C60" s="20"/>
    </row>
  </sheetData>
  <mergeCells count="3">
    <mergeCell ref="H26:I27"/>
    <mergeCell ref="H39:I40"/>
    <mergeCell ref="H51:I52"/>
  </mergeCells>
  <pageMargins left="0.74803149606299213" right="0.74803149606299213" top="0" bottom="0" header="0.51181102362204722" footer="0.51181102362204722"/>
  <pageSetup paperSize="9" orientation="portrait" horizont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8"/>
  <sheetViews>
    <sheetView showGridLines="0" zoomScale="90" zoomScaleNormal="90" workbookViewId="0">
      <selection activeCell="E2" sqref="E2"/>
    </sheetView>
  </sheetViews>
  <sheetFormatPr defaultColWidth="9.1796875" defaultRowHeight="12.5" x14ac:dyDescent="0.25"/>
  <cols>
    <col min="1" max="1" width="3.1796875" bestFit="1" customWidth="1"/>
    <col min="2" max="2" width="28" customWidth="1"/>
    <col min="3" max="3" width="11.7265625" customWidth="1"/>
    <col min="4" max="9" width="11.7265625" bestFit="1" customWidth="1"/>
    <col min="10" max="10" width="10.1796875" bestFit="1" customWidth="1"/>
    <col min="11" max="14" width="11.7265625" bestFit="1" customWidth="1"/>
    <col min="15" max="15" width="12.7265625" bestFit="1" customWidth="1"/>
    <col min="16" max="16" width="6.7265625" bestFit="1" customWidth="1"/>
  </cols>
  <sheetData>
    <row r="1" spans="1:16" ht="13" x14ac:dyDescent="0.3"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3" spans="1:16" ht="15.5" x14ac:dyDescent="0.35">
      <c r="A3" s="26"/>
      <c r="B3" s="52" t="s">
        <v>112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6" s="28" customFormat="1" ht="13" x14ac:dyDescent="0.3">
      <c r="A4" s="29"/>
      <c r="B4" s="41" t="s">
        <v>99</v>
      </c>
      <c r="C4" s="41" t="s">
        <v>40</v>
      </c>
      <c r="D4" s="41" t="s">
        <v>41</v>
      </c>
      <c r="E4" s="41" t="s">
        <v>42</v>
      </c>
      <c r="F4" s="41" t="s">
        <v>43</v>
      </c>
      <c r="G4" s="41" t="s">
        <v>44</v>
      </c>
      <c r="H4" s="41" t="s">
        <v>45</v>
      </c>
      <c r="I4" s="41" t="s">
        <v>0</v>
      </c>
      <c r="J4" s="41" t="s">
        <v>98</v>
      </c>
      <c r="K4" s="41" t="s">
        <v>46</v>
      </c>
      <c r="L4" s="41" t="s">
        <v>47</v>
      </c>
      <c r="M4" s="41" t="s">
        <v>48</v>
      </c>
      <c r="N4" s="41" t="s">
        <v>49</v>
      </c>
      <c r="O4" s="42" t="s">
        <v>97</v>
      </c>
      <c r="P4" s="42" t="s">
        <v>96</v>
      </c>
    </row>
    <row r="5" spans="1:16" x14ac:dyDescent="0.25">
      <c r="A5" s="34" t="s">
        <v>95</v>
      </c>
      <c r="B5" s="35" t="s">
        <v>157</v>
      </c>
      <c r="C5" s="58">
        <v>1583642.6444399999</v>
      </c>
      <c r="D5" s="58">
        <v>1658120.07186</v>
      </c>
      <c r="E5" s="58">
        <v>1617348.4755599999</v>
      </c>
      <c r="F5" s="58">
        <v>0</v>
      </c>
      <c r="G5" s="58">
        <v>0</v>
      </c>
      <c r="H5" s="58">
        <v>0</v>
      </c>
      <c r="I5" s="36">
        <v>0</v>
      </c>
      <c r="J5" s="36">
        <v>0</v>
      </c>
      <c r="K5" s="36">
        <v>0</v>
      </c>
      <c r="L5" s="36">
        <v>0</v>
      </c>
      <c r="M5" s="36">
        <v>0</v>
      </c>
      <c r="N5" s="36">
        <v>0</v>
      </c>
      <c r="O5" s="58">
        <v>4859111.1918599997</v>
      </c>
      <c r="P5" s="37">
        <f t="shared" ref="P5:P24" si="0">O5/O$26*100</f>
        <v>8.7375752191487326</v>
      </c>
    </row>
    <row r="6" spans="1:16" x14ac:dyDescent="0.25">
      <c r="A6" s="34" t="s">
        <v>94</v>
      </c>
      <c r="B6" s="35" t="s">
        <v>160</v>
      </c>
      <c r="C6" s="58">
        <v>1128689.4270200001</v>
      </c>
      <c r="D6" s="58">
        <v>1114110.66958</v>
      </c>
      <c r="E6" s="58">
        <v>1093005.82427</v>
      </c>
      <c r="F6" s="58">
        <v>0</v>
      </c>
      <c r="G6" s="58">
        <v>0</v>
      </c>
      <c r="H6" s="58">
        <v>0</v>
      </c>
      <c r="I6" s="36">
        <v>0</v>
      </c>
      <c r="J6" s="36">
        <v>0</v>
      </c>
      <c r="K6" s="36">
        <v>0</v>
      </c>
      <c r="L6" s="36">
        <v>0</v>
      </c>
      <c r="M6" s="36">
        <v>0</v>
      </c>
      <c r="N6" s="36">
        <v>0</v>
      </c>
      <c r="O6" s="58">
        <v>3335805.92087</v>
      </c>
      <c r="P6" s="37">
        <f t="shared" si="0"/>
        <v>5.9983922983508267</v>
      </c>
    </row>
    <row r="7" spans="1:16" x14ac:dyDescent="0.25">
      <c r="A7" s="34" t="s">
        <v>93</v>
      </c>
      <c r="B7" s="35" t="s">
        <v>158</v>
      </c>
      <c r="C7" s="58">
        <v>958881.58559999999</v>
      </c>
      <c r="D7" s="58">
        <v>1007750.36532</v>
      </c>
      <c r="E7" s="58">
        <v>1208728.3102899999</v>
      </c>
      <c r="F7" s="58">
        <v>0</v>
      </c>
      <c r="G7" s="58">
        <v>0</v>
      </c>
      <c r="H7" s="58">
        <v>0</v>
      </c>
      <c r="I7" s="36">
        <v>0</v>
      </c>
      <c r="J7" s="36">
        <v>0</v>
      </c>
      <c r="K7" s="36">
        <v>0</v>
      </c>
      <c r="L7" s="36">
        <v>0</v>
      </c>
      <c r="M7" s="36">
        <v>0</v>
      </c>
      <c r="N7" s="36">
        <v>0</v>
      </c>
      <c r="O7" s="58">
        <v>3175360.2612100001</v>
      </c>
      <c r="P7" s="37">
        <f t="shared" si="0"/>
        <v>5.7098815060450931</v>
      </c>
    </row>
    <row r="8" spans="1:16" x14ac:dyDescent="0.25">
      <c r="A8" s="34" t="s">
        <v>92</v>
      </c>
      <c r="B8" s="35" t="s">
        <v>159</v>
      </c>
      <c r="C8" s="58">
        <v>1026252.66956</v>
      </c>
      <c r="D8" s="58">
        <v>992898.26295999996</v>
      </c>
      <c r="E8" s="58">
        <v>1144120.6059399999</v>
      </c>
      <c r="F8" s="58">
        <v>0</v>
      </c>
      <c r="G8" s="58">
        <v>0</v>
      </c>
      <c r="H8" s="58">
        <v>0</v>
      </c>
      <c r="I8" s="36">
        <v>0</v>
      </c>
      <c r="J8" s="36">
        <v>0</v>
      </c>
      <c r="K8" s="36">
        <v>0</v>
      </c>
      <c r="L8" s="36">
        <v>0</v>
      </c>
      <c r="M8" s="36">
        <v>0</v>
      </c>
      <c r="N8" s="36">
        <v>0</v>
      </c>
      <c r="O8" s="58">
        <v>3163271.53846</v>
      </c>
      <c r="P8" s="37">
        <f t="shared" si="0"/>
        <v>5.6881437601568114</v>
      </c>
    </row>
    <row r="9" spans="1:16" x14ac:dyDescent="0.25">
      <c r="A9" s="34" t="s">
        <v>91</v>
      </c>
      <c r="B9" s="35" t="s">
        <v>161</v>
      </c>
      <c r="C9" s="58">
        <v>732750.86360000004</v>
      </c>
      <c r="D9" s="58">
        <v>861512.17591999995</v>
      </c>
      <c r="E9" s="58">
        <v>937107.10464000003</v>
      </c>
      <c r="F9" s="58">
        <v>0</v>
      </c>
      <c r="G9" s="58">
        <v>0</v>
      </c>
      <c r="H9" s="58">
        <v>0</v>
      </c>
      <c r="I9" s="36">
        <v>0</v>
      </c>
      <c r="J9" s="36">
        <v>0</v>
      </c>
      <c r="K9" s="36">
        <v>0</v>
      </c>
      <c r="L9" s="36">
        <v>0</v>
      </c>
      <c r="M9" s="36">
        <v>0</v>
      </c>
      <c r="N9" s="36">
        <v>0</v>
      </c>
      <c r="O9" s="58">
        <v>2531370.1441600001</v>
      </c>
      <c r="P9" s="37">
        <f t="shared" si="0"/>
        <v>4.5518688848194264</v>
      </c>
    </row>
    <row r="10" spans="1:16" x14ac:dyDescent="0.25">
      <c r="A10" s="34" t="s">
        <v>90</v>
      </c>
      <c r="B10" s="35" t="s">
        <v>162</v>
      </c>
      <c r="C10" s="58">
        <v>829666.17478999996</v>
      </c>
      <c r="D10" s="58">
        <v>789493.53729999997</v>
      </c>
      <c r="E10" s="58">
        <v>861775.68848000001</v>
      </c>
      <c r="F10" s="58">
        <v>0</v>
      </c>
      <c r="G10" s="58">
        <v>0</v>
      </c>
      <c r="H10" s="58">
        <v>0</v>
      </c>
      <c r="I10" s="36">
        <v>0</v>
      </c>
      <c r="J10" s="36">
        <v>0</v>
      </c>
      <c r="K10" s="36">
        <v>0</v>
      </c>
      <c r="L10" s="36">
        <v>0</v>
      </c>
      <c r="M10" s="36">
        <v>0</v>
      </c>
      <c r="N10" s="36">
        <v>0</v>
      </c>
      <c r="O10" s="58">
        <v>2480935.4005700001</v>
      </c>
      <c r="P10" s="37">
        <f t="shared" si="0"/>
        <v>4.4611779439505845</v>
      </c>
    </row>
    <row r="11" spans="1:16" x14ac:dyDescent="0.25">
      <c r="A11" s="34" t="s">
        <v>89</v>
      </c>
      <c r="B11" s="35" t="s">
        <v>164</v>
      </c>
      <c r="C11" s="58">
        <v>752742.99737999996</v>
      </c>
      <c r="D11" s="58">
        <v>654739.23852000001</v>
      </c>
      <c r="E11" s="58">
        <v>533124.23092999996</v>
      </c>
      <c r="F11" s="58">
        <v>0</v>
      </c>
      <c r="G11" s="58">
        <v>0</v>
      </c>
      <c r="H11" s="58">
        <v>0</v>
      </c>
      <c r="I11" s="36">
        <v>0</v>
      </c>
      <c r="J11" s="36">
        <v>0</v>
      </c>
      <c r="K11" s="36">
        <v>0</v>
      </c>
      <c r="L11" s="36">
        <v>0</v>
      </c>
      <c r="M11" s="36">
        <v>0</v>
      </c>
      <c r="N11" s="36">
        <v>0</v>
      </c>
      <c r="O11" s="58">
        <v>1940606.46683</v>
      </c>
      <c r="P11" s="37">
        <f t="shared" si="0"/>
        <v>3.4895671873281402</v>
      </c>
    </row>
    <row r="12" spans="1:16" x14ac:dyDescent="0.25">
      <c r="A12" s="34" t="s">
        <v>88</v>
      </c>
      <c r="B12" s="35" t="s">
        <v>163</v>
      </c>
      <c r="C12" s="58">
        <v>438751.78567999997</v>
      </c>
      <c r="D12" s="58">
        <v>538383.92143999995</v>
      </c>
      <c r="E12" s="58">
        <v>757342.56663999998</v>
      </c>
      <c r="F12" s="58">
        <v>0</v>
      </c>
      <c r="G12" s="58">
        <v>0</v>
      </c>
      <c r="H12" s="58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36">
        <v>0</v>
      </c>
      <c r="O12" s="58">
        <v>1734478.27376</v>
      </c>
      <c r="P12" s="37">
        <f t="shared" si="0"/>
        <v>3.1189108017007685</v>
      </c>
    </row>
    <row r="13" spans="1:16" x14ac:dyDescent="0.25">
      <c r="A13" s="34" t="s">
        <v>87</v>
      </c>
      <c r="B13" s="35" t="s">
        <v>201</v>
      </c>
      <c r="C13" s="58">
        <v>596009.31995000003</v>
      </c>
      <c r="D13" s="58">
        <v>548670.24179999996</v>
      </c>
      <c r="E13" s="58">
        <v>465061.40269000002</v>
      </c>
      <c r="F13" s="58">
        <v>0</v>
      </c>
      <c r="G13" s="58">
        <v>0</v>
      </c>
      <c r="H13" s="58">
        <v>0</v>
      </c>
      <c r="I13" s="36">
        <v>0</v>
      </c>
      <c r="J13" s="36">
        <v>0</v>
      </c>
      <c r="K13" s="36">
        <v>0</v>
      </c>
      <c r="L13" s="36">
        <v>0</v>
      </c>
      <c r="M13" s="36">
        <v>0</v>
      </c>
      <c r="N13" s="36">
        <v>0</v>
      </c>
      <c r="O13" s="58">
        <v>1609740.96444</v>
      </c>
      <c r="P13" s="37">
        <f t="shared" si="0"/>
        <v>2.8946101879087789</v>
      </c>
    </row>
    <row r="14" spans="1:16" x14ac:dyDescent="0.25">
      <c r="A14" s="34" t="s">
        <v>86</v>
      </c>
      <c r="B14" s="35" t="s">
        <v>165</v>
      </c>
      <c r="C14" s="58">
        <v>515524.51517000003</v>
      </c>
      <c r="D14" s="58">
        <v>524377.08696999995</v>
      </c>
      <c r="E14" s="58">
        <v>489982.28936</v>
      </c>
      <c r="F14" s="58">
        <v>0</v>
      </c>
      <c r="G14" s="58">
        <v>0</v>
      </c>
      <c r="H14" s="58">
        <v>0</v>
      </c>
      <c r="I14" s="36">
        <v>0</v>
      </c>
      <c r="J14" s="36">
        <v>0</v>
      </c>
      <c r="K14" s="36">
        <v>0</v>
      </c>
      <c r="L14" s="36">
        <v>0</v>
      </c>
      <c r="M14" s="36">
        <v>0</v>
      </c>
      <c r="N14" s="36">
        <v>0</v>
      </c>
      <c r="O14" s="58">
        <v>1529883.8914999999</v>
      </c>
      <c r="P14" s="37">
        <f t="shared" si="0"/>
        <v>2.7510124898846668</v>
      </c>
    </row>
    <row r="15" spans="1:16" x14ac:dyDescent="0.25">
      <c r="A15" s="34" t="s">
        <v>85</v>
      </c>
      <c r="B15" s="35" t="s">
        <v>202</v>
      </c>
      <c r="C15" s="58">
        <v>398453.16399999999</v>
      </c>
      <c r="D15" s="58">
        <v>455119.82978999999</v>
      </c>
      <c r="E15" s="58">
        <v>438866.22029999999</v>
      </c>
      <c r="F15" s="58">
        <v>0</v>
      </c>
      <c r="G15" s="58">
        <v>0</v>
      </c>
      <c r="H15" s="58">
        <v>0</v>
      </c>
      <c r="I15" s="36">
        <v>0</v>
      </c>
      <c r="J15" s="36">
        <v>0</v>
      </c>
      <c r="K15" s="36">
        <v>0</v>
      </c>
      <c r="L15" s="36">
        <v>0</v>
      </c>
      <c r="M15" s="36">
        <v>0</v>
      </c>
      <c r="N15" s="36">
        <v>0</v>
      </c>
      <c r="O15" s="58">
        <v>1292439.2140899999</v>
      </c>
      <c r="P15" s="37">
        <f t="shared" si="0"/>
        <v>2.3240433082096494</v>
      </c>
    </row>
    <row r="16" spans="1:16" x14ac:dyDescent="0.25">
      <c r="A16" s="34" t="s">
        <v>84</v>
      </c>
      <c r="B16" s="35" t="s">
        <v>166</v>
      </c>
      <c r="C16" s="58">
        <v>383170.02811999997</v>
      </c>
      <c r="D16" s="58">
        <v>361499.27064</v>
      </c>
      <c r="E16" s="58">
        <v>489624.17774999997</v>
      </c>
      <c r="F16" s="58">
        <v>0</v>
      </c>
      <c r="G16" s="58">
        <v>0</v>
      </c>
      <c r="H16" s="58">
        <v>0</v>
      </c>
      <c r="I16" s="36">
        <v>0</v>
      </c>
      <c r="J16" s="36">
        <v>0</v>
      </c>
      <c r="K16" s="36">
        <v>0</v>
      </c>
      <c r="L16" s="36">
        <v>0</v>
      </c>
      <c r="M16" s="36">
        <v>0</v>
      </c>
      <c r="N16" s="36">
        <v>0</v>
      </c>
      <c r="O16" s="58">
        <v>1234293.4765099999</v>
      </c>
      <c r="P16" s="37">
        <f t="shared" si="0"/>
        <v>2.2194865825621228</v>
      </c>
    </row>
    <row r="17" spans="1:16" x14ac:dyDescent="0.25">
      <c r="A17" s="34" t="s">
        <v>83</v>
      </c>
      <c r="B17" s="35" t="s">
        <v>203</v>
      </c>
      <c r="C17" s="58">
        <v>337857.62537000002</v>
      </c>
      <c r="D17" s="58">
        <v>361764.14116</v>
      </c>
      <c r="E17" s="58">
        <v>350902.81241999997</v>
      </c>
      <c r="F17" s="58">
        <v>0</v>
      </c>
      <c r="G17" s="58">
        <v>0</v>
      </c>
      <c r="H17" s="58">
        <v>0</v>
      </c>
      <c r="I17" s="36">
        <v>0</v>
      </c>
      <c r="J17" s="36">
        <v>0</v>
      </c>
      <c r="K17" s="36">
        <v>0</v>
      </c>
      <c r="L17" s="36">
        <v>0</v>
      </c>
      <c r="M17" s="36">
        <v>0</v>
      </c>
      <c r="N17" s="36">
        <v>0</v>
      </c>
      <c r="O17" s="58">
        <v>1050524.57895</v>
      </c>
      <c r="P17" s="37">
        <f t="shared" si="0"/>
        <v>1.889036320781655</v>
      </c>
    </row>
    <row r="18" spans="1:16" x14ac:dyDescent="0.25">
      <c r="A18" s="34" t="s">
        <v>82</v>
      </c>
      <c r="B18" s="35" t="s">
        <v>204</v>
      </c>
      <c r="C18" s="58">
        <v>306768.79252000002</v>
      </c>
      <c r="D18" s="58">
        <v>315561.87138000003</v>
      </c>
      <c r="E18" s="58">
        <v>404074.90172000002</v>
      </c>
      <c r="F18" s="58">
        <v>0</v>
      </c>
      <c r="G18" s="58">
        <v>0</v>
      </c>
      <c r="H18" s="58">
        <v>0</v>
      </c>
      <c r="I18" s="36">
        <v>0</v>
      </c>
      <c r="J18" s="36">
        <v>0</v>
      </c>
      <c r="K18" s="36">
        <v>0</v>
      </c>
      <c r="L18" s="36">
        <v>0</v>
      </c>
      <c r="M18" s="36">
        <v>0</v>
      </c>
      <c r="N18" s="36">
        <v>0</v>
      </c>
      <c r="O18" s="58">
        <v>1026405.56562</v>
      </c>
      <c r="P18" s="37">
        <f t="shared" si="0"/>
        <v>1.8456659007888874</v>
      </c>
    </row>
    <row r="19" spans="1:16" x14ac:dyDescent="0.25">
      <c r="A19" s="34" t="s">
        <v>81</v>
      </c>
      <c r="B19" s="35" t="s">
        <v>205</v>
      </c>
      <c r="C19" s="58">
        <v>305828.98602999997</v>
      </c>
      <c r="D19" s="58">
        <v>471117.56559000001</v>
      </c>
      <c r="E19" s="58">
        <v>189479.56038000001</v>
      </c>
      <c r="F19" s="58">
        <v>0</v>
      </c>
      <c r="G19" s="58">
        <v>0</v>
      </c>
      <c r="H19" s="58">
        <v>0</v>
      </c>
      <c r="I19" s="36">
        <v>0</v>
      </c>
      <c r="J19" s="36">
        <v>0</v>
      </c>
      <c r="K19" s="36">
        <v>0</v>
      </c>
      <c r="L19" s="36">
        <v>0</v>
      </c>
      <c r="M19" s="36">
        <v>0</v>
      </c>
      <c r="N19" s="36">
        <v>0</v>
      </c>
      <c r="O19" s="58">
        <v>966426.11199999996</v>
      </c>
      <c r="P19" s="37">
        <f t="shared" si="0"/>
        <v>1.737811816592147</v>
      </c>
    </row>
    <row r="20" spans="1:16" x14ac:dyDescent="0.25">
      <c r="A20" s="34" t="s">
        <v>80</v>
      </c>
      <c r="B20" s="35" t="s">
        <v>206</v>
      </c>
      <c r="C20" s="58">
        <v>316938.21961999999</v>
      </c>
      <c r="D20" s="58">
        <v>246637.31836</v>
      </c>
      <c r="E20" s="58">
        <v>343509.35239999997</v>
      </c>
      <c r="F20" s="58">
        <v>0</v>
      </c>
      <c r="G20" s="58">
        <v>0</v>
      </c>
      <c r="H20" s="58">
        <v>0</v>
      </c>
      <c r="I20" s="36">
        <v>0</v>
      </c>
      <c r="J20" s="36">
        <v>0</v>
      </c>
      <c r="K20" s="36">
        <v>0</v>
      </c>
      <c r="L20" s="36">
        <v>0</v>
      </c>
      <c r="M20" s="36">
        <v>0</v>
      </c>
      <c r="N20" s="36">
        <v>0</v>
      </c>
      <c r="O20" s="58">
        <v>907084.89038</v>
      </c>
      <c r="P20" s="37">
        <f t="shared" si="0"/>
        <v>1.6311053908636071</v>
      </c>
    </row>
    <row r="21" spans="1:16" x14ac:dyDescent="0.25">
      <c r="A21" s="34" t="s">
        <v>79</v>
      </c>
      <c r="B21" s="35" t="s">
        <v>207</v>
      </c>
      <c r="C21" s="58">
        <v>301300.32111999998</v>
      </c>
      <c r="D21" s="58">
        <v>273050.92475000001</v>
      </c>
      <c r="E21" s="58">
        <v>298886.74816999998</v>
      </c>
      <c r="F21" s="58">
        <v>0</v>
      </c>
      <c r="G21" s="58">
        <v>0</v>
      </c>
      <c r="H21" s="58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36">
        <v>0</v>
      </c>
      <c r="O21" s="58">
        <v>873237.99404000002</v>
      </c>
      <c r="P21" s="37">
        <f t="shared" si="0"/>
        <v>1.5702424488504869</v>
      </c>
    </row>
    <row r="22" spans="1:16" x14ac:dyDescent="0.25">
      <c r="A22" s="34" t="s">
        <v>78</v>
      </c>
      <c r="B22" s="35" t="s">
        <v>208</v>
      </c>
      <c r="C22" s="58">
        <v>258031.85466000001</v>
      </c>
      <c r="D22" s="58">
        <v>244316.23543999999</v>
      </c>
      <c r="E22" s="58">
        <v>339980.04537000001</v>
      </c>
      <c r="F22" s="58">
        <v>0</v>
      </c>
      <c r="G22" s="58">
        <v>0</v>
      </c>
      <c r="H22" s="58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36">
        <v>0</v>
      </c>
      <c r="O22" s="58">
        <v>842328.13546999998</v>
      </c>
      <c r="P22" s="37">
        <f t="shared" si="0"/>
        <v>1.514660840691147</v>
      </c>
    </row>
    <row r="23" spans="1:16" x14ac:dyDescent="0.25">
      <c r="A23" s="34" t="s">
        <v>77</v>
      </c>
      <c r="B23" s="35" t="s">
        <v>209</v>
      </c>
      <c r="C23" s="58">
        <v>245627.85876999999</v>
      </c>
      <c r="D23" s="58">
        <v>267510.69887999998</v>
      </c>
      <c r="E23" s="58">
        <v>271757.86450999998</v>
      </c>
      <c r="F23" s="58">
        <v>0</v>
      </c>
      <c r="G23" s="58">
        <v>0</v>
      </c>
      <c r="H23" s="58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36">
        <v>0</v>
      </c>
      <c r="O23" s="58">
        <v>784896.42215999996</v>
      </c>
      <c r="P23" s="37">
        <f t="shared" si="0"/>
        <v>1.4113880619468879</v>
      </c>
    </row>
    <row r="24" spans="1:16" x14ac:dyDescent="0.25">
      <c r="A24" s="34" t="s">
        <v>76</v>
      </c>
      <c r="B24" s="35" t="s">
        <v>210</v>
      </c>
      <c r="C24" s="58">
        <v>183412.93523</v>
      </c>
      <c r="D24" s="58">
        <v>260975.11704000001</v>
      </c>
      <c r="E24" s="58">
        <v>253705.30035</v>
      </c>
      <c r="F24" s="58">
        <v>0</v>
      </c>
      <c r="G24" s="58">
        <v>0</v>
      </c>
      <c r="H24" s="58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36">
        <v>0</v>
      </c>
      <c r="O24" s="58">
        <v>698093.35262000002</v>
      </c>
      <c r="P24" s="37">
        <f t="shared" si="0"/>
        <v>1.2553001850879879</v>
      </c>
    </row>
    <row r="25" spans="1:16" ht="13" x14ac:dyDescent="0.3">
      <c r="A25" s="26"/>
      <c r="B25" s="144" t="s">
        <v>75</v>
      </c>
      <c r="C25" s="144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59">
        <f>SUM(O5:O24)</f>
        <v>36036293.795499995</v>
      </c>
      <c r="P25" s="39">
        <f>SUM(P5:P24)</f>
        <v>64.799881135668414</v>
      </c>
    </row>
    <row r="26" spans="1:16" ht="13.5" customHeight="1" x14ac:dyDescent="0.3">
      <c r="A26" s="26"/>
      <c r="B26" s="145" t="s">
        <v>74</v>
      </c>
      <c r="C26" s="145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59">
        <v>55611666.509160005</v>
      </c>
      <c r="P26" s="36">
        <f>O26/O$26*100</f>
        <v>100</v>
      </c>
    </row>
    <row r="27" spans="1:16" x14ac:dyDescent="0.25">
      <c r="B27" s="27"/>
    </row>
    <row r="28" spans="1:16" ht="13" x14ac:dyDescent="0.3">
      <c r="B28" s="19"/>
    </row>
  </sheetData>
  <mergeCells count="2">
    <mergeCell ref="B25:C25"/>
    <mergeCell ref="B26:C26"/>
  </mergeCells>
  <pageMargins left="0.31" right="0.36" top="0.98425196850393704" bottom="0.98425196850393704" header="0.51181102362204722" footer="0.51181102362204722"/>
  <pageSetup paperSize="9" scale="75" orientation="landscape" r:id="rId1"/>
  <headerFooter alignWithMargins="0"/>
  <ignoredErrors>
    <ignoredError sqref="P2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2"/>
  <sheetViews>
    <sheetView showGridLines="0" zoomScaleNormal="100" workbookViewId="0">
      <selection activeCell="O8" sqref="O8"/>
    </sheetView>
  </sheetViews>
  <sheetFormatPr defaultColWidth="9.1796875" defaultRowHeight="12.5" x14ac:dyDescent="0.25"/>
  <sheetData>
    <row r="22" spans="1:1" x14ac:dyDescent="0.25">
      <c r="A22" t="s">
        <v>104</v>
      </c>
    </row>
  </sheetData>
  <pageMargins left="0.75" right="0.75" top="1" bottom="1" header="0.5" footer="0.5"/>
  <pageSetup paperSize="9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27"/>
  <sheetViews>
    <sheetView showGridLines="0" workbookViewId="0">
      <selection activeCell="I5" sqref="I5"/>
    </sheetView>
  </sheetViews>
  <sheetFormatPr defaultColWidth="9.1796875" defaultRowHeight="12.5" x14ac:dyDescent="0.25"/>
  <cols>
    <col min="5" max="5" width="10.54296875" customWidth="1"/>
  </cols>
  <sheetData>
    <row r="1" spans="2:2" ht="14" x14ac:dyDescent="0.3">
      <c r="B1" s="21" t="s">
        <v>2</v>
      </c>
    </row>
    <row r="2" spans="2:2" ht="14" x14ac:dyDescent="0.3">
      <c r="B2" s="21" t="s">
        <v>50</v>
      </c>
    </row>
    <row r="13" spans="2:2" ht="12.75" customHeight="1" x14ac:dyDescent="0.25"/>
    <row r="30" ht="12.75" customHeight="1" x14ac:dyDescent="0.25"/>
    <row r="46" ht="12.75" customHeight="1" x14ac:dyDescent="0.25"/>
    <row r="60" ht="12.75" customHeight="1" x14ac:dyDescent="0.25"/>
    <row r="80" ht="12.75" customHeight="1" x14ac:dyDescent="0.25"/>
    <row r="84" ht="3.75" customHeight="1" x14ac:dyDescent="0.25"/>
    <row r="95" ht="12.75" customHeight="1" x14ac:dyDescent="0.25"/>
    <row r="105" spans="1:1" ht="3.75" customHeight="1" x14ac:dyDescent="0.25"/>
    <row r="112" spans="1:1" x14ac:dyDescent="0.25">
      <c r="A112" s="20"/>
    </row>
    <row r="113" ht="12.75" customHeight="1" x14ac:dyDescent="0.25"/>
    <row r="127" ht="12.75" customHeight="1" x14ac:dyDescent="0.25"/>
  </sheetData>
  <pageMargins left="0.19685039370078741" right="0.19685039370078741" top="0.19685039370078741" bottom="0.19685039370078741" header="0.51181102362204722" footer="0.51181102362204722"/>
  <pageSetup paperSize="9" orientation="portrait" horizontalDpi="429496729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SEKTOR_USD</vt:lpstr>
      <vt:lpstr>SECILMIS_ISTATISTIK</vt:lpstr>
      <vt:lpstr>SEKTOR_TL</vt:lpstr>
      <vt:lpstr>USDvsTL</vt:lpstr>
      <vt:lpstr>GEN_SEK</vt:lpstr>
      <vt:lpstr>Toplam İhracat  bar gra</vt:lpstr>
      <vt:lpstr>ULKE</vt:lpstr>
      <vt:lpstr>KARŞL.</vt:lpstr>
      <vt:lpstr>SEKT1</vt:lpstr>
      <vt:lpstr>SEKT2 </vt:lpstr>
      <vt:lpstr>SEKT3 </vt:lpstr>
      <vt:lpstr>SEKT4 </vt:lpstr>
      <vt:lpstr>SEKT5 </vt:lpstr>
      <vt:lpstr>2002_2026_AYLIK_IHR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Kübra  Ulutaş</dc:creator>
  <cp:lastModifiedBy>Cagri Koksal</cp:lastModifiedBy>
  <cp:lastPrinted>2016-02-26T09:44:09Z</cp:lastPrinted>
  <dcterms:created xsi:type="dcterms:W3CDTF">2013-08-01T04:41:02Z</dcterms:created>
  <dcterms:modified xsi:type="dcterms:W3CDTF">2026-04-01T15:20:35Z</dcterms:modified>
</cp:coreProperties>
</file>