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m-fsvr01\SHARE\EKONOMIK ARASTIRMALAR\SUBE\Ihracat Rakam Açıklama Dosyaları\2026\202604 - Nisan\dağıtım\tam\"/>
    </mc:Choice>
  </mc:AlternateContent>
  <xr:revisionPtr revIDLastSave="0" documentId="13_ncr:1_{91DEFE6C-F90B-4362-A006-80A62186A36A}" xr6:coauthVersionLast="47" xr6:coauthVersionMax="47" xr10:uidLastSave="{00000000-0000-0000-0000-000000000000}"/>
  <bookViews>
    <workbookView xWindow="-110" yWindow="-110" windowWidth="19420" windowHeight="11500" tabRatio="900" xr2:uid="{00000000-000D-0000-FFFF-FFFF00000000}"/>
  </bookViews>
  <sheets>
    <sheet name="SEKTOR_USD" sheetId="1" r:id="rId1"/>
    <sheet name="SECILMIS_ISTATISTIK" sheetId="14" r:id="rId2"/>
    <sheet name="SEKTOR_TL" sheetId="2" r:id="rId3"/>
    <sheet name="USDvsTL" sheetId="3" r:id="rId4"/>
    <sheet name="GEN_SEK" sheetId="4" r:id="rId5"/>
    <sheet name="Toplam İhracat  bar gra" sheetId="15" r:id="rId6"/>
    <sheet name="ULKE" sheetId="23" r:id="rId7"/>
    <sheet name="KARŞL." sheetId="16" r:id="rId8"/>
    <sheet name="SEKT1" sheetId="17" r:id="rId9"/>
    <sheet name="SEKT2 " sheetId="18" r:id="rId10"/>
    <sheet name="SEKT3 " sheetId="19" r:id="rId11"/>
    <sheet name="SEKT4 " sheetId="20" r:id="rId12"/>
    <sheet name="SEKT5 " sheetId="21" r:id="rId13"/>
    <sheet name="2002_2026_AYLIK_IHR" sheetId="22" r:id="rId14"/>
  </sheets>
  <definedNames>
    <definedName name="_xlnm._FilterDatabase" localSheetId="13" hidden="1">'2002_2026_AYLIK_IHR'!$A$1:$O$84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L45" i="1"/>
  <c r="I45" i="1"/>
  <c r="H45" i="1"/>
  <c r="E45" i="1"/>
  <c r="D45" i="1"/>
  <c r="K44" i="1"/>
  <c r="J44" i="1"/>
  <c r="G44" i="1"/>
  <c r="F44" i="1"/>
  <c r="C44" i="1"/>
  <c r="B44" i="1"/>
  <c r="O25" i="22"/>
  <c r="N25" i="22"/>
  <c r="M25" i="22"/>
  <c r="L25" i="22"/>
  <c r="K25" i="22"/>
  <c r="J25" i="22"/>
  <c r="I25" i="22"/>
  <c r="H25" i="22"/>
  <c r="G25" i="22"/>
  <c r="F25" i="22"/>
  <c r="E25" i="22"/>
  <c r="D25" i="22"/>
  <c r="C25" i="22"/>
  <c r="O24" i="22"/>
  <c r="F24" i="22"/>
  <c r="E24" i="22"/>
  <c r="D24" i="22"/>
  <c r="C24" i="22"/>
  <c r="K29" i="1"/>
  <c r="J29" i="1"/>
  <c r="G29" i="1"/>
  <c r="F29" i="1"/>
  <c r="C29" i="1"/>
  <c r="B29" i="1"/>
  <c r="O84" i="22"/>
  <c r="M44" i="1" l="1"/>
  <c r="L44" i="1"/>
  <c r="I44" i="1"/>
  <c r="H44" i="1"/>
  <c r="E44" i="1"/>
  <c r="D44" i="1"/>
  <c r="O83" i="22"/>
  <c r="O82" i="22" l="1"/>
  <c r="C23" i="4" l="1"/>
  <c r="O81" i="22" l="1"/>
  <c r="O80" i="22" l="1"/>
  <c r="L22" i="4" l="1"/>
  <c r="K23" i="4"/>
  <c r="M22" i="4" s="1"/>
  <c r="J23" i="4"/>
  <c r="G23" i="4"/>
  <c r="I22" i="4" s="1"/>
  <c r="F23" i="4"/>
  <c r="H22" i="4"/>
  <c r="E22" i="4"/>
  <c r="D22" i="4"/>
  <c r="B23" i="4"/>
  <c r="O78" i="22" l="1"/>
  <c r="O79" i="22"/>
  <c r="D91" i="14"/>
  <c r="D90" i="14"/>
  <c r="D89" i="14"/>
  <c r="D88" i="14"/>
  <c r="D87" i="14"/>
  <c r="D86" i="14"/>
  <c r="D85" i="14"/>
  <c r="D84" i="14"/>
  <c r="D83" i="14"/>
  <c r="D82" i="14"/>
  <c r="D76" i="14"/>
  <c r="D75" i="14"/>
  <c r="D74" i="14"/>
  <c r="D73" i="14"/>
  <c r="D72" i="14"/>
  <c r="D71" i="14"/>
  <c r="D70" i="14"/>
  <c r="D69" i="14"/>
  <c r="D68" i="14"/>
  <c r="D67" i="14"/>
  <c r="D61" i="14"/>
  <c r="D60" i="14"/>
  <c r="D59" i="14"/>
  <c r="D58" i="14"/>
  <c r="D57" i="14"/>
  <c r="D56" i="14"/>
  <c r="D55" i="14"/>
  <c r="D54" i="14"/>
  <c r="D53" i="14"/>
  <c r="D52" i="14"/>
  <c r="D46" i="14"/>
  <c r="D45" i="14"/>
  <c r="D44" i="14"/>
  <c r="D43" i="14"/>
  <c r="D42" i="14"/>
  <c r="D41" i="14"/>
  <c r="D40" i="14"/>
  <c r="D39" i="14"/>
  <c r="D38" i="14"/>
  <c r="D37" i="14"/>
  <c r="D31" i="14"/>
  <c r="D30" i="14"/>
  <c r="D29" i="14"/>
  <c r="D28" i="14"/>
  <c r="D27" i="14"/>
  <c r="D26" i="14"/>
  <c r="D25" i="14"/>
  <c r="D24" i="14"/>
  <c r="D23" i="14"/>
  <c r="D22" i="14"/>
  <c r="D15" i="14"/>
  <c r="D14" i="14"/>
  <c r="D13" i="14"/>
  <c r="D12" i="14"/>
  <c r="D11" i="14"/>
  <c r="D10" i="14"/>
  <c r="D9" i="14"/>
  <c r="D8" i="14"/>
  <c r="D7" i="14"/>
  <c r="D6" i="14"/>
  <c r="O77" i="22"/>
  <c r="O76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J45" i="2"/>
  <c r="D57" i="22"/>
  <c r="E57" i="22"/>
  <c r="F57" i="22"/>
  <c r="G57" i="22"/>
  <c r="H57" i="22"/>
  <c r="I57" i="22"/>
  <c r="J57" i="22"/>
  <c r="K57" i="22"/>
  <c r="L57" i="22"/>
  <c r="M57" i="22"/>
  <c r="N57" i="22"/>
  <c r="C57" i="22"/>
  <c r="D56" i="22"/>
  <c r="E56" i="22"/>
  <c r="F56" i="22"/>
  <c r="C56" i="22"/>
  <c r="D3" i="22"/>
  <c r="E3" i="22"/>
  <c r="F3" i="22"/>
  <c r="G3" i="22"/>
  <c r="H3" i="22"/>
  <c r="I3" i="22"/>
  <c r="J3" i="22"/>
  <c r="K3" i="22"/>
  <c r="L3" i="22"/>
  <c r="M3" i="22"/>
  <c r="N3" i="22"/>
  <c r="C3" i="22"/>
  <c r="D2" i="22"/>
  <c r="E2" i="22"/>
  <c r="F2" i="22"/>
  <c r="C2" i="22"/>
  <c r="A42" i="2"/>
  <c r="A31" i="2"/>
  <c r="A32" i="2"/>
  <c r="A33" i="2"/>
  <c r="A34" i="2"/>
  <c r="A35" i="2"/>
  <c r="A36" i="2"/>
  <c r="A37" i="2"/>
  <c r="A38" i="2"/>
  <c r="A39" i="2"/>
  <c r="A40" i="2"/>
  <c r="A30" i="2"/>
  <c r="A28" i="2"/>
  <c r="A25" i="2"/>
  <c r="A26" i="2"/>
  <c r="A24" i="2"/>
  <c r="A21" i="2"/>
  <c r="A19" i="2"/>
  <c r="A11" i="2"/>
  <c r="A12" i="2"/>
  <c r="A13" i="2"/>
  <c r="A14" i="2"/>
  <c r="A15" i="2"/>
  <c r="A16" i="2"/>
  <c r="A17" i="2"/>
  <c r="A10" i="2"/>
  <c r="K42" i="2"/>
  <c r="K40" i="2"/>
  <c r="K39" i="2"/>
  <c r="K38" i="2"/>
  <c r="K37" i="2"/>
  <c r="K36" i="2"/>
  <c r="K35" i="2"/>
  <c r="K34" i="2"/>
  <c r="K33" i="2"/>
  <c r="K32" i="2"/>
  <c r="K31" i="2"/>
  <c r="K30" i="2"/>
  <c r="K28" i="2"/>
  <c r="K26" i="2"/>
  <c r="K25" i="2"/>
  <c r="K24" i="2"/>
  <c r="K21" i="2"/>
  <c r="K19" i="2"/>
  <c r="K17" i="2"/>
  <c r="K16" i="2"/>
  <c r="K15" i="2"/>
  <c r="K14" i="2"/>
  <c r="K13" i="2"/>
  <c r="K12" i="2"/>
  <c r="K11" i="2"/>
  <c r="K10" i="2"/>
  <c r="J42" i="2"/>
  <c r="J40" i="2"/>
  <c r="J39" i="2"/>
  <c r="J38" i="2"/>
  <c r="J37" i="2"/>
  <c r="J36" i="2"/>
  <c r="L36" i="2" s="1"/>
  <c r="G36" i="3" s="1"/>
  <c r="J35" i="2"/>
  <c r="L35" i="2" s="1"/>
  <c r="G35" i="3" s="1"/>
  <c r="J34" i="2"/>
  <c r="L34" i="2" s="1"/>
  <c r="G34" i="3" s="1"/>
  <c r="J33" i="2"/>
  <c r="J32" i="2"/>
  <c r="J31" i="2"/>
  <c r="J30" i="2"/>
  <c r="J28" i="2"/>
  <c r="J26" i="2"/>
  <c r="J25" i="2"/>
  <c r="J24" i="2"/>
  <c r="J21" i="2"/>
  <c r="J19" i="2"/>
  <c r="J17" i="2"/>
  <c r="J16" i="2"/>
  <c r="J15" i="2"/>
  <c r="J14" i="2"/>
  <c r="L14" i="2" s="1"/>
  <c r="G14" i="3" s="1"/>
  <c r="J13" i="2"/>
  <c r="L13" i="2" s="1"/>
  <c r="G13" i="3" s="1"/>
  <c r="J12" i="2"/>
  <c r="L12" i="2" s="1"/>
  <c r="G12" i="3" s="1"/>
  <c r="J11" i="2"/>
  <c r="L11" i="2" s="1"/>
  <c r="G11" i="3" s="1"/>
  <c r="J10" i="2"/>
  <c r="G42" i="2"/>
  <c r="G40" i="2"/>
  <c r="G39" i="2"/>
  <c r="G38" i="2"/>
  <c r="G37" i="2"/>
  <c r="G36" i="2"/>
  <c r="G35" i="2"/>
  <c r="G34" i="2"/>
  <c r="G33" i="2"/>
  <c r="G32" i="2"/>
  <c r="G31" i="2"/>
  <c r="G30" i="2"/>
  <c r="G28" i="2"/>
  <c r="G26" i="2"/>
  <c r="G25" i="2"/>
  <c r="G24" i="2"/>
  <c r="G21" i="2"/>
  <c r="G19" i="2"/>
  <c r="G17" i="2"/>
  <c r="G16" i="2"/>
  <c r="G15" i="2"/>
  <c r="G14" i="2"/>
  <c r="G13" i="2"/>
  <c r="G12" i="2"/>
  <c r="G11" i="2"/>
  <c r="G10" i="2"/>
  <c r="F42" i="2"/>
  <c r="F40" i="2"/>
  <c r="F39" i="2"/>
  <c r="F38" i="2"/>
  <c r="F37" i="2"/>
  <c r="F36" i="2"/>
  <c r="F35" i="2"/>
  <c r="F34" i="2"/>
  <c r="F33" i="2"/>
  <c r="F32" i="2"/>
  <c r="F31" i="2"/>
  <c r="F30" i="2"/>
  <c r="F28" i="2"/>
  <c r="F26" i="2"/>
  <c r="F25" i="2"/>
  <c r="F24" i="2"/>
  <c r="F21" i="2"/>
  <c r="F19" i="2"/>
  <c r="F17" i="2"/>
  <c r="F16" i="2"/>
  <c r="F15" i="2"/>
  <c r="F14" i="2"/>
  <c r="F13" i="2"/>
  <c r="F12" i="2"/>
  <c r="F11" i="2"/>
  <c r="F10" i="2"/>
  <c r="C42" i="2"/>
  <c r="C40" i="2"/>
  <c r="C39" i="2"/>
  <c r="C38" i="2"/>
  <c r="C37" i="2"/>
  <c r="C36" i="2"/>
  <c r="C35" i="2"/>
  <c r="C34" i="2"/>
  <c r="C33" i="2"/>
  <c r="C32" i="2"/>
  <c r="C31" i="2"/>
  <c r="C30" i="2"/>
  <c r="C28" i="2"/>
  <c r="C26" i="2"/>
  <c r="C25" i="2"/>
  <c r="C24" i="2"/>
  <c r="C21" i="2"/>
  <c r="C19" i="2"/>
  <c r="C17" i="2"/>
  <c r="C16" i="2"/>
  <c r="C15" i="2"/>
  <c r="C14" i="2"/>
  <c r="C13" i="2"/>
  <c r="C12" i="2"/>
  <c r="C11" i="2"/>
  <c r="C10" i="2"/>
  <c r="B42" i="2"/>
  <c r="B40" i="2"/>
  <c r="D40" i="2" s="1"/>
  <c r="C40" i="3" s="1"/>
  <c r="B39" i="2"/>
  <c r="B38" i="2"/>
  <c r="B37" i="2"/>
  <c r="B36" i="2"/>
  <c r="B35" i="2"/>
  <c r="B34" i="2"/>
  <c r="B33" i="2"/>
  <c r="B32" i="2"/>
  <c r="B31" i="2"/>
  <c r="B30" i="2"/>
  <c r="B28" i="2"/>
  <c r="B26" i="2"/>
  <c r="B25" i="2"/>
  <c r="B24" i="2"/>
  <c r="B21" i="2"/>
  <c r="D21" i="2" s="1"/>
  <c r="C21" i="3" s="1"/>
  <c r="B19" i="2"/>
  <c r="D19" i="2" s="1"/>
  <c r="C19" i="3" s="1"/>
  <c r="B17" i="2"/>
  <c r="D17" i="2" s="1"/>
  <c r="C17" i="3" s="1"/>
  <c r="B16" i="2"/>
  <c r="D16" i="2" s="1"/>
  <c r="C16" i="3" s="1"/>
  <c r="B15" i="2"/>
  <c r="D15" i="2" s="1"/>
  <c r="C15" i="3" s="1"/>
  <c r="B14" i="2"/>
  <c r="D14" i="2" s="1"/>
  <c r="C14" i="3" s="1"/>
  <c r="B13" i="2"/>
  <c r="B12" i="2"/>
  <c r="B11" i="2"/>
  <c r="B10" i="2"/>
  <c r="C7" i="2"/>
  <c r="B7" i="2"/>
  <c r="F6" i="2"/>
  <c r="B6" i="2"/>
  <c r="K41" i="1"/>
  <c r="J41" i="1"/>
  <c r="J41" i="2" s="1"/>
  <c r="G41" i="1"/>
  <c r="G41" i="2" s="1"/>
  <c r="F41" i="1"/>
  <c r="C41" i="1"/>
  <c r="C41" i="2" s="1"/>
  <c r="B41" i="1"/>
  <c r="B41" i="2" s="1"/>
  <c r="K29" i="2"/>
  <c r="J29" i="2"/>
  <c r="G29" i="2"/>
  <c r="C29" i="2"/>
  <c r="B29" i="2"/>
  <c r="K27" i="1"/>
  <c r="J27" i="1"/>
  <c r="G27" i="1"/>
  <c r="G27" i="2" s="1"/>
  <c r="F27" i="1"/>
  <c r="F27" i="2" s="1"/>
  <c r="C27" i="1"/>
  <c r="B27" i="1"/>
  <c r="B27" i="2" s="1"/>
  <c r="K23" i="1"/>
  <c r="J23" i="1"/>
  <c r="J23" i="2" s="1"/>
  <c r="G23" i="1"/>
  <c r="F23" i="1"/>
  <c r="F23" i="2" s="1"/>
  <c r="C23" i="1"/>
  <c r="C23" i="2" s="1"/>
  <c r="B23" i="1"/>
  <c r="K20" i="1"/>
  <c r="K20" i="2" s="1"/>
  <c r="J20" i="1"/>
  <c r="G20" i="1"/>
  <c r="G20" i="2" s="1"/>
  <c r="F20" i="1"/>
  <c r="F20" i="2" s="1"/>
  <c r="C20" i="1"/>
  <c r="C20" i="2"/>
  <c r="B20" i="1"/>
  <c r="B20" i="2" s="1"/>
  <c r="K18" i="1"/>
  <c r="J18" i="1"/>
  <c r="J18" i="2" s="1"/>
  <c r="G18" i="1"/>
  <c r="F18" i="1"/>
  <c r="C18" i="1"/>
  <c r="C18" i="2" s="1"/>
  <c r="B18" i="1"/>
  <c r="B18" i="2" s="1"/>
  <c r="K9" i="1"/>
  <c r="K9" i="2" s="1"/>
  <c r="J9" i="1"/>
  <c r="L9" i="1" s="1"/>
  <c r="F9" i="3" s="1"/>
  <c r="G9" i="1"/>
  <c r="G9" i="2" s="1"/>
  <c r="F9" i="1"/>
  <c r="C9" i="1"/>
  <c r="C9" i="2" s="1"/>
  <c r="B9" i="1"/>
  <c r="B9" i="2" s="1"/>
  <c r="K41" i="2"/>
  <c r="K18" i="2"/>
  <c r="F45" i="2"/>
  <c r="C45" i="2"/>
  <c r="C44" i="2"/>
  <c r="B45" i="2"/>
  <c r="H23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3" i="4"/>
  <c r="M23" i="4"/>
  <c r="L23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L42" i="1"/>
  <c r="F42" i="3" s="1"/>
  <c r="L40" i="1"/>
  <c r="F40" i="3" s="1"/>
  <c r="L39" i="1"/>
  <c r="F39" i="3" s="1"/>
  <c r="L38" i="1"/>
  <c r="F38" i="3" s="1"/>
  <c r="L37" i="1"/>
  <c r="F37" i="3" s="1"/>
  <c r="L36" i="1"/>
  <c r="F36" i="3" s="1"/>
  <c r="L35" i="1"/>
  <c r="F35" i="3" s="1"/>
  <c r="L34" i="1"/>
  <c r="F34" i="3" s="1"/>
  <c r="L33" i="1"/>
  <c r="F33" i="3" s="1"/>
  <c r="L32" i="1"/>
  <c r="F32" i="3" s="1"/>
  <c r="L31" i="1"/>
  <c r="F31" i="3" s="1"/>
  <c r="L30" i="1"/>
  <c r="F30" i="3" s="1"/>
  <c r="L28" i="1"/>
  <c r="F28" i="3" s="1"/>
  <c r="L26" i="1"/>
  <c r="F26" i="3" s="1"/>
  <c r="L25" i="1"/>
  <c r="F25" i="3" s="1"/>
  <c r="L24" i="1"/>
  <c r="F24" i="3" s="1"/>
  <c r="L23" i="1"/>
  <c r="F23" i="3" s="1"/>
  <c r="L21" i="1"/>
  <c r="F21" i="3" s="1"/>
  <c r="L19" i="1"/>
  <c r="F19" i="3" s="1"/>
  <c r="L17" i="1"/>
  <c r="F17" i="3" s="1"/>
  <c r="L16" i="1"/>
  <c r="F16" i="3" s="1"/>
  <c r="L15" i="1"/>
  <c r="F15" i="3" s="1"/>
  <c r="L14" i="1"/>
  <c r="F14" i="3" s="1"/>
  <c r="L13" i="1"/>
  <c r="F13" i="3" s="1"/>
  <c r="L12" i="1"/>
  <c r="F12" i="3" s="1"/>
  <c r="L11" i="1"/>
  <c r="F11" i="3" s="1"/>
  <c r="L10" i="1"/>
  <c r="F10" i="3" s="1"/>
  <c r="L37" i="2"/>
  <c r="G37" i="3" s="1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6" i="23"/>
  <c r="O56" i="22"/>
  <c r="O57" i="22"/>
  <c r="O60" i="22"/>
  <c r="I23" i="4"/>
  <c r="E23" i="4"/>
  <c r="I21" i="4"/>
  <c r="H21" i="4"/>
  <c r="E21" i="4"/>
  <c r="I20" i="4"/>
  <c r="H20" i="4"/>
  <c r="E20" i="4"/>
  <c r="I19" i="4"/>
  <c r="H19" i="4"/>
  <c r="E19" i="4"/>
  <c r="I18" i="4"/>
  <c r="H18" i="4"/>
  <c r="E18" i="4"/>
  <c r="I17" i="4"/>
  <c r="H17" i="4"/>
  <c r="E17" i="4"/>
  <c r="I16" i="4"/>
  <c r="H16" i="4"/>
  <c r="E16" i="4"/>
  <c r="I15" i="4"/>
  <c r="H15" i="4"/>
  <c r="E15" i="4"/>
  <c r="I14" i="4"/>
  <c r="H14" i="4"/>
  <c r="E14" i="4"/>
  <c r="I13" i="4"/>
  <c r="H13" i="4"/>
  <c r="E13" i="4"/>
  <c r="I12" i="4"/>
  <c r="H12" i="4"/>
  <c r="E12" i="4"/>
  <c r="I11" i="4"/>
  <c r="H11" i="4"/>
  <c r="E11" i="4"/>
  <c r="I10" i="4"/>
  <c r="H10" i="4"/>
  <c r="E10" i="4"/>
  <c r="I9" i="4"/>
  <c r="H9" i="4"/>
  <c r="E9" i="4"/>
  <c r="D45" i="3"/>
  <c r="B45" i="3"/>
  <c r="H42" i="1"/>
  <c r="D42" i="3" s="1"/>
  <c r="D42" i="1"/>
  <c r="B42" i="3" s="1"/>
  <c r="H40" i="1"/>
  <c r="D40" i="3" s="1"/>
  <c r="D40" i="1"/>
  <c r="B40" i="3" s="1"/>
  <c r="H39" i="1"/>
  <c r="D39" i="3" s="1"/>
  <c r="D39" i="1"/>
  <c r="B39" i="3" s="1"/>
  <c r="H38" i="1"/>
  <c r="D38" i="3" s="1"/>
  <c r="D38" i="1"/>
  <c r="B38" i="3"/>
  <c r="H37" i="1"/>
  <c r="D37" i="3" s="1"/>
  <c r="D37" i="1"/>
  <c r="B37" i="3" s="1"/>
  <c r="H36" i="1"/>
  <c r="D36" i="3" s="1"/>
  <c r="D36" i="1"/>
  <c r="B36" i="3" s="1"/>
  <c r="H35" i="1"/>
  <c r="D35" i="3" s="1"/>
  <c r="D35" i="1"/>
  <c r="B35" i="3" s="1"/>
  <c r="H34" i="1"/>
  <c r="D34" i="3" s="1"/>
  <c r="D34" i="1"/>
  <c r="B34" i="3" s="1"/>
  <c r="H33" i="1"/>
  <c r="D33" i="3"/>
  <c r="D33" i="1"/>
  <c r="B33" i="3" s="1"/>
  <c r="H32" i="1"/>
  <c r="D32" i="3" s="1"/>
  <c r="D32" i="1"/>
  <c r="B32" i="3" s="1"/>
  <c r="H31" i="1"/>
  <c r="D31" i="3" s="1"/>
  <c r="D31" i="1"/>
  <c r="B31" i="3" s="1"/>
  <c r="H30" i="1"/>
  <c r="D30" i="3" s="1"/>
  <c r="D30" i="1"/>
  <c r="B30" i="3" s="1"/>
  <c r="H28" i="1"/>
  <c r="D28" i="3" s="1"/>
  <c r="D28" i="1"/>
  <c r="B28" i="3" s="1"/>
  <c r="H26" i="1"/>
  <c r="D26" i="3" s="1"/>
  <c r="D26" i="1"/>
  <c r="B26" i="3" s="1"/>
  <c r="H25" i="1"/>
  <c r="D25" i="3" s="1"/>
  <c r="D25" i="1"/>
  <c r="B25" i="3" s="1"/>
  <c r="H24" i="1"/>
  <c r="D24" i="3" s="1"/>
  <c r="D24" i="1"/>
  <c r="B24" i="3" s="1"/>
  <c r="H21" i="1"/>
  <c r="D21" i="3" s="1"/>
  <c r="D21" i="1"/>
  <c r="B21" i="3" s="1"/>
  <c r="H19" i="1"/>
  <c r="D19" i="3" s="1"/>
  <c r="D19" i="1"/>
  <c r="B19" i="3" s="1"/>
  <c r="H17" i="1"/>
  <c r="D17" i="3" s="1"/>
  <c r="D17" i="1"/>
  <c r="B17" i="3" s="1"/>
  <c r="H16" i="1"/>
  <c r="D16" i="3" s="1"/>
  <c r="D16" i="1"/>
  <c r="B16" i="3" s="1"/>
  <c r="H15" i="1"/>
  <c r="D15" i="3" s="1"/>
  <c r="D15" i="1"/>
  <c r="B15" i="3" s="1"/>
  <c r="H14" i="1"/>
  <c r="D14" i="3" s="1"/>
  <c r="D14" i="1"/>
  <c r="B14" i="3" s="1"/>
  <c r="H13" i="1"/>
  <c r="D13" i="3" s="1"/>
  <c r="D13" i="1"/>
  <c r="B13" i="3" s="1"/>
  <c r="H12" i="1"/>
  <c r="D12" i="3" s="1"/>
  <c r="D12" i="1"/>
  <c r="B12" i="3" s="1"/>
  <c r="H11" i="1"/>
  <c r="D11" i="3" s="1"/>
  <c r="D11" i="1"/>
  <c r="B11" i="3" s="1"/>
  <c r="H10" i="1"/>
  <c r="D10" i="3" s="1"/>
  <c r="D10" i="1"/>
  <c r="B10" i="3" s="1"/>
  <c r="H21" i="2"/>
  <c r="E21" i="3" s="1"/>
  <c r="D44" i="3"/>
  <c r="D11" i="2"/>
  <c r="C11" i="3" s="1"/>
  <c r="H12" i="2"/>
  <c r="E12" i="3" s="1"/>
  <c r="H42" i="2"/>
  <c r="E42" i="3" s="1"/>
  <c r="F45" i="3"/>
  <c r="F44" i="3"/>
  <c r="H34" i="2" l="1"/>
  <c r="E34" i="3" s="1"/>
  <c r="H32" i="2"/>
  <c r="E32" i="3" s="1"/>
  <c r="H31" i="2"/>
  <c r="E31" i="3" s="1"/>
  <c r="H24" i="2"/>
  <c r="E24" i="3" s="1"/>
  <c r="D12" i="2"/>
  <c r="C12" i="3" s="1"/>
  <c r="H41" i="1"/>
  <c r="D41" i="3" s="1"/>
  <c r="D13" i="2"/>
  <c r="C13" i="3" s="1"/>
  <c r="H13" i="2"/>
  <c r="E13" i="3" s="1"/>
  <c r="L17" i="2"/>
  <c r="G17" i="3" s="1"/>
  <c r="H36" i="2"/>
  <c r="E36" i="3" s="1"/>
  <c r="L16" i="2"/>
  <c r="G16" i="3" s="1"/>
  <c r="H38" i="2"/>
  <c r="E38" i="3" s="1"/>
  <c r="H15" i="2"/>
  <c r="E15" i="3" s="1"/>
  <c r="H37" i="2"/>
  <c r="E37" i="3" s="1"/>
  <c r="H16" i="2"/>
  <c r="E16" i="3" s="1"/>
  <c r="D35" i="2"/>
  <c r="C35" i="3" s="1"/>
  <c r="H27" i="2"/>
  <c r="E27" i="3" s="1"/>
  <c r="L18" i="1"/>
  <c r="F18" i="3" s="1"/>
  <c r="P25" i="23"/>
  <c r="D45" i="2"/>
  <c r="C45" i="3" s="1"/>
  <c r="D37" i="2"/>
  <c r="C37" i="3" s="1"/>
  <c r="L28" i="2"/>
  <c r="G28" i="3" s="1"/>
  <c r="E45" i="2"/>
  <c r="D38" i="2"/>
  <c r="C38" i="3" s="1"/>
  <c r="H19" i="2"/>
  <c r="E19" i="3" s="1"/>
  <c r="D39" i="2"/>
  <c r="C39" i="3" s="1"/>
  <c r="L31" i="2"/>
  <c r="G31" i="3" s="1"/>
  <c r="F41" i="2"/>
  <c r="L32" i="2"/>
  <c r="G32" i="3" s="1"/>
  <c r="H26" i="2"/>
  <c r="E26" i="3" s="1"/>
  <c r="D30" i="2"/>
  <c r="C30" i="3" s="1"/>
  <c r="H10" i="2"/>
  <c r="E10" i="3" s="1"/>
  <c r="H28" i="2"/>
  <c r="E28" i="3" s="1"/>
  <c r="L42" i="2"/>
  <c r="G42" i="3" s="1"/>
  <c r="D31" i="2"/>
  <c r="C31" i="3" s="1"/>
  <c r="H11" i="2"/>
  <c r="E11" i="3" s="1"/>
  <c r="H30" i="2"/>
  <c r="E30" i="3" s="1"/>
  <c r="L10" i="2"/>
  <c r="G10" i="3" s="1"/>
  <c r="D32" i="2"/>
  <c r="C32" i="3" s="1"/>
  <c r="D24" i="2"/>
  <c r="C24" i="3" s="1"/>
  <c r="H39" i="2"/>
  <c r="E39" i="3" s="1"/>
  <c r="L21" i="2"/>
  <c r="G21" i="3" s="1"/>
  <c r="L38" i="2"/>
  <c r="G38" i="3" s="1"/>
  <c r="D18" i="2"/>
  <c r="C18" i="3" s="1"/>
  <c r="H40" i="2"/>
  <c r="E40" i="3" s="1"/>
  <c r="L24" i="2"/>
  <c r="G24" i="3" s="1"/>
  <c r="H18" i="1"/>
  <c r="D18" i="3" s="1"/>
  <c r="D26" i="2"/>
  <c r="C26" i="3" s="1"/>
  <c r="L40" i="2"/>
  <c r="G40" i="3" s="1"/>
  <c r="D10" i="2"/>
  <c r="C10" i="3" s="1"/>
  <c r="D28" i="2"/>
  <c r="C28" i="3" s="1"/>
  <c r="L26" i="2"/>
  <c r="G26" i="3" s="1"/>
  <c r="O25" i="23"/>
  <c r="L41" i="2"/>
  <c r="G41" i="3" s="1"/>
  <c r="L41" i="1"/>
  <c r="F41" i="3" s="1"/>
  <c r="H41" i="2"/>
  <c r="E41" i="3" s="1"/>
  <c r="H35" i="2"/>
  <c r="E35" i="3" s="1"/>
  <c r="D34" i="2"/>
  <c r="C34" i="3" s="1"/>
  <c r="D33" i="2"/>
  <c r="C33" i="3" s="1"/>
  <c r="L29" i="1"/>
  <c r="F29" i="3" s="1"/>
  <c r="L29" i="2"/>
  <c r="G29" i="3" s="1"/>
  <c r="D29" i="2"/>
  <c r="C29" i="3" s="1"/>
  <c r="K22" i="1"/>
  <c r="K22" i="2" s="1"/>
  <c r="G22" i="1"/>
  <c r="G22" i="2" s="1"/>
  <c r="H25" i="2"/>
  <c r="E25" i="3" s="1"/>
  <c r="J22" i="1"/>
  <c r="J22" i="2" s="1"/>
  <c r="G23" i="2"/>
  <c r="H23" i="1"/>
  <c r="D23" i="3" s="1"/>
  <c r="H23" i="2"/>
  <c r="E23" i="3" s="1"/>
  <c r="H20" i="2"/>
  <c r="E20" i="3" s="1"/>
  <c r="H20" i="1"/>
  <c r="D20" i="3" s="1"/>
  <c r="F18" i="2"/>
  <c r="F8" i="1"/>
  <c r="F8" i="2" s="1"/>
  <c r="H17" i="2"/>
  <c r="E17" i="3" s="1"/>
  <c r="H14" i="2"/>
  <c r="E14" i="3" s="1"/>
  <c r="D9" i="1"/>
  <c r="B9" i="3" s="1"/>
  <c r="F9" i="2"/>
  <c r="H9" i="2" s="1"/>
  <c r="E9" i="3" s="1"/>
  <c r="D9" i="2"/>
  <c r="C9" i="3" s="1"/>
  <c r="O2" i="22"/>
  <c r="H9" i="1"/>
  <c r="D9" i="3" s="1"/>
  <c r="D20" i="1"/>
  <c r="B20" i="3" s="1"/>
  <c r="D18" i="1"/>
  <c r="B18" i="3" s="1"/>
  <c r="H27" i="1"/>
  <c r="D27" i="3" s="1"/>
  <c r="J8" i="1"/>
  <c r="B8" i="1"/>
  <c r="B8" i="2" s="1"/>
  <c r="K8" i="1"/>
  <c r="J27" i="2"/>
  <c r="O3" i="22"/>
  <c r="K23" i="2"/>
  <c r="D42" i="2"/>
  <c r="C42" i="3" s="1"/>
  <c r="L30" i="2"/>
  <c r="G30" i="3" s="1"/>
  <c r="D20" i="2"/>
  <c r="C20" i="3" s="1"/>
  <c r="D41" i="1"/>
  <c r="B41" i="3" s="1"/>
  <c r="C8" i="1"/>
  <c r="D41" i="2"/>
  <c r="C41" i="3" s="1"/>
  <c r="D27" i="1"/>
  <c r="B27" i="3" s="1"/>
  <c r="D29" i="1"/>
  <c r="B29" i="3" s="1"/>
  <c r="D36" i="2"/>
  <c r="C36" i="3" s="1"/>
  <c r="L19" i="2"/>
  <c r="G19" i="3" s="1"/>
  <c r="G18" i="2"/>
  <c r="G8" i="1"/>
  <c r="B23" i="2"/>
  <c r="D23" i="2" s="1"/>
  <c r="C23" i="3" s="1"/>
  <c r="D23" i="1"/>
  <c r="B23" i="3" s="1"/>
  <c r="B22" i="1"/>
  <c r="F29" i="2"/>
  <c r="H29" i="2" s="1"/>
  <c r="E29" i="3" s="1"/>
  <c r="F22" i="1"/>
  <c r="H29" i="1"/>
  <c r="D29" i="3" s="1"/>
  <c r="L18" i="2"/>
  <c r="G18" i="3" s="1"/>
  <c r="D25" i="2"/>
  <c r="C25" i="3" s="1"/>
  <c r="L15" i="2"/>
  <c r="G15" i="3" s="1"/>
  <c r="L25" i="2"/>
  <c r="G25" i="3" s="1"/>
  <c r="L33" i="2"/>
  <c r="G33" i="3" s="1"/>
  <c r="L39" i="2"/>
  <c r="G39" i="3" s="1"/>
  <c r="H33" i="2"/>
  <c r="E33" i="3" s="1"/>
  <c r="L23" i="2"/>
  <c r="G23" i="3" s="1"/>
  <c r="L27" i="1"/>
  <c r="F27" i="3" s="1"/>
  <c r="K27" i="2"/>
  <c r="J20" i="2"/>
  <c r="L20" i="2" s="1"/>
  <c r="G20" i="3" s="1"/>
  <c r="L20" i="1"/>
  <c r="F20" i="3" s="1"/>
  <c r="C27" i="2"/>
  <c r="C22" i="1"/>
  <c r="J9" i="2"/>
  <c r="L9" i="2" s="1"/>
  <c r="G9" i="3" s="1"/>
  <c r="L22" i="1" l="1"/>
  <c r="F22" i="3" s="1"/>
  <c r="K43" i="1"/>
  <c r="M27" i="1" s="1"/>
  <c r="J43" i="1"/>
  <c r="J43" i="2" s="1"/>
  <c r="L8" i="1"/>
  <c r="F8" i="3" s="1"/>
  <c r="J8" i="2"/>
  <c r="K8" i="2"/>
  <c r="D8" i="1"/>
  <c r="B8" i="3" s="1"/>
  <c r="C8" i="2"/>
  <c r="D8" i="2" s="1"/>
  <c r="C8" i="3" s="1"/>
  <c r="L22" i="2"/>
  <c r="G22" i="3" s="1"/>
  <c r="G8" i="2"/>
  <c r="G43" i="1"/>
  <c r="I8" i="1" s="1"/>
  <c r="H8" i="1"/>
  <c r="D8" i="3" s="1"/>
  <c r="D27" i="2"/>
  <c r="C27" i="3" s="1"/>
  <c r="F43" i="1"/>
  <c r="H22" i="1"/>
  <c r="D22" i="3" s="1"/>
  <c r="F22" i="2"/>
  <c r="H22" i="2" s="1"/>
  <c r="E22" i="3" s="1"/>
  <c r="L8" i="2"/>
  <c r="G8" i="3" s="1"/>
  <c r="C22" i="2"/>
  <c r="D22" i="1"/>
  <c r="B22" i="3" s="1"/>
  <c r="H18" i="2"/>
  <c r="E18" i="3" s="1"/>
  <c r="L27" i="2"/>
  <c r="G27" i="3" s="1"/>
  <c r="B43" i="1"/>
  <c r="B22" i="2"/>
  <c r="M24" i="1"/>
  <c r="C43" i="1"/>
  <c r="M17" i="1" l="1"/>
  <c r="M13" i="1"/>
  <c r="M40" i="1"/>
  <c r="J44" i="2"/>
  <c r="L43" i="1"/>
  <c r="F43" i="3" s="1"/>
  <c r="M42" i="1"/>
  <c r="M18" i="1"/>
  <c r="M37" i="1"/>
  <c r="M9" i="1"/>
  <c r="M8" i="1"/>
  <c r="M39" i="1"/>
  <c r="M26" i="1"/>
  <c r="M11" i="1"/>
  <c r="M38" i="1"/>
  <c r="M15" i="1"/>
  <c r="K43" i="2"/>
  <c r="M27" i="2" s="1"/>
  <c r="M12" i="1"/>
  <c r="M32" i="1"/>
  <c r="M41" i="1"/>
  <c r="M33" i="1"/>
  <c r="M14" i="1"/>
  <c r="M16" i="1"/>
  <c r="M35" i="1"/>
  <c r="M43" i="1"/>
  <c r="M22" i="1"/>
  <c r="M21" i="1"/>
  <c r="M10" i="1"/>
  <c r="M36" i="1"/>
  <c r="M29" i="1"/>
  <c r="M31" i="1"/>
  <c r="M20" i="1"/>
  <c r="M28" i="1"/>
  <c r="M19" i="1"/>
  <c r="M34" i="1"/>
  <c r="M23" i="1"/>
  <c r="M30" i="1"/>
  <c r="M25" i="1"/>
  <c r="I15" i="1"/>
  <c r="I42" i="1"/>
  <c r="I10" i="1"/>
  <c r="I24" i="1"/>
  <c r="I23" i="1"/>
  <c r="I32" i="1"/>
  <c r="I30" i="1"/>
  <c r="I35" i="1"/>
  <c r="I16" i="1"/>
  <c r="I22" i="1"/>
  <c r="I20" i="1"/>
  <c r="H43" i="1"/>
  <c r="D43" i="3" s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G43" i="2"/>
  <c r="I41" i="1"/>
  <c r="I39" i="1"/>
  <c r="I18" i="1"/>
  <c r="B44" i="2"/>
  <c r="B43" i="2"/>
  <c r="D22" i="2"/>
  <c r="C22" i="3" s="1"/>
  <c r="F44" i="2"/>
  <c r="F43" i="2"/>
  <c r="H8" i="2"/>
  <c r="E8" i="3" s="1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B43" i="3" s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C43" i="2"/>
  <c r="E16" i="1"/>
  <c r="E10" i="1"/>
  <c r="E11" i="1"/>
  <c r="E27" i="1"/>
  <c r="E22" i="1"/>
  <c r="M18" i="2" l="1"/>
  <c r="M8" i="2"/>
  <c r="M16" i="2"/>
  <c r="M28" i="2"/>
  <c r="M35" i="2"/>
  <c r="M33" i="2"/>
  <c r="M17" i="2"/>
  <c r="M20" i="2"/>
  <c r="M40" i="2"/>
  <c r="M43" i="2"/>
  <c r="M37" i="2"/>
  <c r="M19" i="2"/>
  <c r="M30" i="2"/>
  <c r="M10" i="2"/>
  <c r="M23" i="2"/>
  <c r="M14" i="2"/>
  <c r="M34" i="2"/>
  <c r="M15" i="2"/>
  <c r="M31" i="2"/>
  <c r="M12" i="2"/>
  <c r="M21" i="2"/>
  <c r="M9" i="2"/>
  <c r="M41" i="2"/>
  <c r="M39" i="2"/>
  <c r="M32" i="2"/>
  <c r="M13" i="2"/>
  <c r="M11" i="2"/>
  <c r="M22" i="2"/>
  <c r="L43" i="2"/>
  <c r="G43" i="3" s="1"/>
  <c r="M29" i="2"/>
  <c r="M36" i="2"/>
  <c r="M42" i="2"/>
  <c r="M25" i="2"/>
  <c r="M38" i="2"/>
  <c r="M26" i="2"/>
  <c r="M24" i="2"/>
  <c r="I14" i="2"/>
  <c r="I30" i="2"/>
  <c r="I21" i="2"/>
  <c r="I10" i="2"/>
  <c r="I19" i="2"/>
  <c r="I20" i="2"/>
  <c r="I16" i="2"/>
  <c r="I36" i="2"/>
  <c r="I24" i="2"/>
  <c r="I22" i="2"/>
  <c r="I31" i="2"/>
  <c r="I40" i="2"/>
  <c r="I38" i="2"/>
  <c r="I13" i="2"/>
  <c r="I43" i="2"/>
  <c r="I32" i="2"/>
  <c r="I11" i="2"/>
  <c r="I27" i="2"/>
  <c r="I28" i="2"/>
  <c r="I42" i="2"/>
  <c r="I35" i="2"/>
  <c r="I37" i="2"/>
  <c r="I12" i="2"/>
  <c r="I23" i="2"/>
  <c r="H43" i="2"/>
  <c r="E43" i="3" s="1"/>
  <c r="I34" i="2"/>
  <c r="I26" i="2"/>
  <c r="I17" i="2"/>
  <c r="I25" i="2"/>
  <c r="I9" i="2"/>
  <c r="I33" i="2"/>
  <c r="I41" i="2"/>
  <c r="I15" i="2"/>
  <c r="I39" i="2"/>
  <c r="I29" i="2"/>
  <c r="I18" i="2"/>
  <c r="I8" i="2"/>
  <c r="K44" i="2"/>
  <c r="K45" i="2"/>
  <c r="E8" i="2"/>
  <c r="E30" i="2"/>
  <c r="E42" i="2"/>
  <c r="E34" i="2"/>
  <c r="E31" i="2"/>
  <c r="E26" i="2"/>
  <c r="E18" i="2"/>
  <c r="E19" i="2"/>
  <c r="E10" i="2"/>
  <c r="E14" i="2"/>
  <c r="E41" i="2"/>
  <c r="E23" i="2"/>
  <c r="E12" i="2"/>
  <c r="E43" i="2"/>
  <c r="E11" i="2"/>
  <c r="E40" i="2"/>
  <c r="E16" i="2"/>
  <c r="E21" i="2"/>
  <c r="E38" i="2"/>
  <c r="E13" i="2"/>
  <c r="E17" i="2"/>
  <c r="E35" i="2"/>
  <c r="E37" i="2"/>
  <c r="E20" i="2"/>
  <c r="E36" i="2"/>
  <c r="E32" i="2"/>
  <c r="E28" i="2"/>
  <c r="E24" i="2"/>
  <c r="D43" i="2"/>
  <c r="C43" i="3" s="1"/>
  <c r="E29" i="2"/>
  <c r="E39" i="2"/>
  <c r="E9" i="2"/>
  <c r="E15" i="2"/>
  <c r="E25" i="2"/>
  <c r="E33" i="2"/>
  <c r="E27" i="2"/>
  <c r="G45" i="2"/>
  <c r="G44" i="2"/>
  <c r="E22" i="2"/>
  <c r="H45" i="2" l="1"/>
  <c r="E45" i="3" s="1"/>
  <c r="I45" i="2"/>
  <c r="M45" i="2"/>
  <c r="L45" i="2"/>
  <c r="G45" i="3" s="1"/>
  <c r="M44" i="2"/>
  <c r="L44" i="2"/>
  <c r="G44" i="3" s="1"/>
  <c r="H44" i="2"/>
  <c r="E44" i="3" s="1"/>
  <c r="I44" i="2"/>
</calcChain>
</file>

<file path=xl/sharedStrings.xml><?xml version="1.0" encoding="utf-8"?>
<sst xmlns="http://schemas.openxmlformats.org/spreadsheetml/2006/main" count="421" uniqueCount="226">
  <si>
    <t>TEMMUZ</t>
  </si>
  <si>
    <t>SEKTÖRLER</t>
  </si>
  <si>
    <t>I. TARIM</t>
  </si>
  <si>
    <t xml:space="preserve">   A. BİTKİSEL ÜRÜNLER</t>
  </si>
  <si>
    <t xml:space="preserve">     Hububat, Bakliyat, Yağlı Tohumlar ve Mam.</t>
  </si>
  <si>
    <t xml:space="preserve">     Yaş Meyve ve Sebze</t>
  </si>
  <si>
    <t xml:space="preserve">     Meyve Sebze Mamulleri</t>
  </si>
  <si>
    <t xml:space="preserve">     Kuru Meyve ve Mamulleri</t>
  </si>
  <si>
    <t xml:space="preserve">     Fındık ve Mamulleri</t>
  </si>
  <si>
    <t xml:space="preserve">     Zeytin ve Zeytinyağı</t>
  </si>
  <si>
    <t xml:space="preserve">     Tütün ve Mamulleri</t>
  </si>
  <si>
    <t xml:space="preserve">     Süs Bitkileri</t>
  </si>
  <si>
    <t xml:space="preserve">   B. HAYVANSAL ÜRÜNLER</t>
  </si>
  <si>
    <t xml:space="preserve">     Su Ürünleri ve Hayvansal Mamuller</t>
  </si>
  <si>
    <t>II. SANAYİ</t>
  </si>
  <si>
    <t xml:space="preserve">   A. TARIMA DAYALI İŞLENMİŞ ÜRÜNLER</t>
  </si>
  <si>
    <t xml:space="preserve">     Tekstil ve Hammaddeleri</t>
  </si>
  <si>
    <t xml:space="preserve">     Deri ve Deri Mamulleri</t>
  </si>
  <si>
    <t xml:space="preserve">     Halı</t>
  </si>
  <si>
    <t xml:space="preserve">   B. KİMYEVİ MADDELER VE MAM.</t>
  </si>
  <si>
    <t xml:space="preserve">     Kimyevi Maddeler ve Mamulleri</t>
  </si>
  <si>
    <t xml:space="preserve">   C. SANAYİ MAMULLERİ</t>
  </si>
  <si>
    <t xml:space="preserve">     Hazırgiyim ve Konfeksiyon</t>
  </si>
  <si>
    <t xml:space="preserve">     Otomotiv Endüstrisi</t>
  </si>
  <si>
    <t xml:space="preserve">     Gemi ve Yat</t>
  </si>
  <si>
    <t xml:space="preserve">     Makine ve Aksamları</t>
  </si>
  <si>
    <t xml:space="preserve">     Demir ve Demir Dışı Metaller</t>
  </si>
  <si>
    <t xml:space="preserve">     Çelik</t>
  </si>
  <si>
    <t xml:space="preserve">     Mücevher</t>
  </si>
  <si>
    <t xml:space="preserve">     İklimlendirme Sanayii</t>
  </si>
  <si>
    <t>III. MADENCİLİK</t>
  </si>
  <si>
    <t xml:space="preserve">     Madencilik Ürünleri</t>
  </si>
  <si>
    <t>T O P L A M (TİM*)</t>
  </si>
  <si>
    <t>İhracatçı Birlikleri Kaydından Muaf İhracat</t>
  </si>
  <si>
    <t>T O P L A M (TİM+TUİK*)</t>
  </si>
  <si>
    <t>Not: İlgili dönem ortalama MB Dolar Alış Kuru baz alınarak hesaplanmıştır.</t>
  </si>
  <si>
    <t>İHRACAT ARTIŞI KARŞILAŞTIRMA TABLOSU (USD - TL)</t>
  </si>
  <si>
    <t>USD Bazında Artış (%)</t>
  </si>
  <si>
    <t>TL Bazında Artış  (%)</t>
  </si>
  <si>
    <t>T O P L A M</t>
  </si>
  <si>
    <t>İHRACATÇI  BİRLİKLERİ 
GENEL SEKRETERLİKLERİ</t>
  </si>
  <si>
    <t>TOPLAM</t>
  </si>
  <si>
    <t xml:space="preserve"> </t>
  </si>
  <si>
    <t>OCAK</t>
  </si>
  <si>
    <t>ŞUBAT</t>
  </si>
  <si>
    <t>MART</t>
  </si>
  <si>
    <t>NİSAN</t>
  </si>
  <si>
    <t>MAYIS</t>
  </si>
  <si>
    <t>HAZİRAN</t>
  </si>
  <si>
    <t>EYLÜL</t>
  </si>
  <si>
    <t>EKİM</t>
  </si>
  <si>
    <t>KASIM</t>
  </si>
  <si>
    <t>ARALIK</t>
  </si>
  <si>
    <t>A. BİTKİSEL ÜRÜNLER</t>
  </si>
  <si>
    <t>B. HAYVANSAL ÜRÜNLER</t>
  </si>
  <si>
    <t>C. AĞAÇ MAMULLERİ VE ORMAN ÜRÜNLERİ</t>
  </si>
  <si>
    <t>A. TARIMA DAYALI İŞLENMİŞ ÜRÜNLER</t>
  </si>
  <si>
    <t>B. KİMYEVİ MADDELER</t>
  </si>
  <si>
    <t>C. SANAYİ MAMULLERİ</t>
  </si>
  <si>
    <t>(x1000 $)</t>
  </si>
  <si>
    <t>AGUSTOS</t>
  </si>
  <si>
    <t>Tablo 1</t>
  </si>
  <si>
    <t>En yüksek ihracat artışı elde edilen ilk 10 ülke*</t>
  </si>
  <si>
    <t>ÜLKE (Bin$)</t>
  </si>
  <si>
    <t>Değ. %</t>
  </si>
  <si>
    <t>Tablo 2</t>
  </si>
  <si>
    <t>En fazla ihracat yapılan ilk 10 ülke</t>
  </si>
  <si>
    <t>Tablo 3</t>
  </si>
  <si>
    <t xml:space="preserve">En fazla ihracat yapan ilk 10 sektör </t>
  </si>
  <si>
    <t>SEKTÖR (Bin$)</t>
  </si>
  <si>
    <t>Tablo 4</t>
  </si>
  <si>
    <t>İhracatını en yüksek oranlı artıran ilk 10 sektör</t>
  </si>
  <si>
    <t>Tablo 5</t>
  </si>
  <si>
    <t>En fazla ihracat yapan ilk 10 il</t>
  </si>
  <si>
    <t>İL (Bin$)</t>
  </si>
  <si>
    <t>Tablo 6</t>
  </si>
  <si>
    <t>İhracatını en yüksek oranlı artıran ilk 10 il</t>
  </si>
  <si>
    <t>Genel Toplam</t>
  </si>
  <si>
    <t>İlk 20 Ülke Toplam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</si>
  <si>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</si>
  <si>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</si>
  <si>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</si>
  <si>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</si>
  <si>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</si>
  <si>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</si>
  <si>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</si>
  <si>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</si>
  <si>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</si>
  <si>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</si>
  <si>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</si>
  <si>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</si>
  <si>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</si>
  <si>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</si>
  <si>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</si>
  <si>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</si>
  <si>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</si>
  <si>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</si>
  <si>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</si>
  <si>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</si>
  <si>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% PAY</t>
  </si>
  <si>
    <t>KÜMÜLATİF</t>
  </si>
  <si>
    <t>AĞUSTOS</t>
  </si>
  <si>
    <t>ÜLKE</t>
  </si>
  <si>
    <t>SON 12 AYLIK</t>
  </si>
  <si>
    <t xml:space="preserve">     Elektrik Elektronik ve Hizmet</t>
  </si>
  <si>
    <t xml:space="preserve">     Çimento Cam Seramik ve Toprak Ürünleri</t>
  </si>
  <si>
    <t xml:space="preserve">     Savunma ve Havacılık Sanayii</t>
  </si>
  <si>
    <t xml:space="preserve">* Aylar bazında toplam ihracat grafiğinde TUİK rakamları kullanılmıştır. </t>
  </si>
  <si>
    <t xml:space="preserve">     Mobilya, Kağıt ve Orman Ürünleri</t>
  </si>
  <si>
    <t xml:space="preserve">   C. AĞAÇ VE ORMAN ÜRÜNLERİ</t>
  </si>
  <si>
    <t xml:space="preserve">Son 12 aylık dönem için ilk 11 ay TUİK, son ay TİM rakamı kullanılmıştır. </t>
  </si>
  <si>
    <t xml:space="preserve">SEKTÖREL BAZDA İHRACAT KAYIT RAKAMLARI - 1.000 TL   </t>
  </si>
  <si>
    <t>İHRACATÇI  BİRLİKLERİ  GENEL SEKRETERLİKLERİ BAZINDA İHRACAT RAKAMLARI (1.000 $)</t>
  </si>
  <si>
    <t>*Ocak-Haziran dönemi için ilk 5 ay TUİK, son ay TİM rakamı kullanılmıştır.</t>
  </si>
  <si>
    <t>Not: İlgili dönem ortalama MB Dolar Satış Kuru baz alınarak hesaplanmıştır.</t>
  </si>
  <si>
    <r>
      <rPr>
        <b/>
        <sz val="10"/>
        <color theme="1"/>
        <rFont val="Arial"/>
        <family val="2"/>
        <charset val="162"/>
      </rPr>
      <t>NOT</t>
    </r>
    <r>
      <rPr>
        <sz val="10"/>
        <color theme="1"/>
        <rFont val="Arial"/>
        <family val="2"/>
        <charset val="162"/>
      </rPr>
      <t xml:space="preserve"> =2025 Yılında 0 fobusd üzerindeki İller baz alınmıştır.</t>
    </r>
  </si>
  <si>
    <t>Değişim    ('26/'25)</t>
  </si>
  <si>
    <t xml:space="preserve"> Pay(26)  (%)</t>
  </si>
  <si>
    <t>SON 12 AYLIK
(2026/2025)</t>
  </si>
  <si>
    <t>2026 YILI İHRACATIMIZDA İLK 20 ÜLKE (1.000 $)</t>
  </si>
  <si>
    <t>1 - 30 NISAN İHRACAT RAKAMLARI</t>
  </si>
  <si>
    <t xml:space="preserve">SEKTÖREL BAZDA İHRACAT RAKAMLARI -1.000 $ </t>
  </si>
  <si>
    <t>1 - 30 NISAN</t>
  </si>
  <si>
    <t>1 OCAK  -  30 NISAN</t>
  </si>
  <si>
    <t>2024 - 2025</t>
  </si>
  <si>
    <t>2025 - 2026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</si>
  <si>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</si>
  <si>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</si>
  <si>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</si>
  <si>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</si>
  <si>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</si>
  <si>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</si>
  <si>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</si>
  <si>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</si>
  <si>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</si>
  <si>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</si>
  <si>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</si>
  <si>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</si>
  <si>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</si>
  <si>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</si>
  <si>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</si>
  <si>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</si>
  <si>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</si>
  <si>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</si>
  <si>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</si>
  <si>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</si>
  <si>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</si>
  <si>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</si>
  <si>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</si>
  <si>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</si>
  <si>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</si>
  <si>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</si>
  <si>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2025  1 - 30 NISAN</t>
  </si>
  <si>
    <t>2026  1 - 30 NISAN</t>
  </si>
  <si>
    <t>İSRAİL</t>
  </si>
  <si>
    <t>SOLOMON ADALARI</t>
  </si>
  <si>
    <t>BRİTANYA VİRJİN AD.</t>
  </si>
  <si>
    <t>YENİ ZELANDA</t>
  </si>
  <si>
    <t>ETİYOPYA</t>
  </si>
  <si>
    <t>CAYMAN ADALARI</t>
  </si>
  <si>
    <t>SİERRA LEONE</t>
  </si>
  <si>
    <t>TANZANYA</t>
  </si>
  <si>
    <t>ST. VİNCENT VE GRENADİNES</t>
  </si>
  <si>
    <t>ERMENİSTAN</t>
  </si>
  <si>
    <t>ALMANYA</t>
  </si>
  <si>
    <t>İTALYA</t>
  </si>
  <si>
    <t>ABD</t>
  </si>
  <si>
    <t>BİRLEŞİK KRALLIK</t>
  </si>
  <si>
    <t>İSPANYA</t>
  </si>
  <si>
    <t>FRANSA</t>
  </si>
  <si>
    <t>HOLLANDA</t>
  </si>
  <si>
    <t>ROMANYA</t>
  </si>
  <si>
    <t>IRAK</t>
  </si>
  <si>
    <t>POLONYA</t>
  </si>
  <si>
    <t>İSTANBUL</t>
  </si>
  <si>
    <t>KOCAELI</t>
  </si>
  <si>
    <t>BURSA</t>
  </si>
  <si>
    <t>ANKARA</t>
  </si>
  <si>
    <t>İZMIR</t>
  </si>
  <si>
    <t>GAZIANTEP</t>
  </si>
  <si>
    <t>MANISA</t>
  </si>
  <si>
    <t>SAKARYA</t>
  </si>
  <si>
    <t>DENIZLI</t>
  </si>
  <si>
    <t>KONYA</t>
  </si>
  <si>
    <t>YALOVA</t>
  </si>
  <si>
    <t>ELAZIĞ</t>
  </si>
  <si>
    <t>NEVŞEHIR</t>
  </si>
  <si>
    <t>MUŞ</t>
  </si>
  <si>
    <t>BAYBURT</t>
  </si>
  <si>
    <t>OSMANIYE</t>
  </si>
  <si>
    <t>GÜMÜŞHANE</t>
  </si>
  <si>
    <t>TRABZON</t>
  </si>
  <si>
    <t>ŞIRNAK</t>
  </si>
  <si>
    <t>NIĞDE</t>
  </si>
  <si>
    <t>İMMİB</t>
  </si>
  <si>
    <t>UİB</t>
  </si>
  <si>
    <t>OAİB</t>
  </si>
  <si>
    <t>İTKİB</t>
  </si>
  <si>
    <t>EİB</t>
  </si>
  <si>
    <t>AKİB</t>
  </si>
  <si>
    <t>İİB</t>
  </si>
  <si>
    <t>GAİB</t>
  </si>
  <si>
    <t>DENİB</t>
  </si>
  <si>
    <t>DAİB</t>
  </si>
  <si>
    <t>BAİB</t>
  </si>
  <si>
    <t>KİB</t>
  </si>
  <si>
    <t>DKİB</t>
  </si>
  <si>
    <t>HİZMET</t>
  </si>
  <si>
    <t>RUSYA FEDERASYONU</t>
  </si>
  <si>
    <t>BULGARİSTAN</t>
  </si>
  <si>
    <t>BELÇİKA</t>
  </si>
  <si>
    <t>BAE</t>
  </si>
  <si>
    <t>FAS</t>
  </si>
  <si>
    <t>MISIR</t>
  </si>
  <si>
    <t>ÇİN</t>
  </si>
  <si>
    <t>YUNANİSTAN</t>
  </si>
  <si>
    <t>UKRAYNA</t>
  </si>
  <si>
    <t>SLOVENYA</t>
  </si>
  <si>
    <t>2026 İHRACAT RAKAMLARI - TL</t>
  </si>
  <si>
    <t>NİSAN  (2026/2025)</t>
  </si>
  <si>
    <t>OCAK - NİSAN  (2026/2025)</t>
  </si>
  <si>
    <t>Nisan</t>
  </si>
  <si>
    <t>Ocak-Nisan</t>
  </si>
  <si>
    <t>Son 12 Ay</t>
  </si>
  <si>
    <t>İhracatçı Birlikleri Kaydından Muaf İhracat ile Antrepo ve Serbest Bölgeler Farkı</t>
  </si>
  <si>
    <t>GENEL İHRACAT TOPLAMI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</si>
</sst>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T_L_-;\-* #,##0.00\ _T_L_-;_-* &quot;-&quot;??\ _T_L_-;_-@_-"/>
    <numFmt numFmtId="165" formatCode="_-* #,##0.00\ _Y_T_L_-;\-* #,##0.00\ _Y_T_L_-;_-* &quot;-&quot;??\ _Y_T_L_-;_-@_-"/>
    <numFmt numFmtId="166" formatCode="0.0"/>
    <numFmt numFmtId="167" formatCode="#,##0.0"/>
    <numFmt numFmtId="168" formatCode="0.0%"/>
    <numFmt numFmtId="169" formatCode="_-* #,##0.0\ _T_L_-;\-* #,##0.0\ _T_L_-;_-* &quot;-&quot;??\ _T_L_-;_-@_-"/>
    <numFmt numFmtId="170" formatCode="_-* #,##0\ _T_L_-;\-* #,##0\ _T_L_-;_-* &quot;-&quot;??\ _T_L_-;_-@_-"/>
    <numFmt numFmtId="171" formatCode="#,##0.0000"/>
  </numFmts>
  <fonts count="84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8"/>
      <name val="Arial"/>
      <family val="2"/>
    </font>
    <font>
      <b/>
      <sz val="18"/>
      <name val="Verdana"/>
      <family val="2"/>
      <charset val="162"/>
    </font>
    <font>
      <b/>
      <sz val="12"/>
      <name val="Verdana"/>
      <family val="2"/>
      <charset val="162"/>
    </font>
    <font>
      <b/>
      <sz val="13"/>
      <name val="Arial"/>
      <family val="2"/>
      <charset val="162"/>
    </font>
    <font>
      <b/>
      <sz val="10"/>
      <name val="Arial"/>
      <family val="2"/>
      <charset val="162"/>
    </font>
    <font>
      <i/>
      <sz val="10"/>
      <color indexed="8"/>
      <name val="Arial"/>
      <family val="2"/>
      <charset val="162"/>
    </font>
    <font>
      <sz val="8"/>
      <color indexed="16"/>
      <name val="Arial"/>
      <family val="2"/>
      <charset val="162"/>
    </font>
    <font>
      <b/>
      <sz val="11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</font>
    <font>
      <b/>
      <sz val="10"/>
      <name val="Arial Tur"/>
      <family val="2"/>
      <charset val="162"/>
    </font>
    <font>
      <sz val="9.5"/>
      <name val="Arial Tur"/>
      <family val="2"/>
      <charset val="162"/>
    </font>
    <font>
      <sz val="9.5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b/>
      <sz val="20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3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2"/>
      <color theme="1"/>
      <name val="Arial Tur"/>
      <family val="2"/>
      <charset val="162"/>
    </font>
    <font>
      <b/>
      <sz val="11"/>
      <color theme="1"/>
      <name val="Arial Tur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b/>
      <sz val="8"/>
      <color theme="1"/>
      <name val="Arial"/>
      <family val="2"/>
      <charset val="162"/>
    </font>
    <font>
      <b/>
      <sz val="8"/>
      <color theme="1"/>
      <name val="Arial Tur"/>
      <family val="2"/>
      <charset val="162"/>
    </font>
    <font>
      <sz val="11"/>
      <color theme="1"/>
      <name val="Calibri"/>
      <family val="2"/>
      <scheme val="minor"/>
    </font>
    <font>
      <b/>
      <sz val="8"/>
      <color rgb="FF0000FF"/>
      <name val="Arial Tur"/>
      <family val="2"/>
      <charset val="162"/>
    </font>
    <font>
      <sz val="16"/>
      <color theme="1"/>
      <name val="Arial"/>
      <family val="2"/>
      <charset val="162"/>
    </font>
  </fonts>
  <fills count="4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38">
    <xf numFmtId="0" fontId="0" fillId="0" borderId="0"/>
    <xf numFmtId="164" fontId="16" fillId="0" borderId="0" applyFont="0" applyFill="0" applyBorder="0" applyAlignment="0" applyProtection="0"/>
    <xf numFmtId="0" fontId="16" fillId="0" borderId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6" borderId="0" applyNumberFormat="0" applyBorder="0" applyAlignment="0" applyProtection="0"/>
    <xf numFmtId="0" fontId="41" fillId="29" borderId="0" applyNumberFormat="0" applyBorder="0" applyAlignment="0" applyProtection="0"/>
    <xf numFmtId="0" fontId="41" fillId="28" borderId="0" applyNumberFormat="0" applyBorder="0" applyAlignment="0" applyProtection="0"/>
    <xf numFmtId="0" fontId="41" fillId="30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1" fillId="30" borderId="0" applyNumberFormat="0" applyBorder="0" applyAlignment="0" applyProtection="0"/>
    <xf numFmtId="0" fontId="41" fillId="32" borderId="0" applyNumberFormat="0" applyBorder="0" applyAlignment="0" applyProtection="0"/>
    <xf numFmtId="0" fontId="41" fillId="31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0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" fillId="5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8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1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14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" fillId="17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" fillId="20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" fillId="6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" fillId="9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" fillId="15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" fillId="18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" fillId="2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15" fillId="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15" fillId="10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15" fillId="13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15" fillId="16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15" fillId="19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15" fillId="22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6" fillId="0" borderId="23" applyNumberFormat="0" applyFill="0" applyAlignment="0" applyProtection="0"/>
    <xf numFmtId="0" fontId="47" fillId="0" borderId="24" applyNumberFormat="0" applyFill="0" applyAlignment="0" applyProtection="0"/>
    <xf numFmtId="0" fontId="48" fillId="0" borderId="25" applyNumberFormat="0" applyFill="0" applyAlignment="0" applyProtection="0"/>
    <xf numFmtId="0" fontId="49" fillId="0" borderId="26" applyNumberFormat="0" applyFill="0" applyAlignment="0" applyProtection="0"/>
    <xf numFmtId="0" fontId="49" fillId="0" borderId="0" applyNumberFormat="0" applyFill="0" applyBorder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52" fillId="39" borderId="29" applyNumberFormat="0" applyAlignment="0" applyProtection="0"/>
    <xf numFmtId="0" fontId="1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31" borderId="27" applyNumberFormat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6" fillId="0" borderId="1" applyNumberFormat="0" applyFill="0" applyAlignment="0" applyProtection="0"/>
    <xf numFmtId="0" fontId="47" fillId="0" borderId="24" applyNumberFormat="0" applyFill="0" applyAlignment="0" applyProtection="0"/>
    <xf numFmtId="0" fontId="7" fillId="0" borderId="2" applyNumberFormat="0" applyFill="0" applyAlignment="0" applyProtection="0"/>
    <xf numFmtId="0" fontId="48" fillId="0" borderId="25" applyNumberFormat="0" applyFill="0" applyAlignment="0" applyProtection="0"/>
    <xf numFmtId="0" fontId="8" fillId="0" borderId="3" applyNumberFormat="0" applyFill="0" applyAlignment="0" applyProtection="0"/>
    <xf numFmtId="0" fontId="49" fillId="0" borderId="26" applyNumberFormat="0" applyFill="0" applyAlignment="0" applyProtection="0"/>
    <xf numFmtId="0" fontId="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9" fillId="2" borderId="4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11" fillId="0" borderId="6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28" fillId="0" borderId="0"/>
    <xf numFmtId="0" fontId="41" fillId="0" borderId="0"/>
    <xf numFmtId="0" fontId="41" fillId="0" borderId="0"/>
    <xf numFmtId="0" fontId="28" fillId="0" borderId="0"/>
    <xf numFmtId="0" fontId="4" fillId="0" borderId="0"/>
    <xf numFmtId="0" fontId="41" fillId="0" borderId="0"/>
    <xf numFmtId="0" fontId="41" fillId="0" borderId="0"/>
    <xf numFmtId="0" fontId="28" fillId="28" borderId="3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8" fillId="28" borderId="30" applyNumberFormat="0" applyFont="0" applyAlignment="0" applyProtection="0"/>
    <xf numFmtId="0" fontId="10" fillId="3" borderId="5" applyNumberFormat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6" fillId="0" borderId="31" applyNumberFormat="0" applyFill="0" applyAlignment="0" applyProtection="0"/>
    <xf numFmtId="0" fontId="14" fillId="0" borderId="8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7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5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11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41" fillId="26" borderId="0" applyNumberFormat="0" applyBorder="0" applyAlignment="0" applyProtection="0"/>
    <xf numFmtId="0" fontId="2" fillId="14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2" fillId="17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" fillId="2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6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2" fillId="9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2" fillId="12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2" fillId="15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2" fillId="18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2" fillId="21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1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0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27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2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0" fillId="39" borderId="27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0" fontId="51" fillId="40" borderId="28" applyNumberFormat="0" applyAlignment="0" applyProtection="0"/>
    <xf numFmtId="165" fontId="1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1" borderId="0" applyNumberFormat="0" applyBorder="0" applyAlignment="0" applyProtection="0"/>
    <xf numFmtId="0" fontId="50" fillId="39" borderId="27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53" fillId="31" borderId="27" applyNumberFormat="0" applyAlignment="0" applyProtection="0"/>
    <xf numFmtId="0" fontId="51" fillId="40" borderId="28" applyNumberFormat="0" applyAlignment="0" applyProtection="0"/>
    <xf numFmtId="0" fontId="54" fillId="41" borderId="0" applyNumberFormat="0" applyBorder="0" applyAlignment="0" applyProtection="0"/>
    <xf numFmtId="0" fontId="45" fillId="38" borderId="0" applyNumberFormat="0" applyBorder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46" fillId="0" borderId="23" applyNumberFormat="0" applyFill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16" fillId="0" borderId="0"/>
    <xf numFmtId="0" fontId="41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" fillId="4" borderId="7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41" fillId="28" borderId="30" applyNumberFormat="0" applyFont="0" applyAlignment="0" applyProtection="0"/>
    <xf numFmtId="0" fontId="2" fillId="4" borderId="7" applyNumberFormat="0" applyFont="0" applyAlignment="0" applyProtection="0"/>
    <xf numFmtId="0" fontId="16" fillId="28" borderId="30" applyNumberFormat="0" applyFont="0" applyAlignment="0" applyProtection="0"/>
    <xf numFmtId="0" fontId="55" fillId="31" borderId="0" applyNumberFormat="0" applyBorder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0" fontId="52" fillId="39" borderId="2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0" fontId="56" fillId="0" borderId="31" applyNumberFormat="0" applyFill="0" applyAlignment="0" applyProtection="0"/>
    <xf numFmtId="165" fontId="16" fillId="0" borderId="0" applyFont="0" applyFill="0" applyBorder="0" applyAlignment="0" applyProtection="0"/>
    <xf numFmtId="0" fontId="42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3" borderId="0" applyNumberFormat="0" applyBorder="0" applyAlignment="0" applyProtection="0"/>
    <xf numFmtId="0" fontId="42" fillId="37" borderId="0" applyNumberFormat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0" borderId="0"/>
    <xf numFmtId="0" fontId="81" fillId="0" borderId="0"/>
  </cellStyleXfs>
  <cellXfs count="163">
    <xf numFmtId="0" fontId="0" fillId="0" borderId="0" xfId="0"/>
    <xf numFmtId="0" fontId="17" fillId="0" borderId="0" xfId="2" applyFont="1"/>
    <xf numFmtId="0" fontId="17" fillId="0" borderId="9" xfId="2" applyFont="1" applyBorder="1" applyAlignment="1">
      <alignment wrapText="1"/>
    </xf>
    <xf numFmtId="0" fontId="20" fillId="0" borderId="9" xfId="2" applyFont="1" applyBorder="1" applyAlignment="1">
      <alignment wrapText="1"/>
    </xf>
    <xf numFmtId="0" fontId="21" fillId="0" borderId="9" xfId="2" applyFont="1" applyBorder="1" applyAlignment="1">
      <alignment horizontal="center"/>
    </xf>
    <xf numFmtId="1" fontId="21" fillId="0" borderId="9" xfId="2" applyNumberFormat="1" applyFont="1" applyBorder="1" applyAlignment="1">
      <alignment horizontal="center"/>
    </xf>
    <xf numFmtId="2" fontId="22" fillId="0" borderId="9" xfId="2" applyNumberFormat="1" applyFont="1" applyBorder="1" applyAlignment="1">
      <alignment horizontal="center" wrapText="1"/>
    </xf>
    <xf numFmtId="3" fontId="21" fillId="0" borderId="9" xfId="2" applyNumberFormat="1" applyFont="1" applyBorder="1" applyAlignment="1">
      <alignment horizontal="center"/>
    </xf>
    <xf numFmtId="0" fontId="21" fillId="0" borderId="9" xfId="2" applyFont="1" applyBorder="1"/>
    <xf numFmtId="166" fontId="21" fillId="0" borderId="9" xfId="2" applyNumberFormat="1" applyFont="1" applyBorder="1" applyAlignment="1">
      <alignment horizontal="center"/>
    </xf>
    <xf numFmtId="0" fontId="17" fillId="0" borderId="9" xfId="2" applyFont="1" applyBorder="1"/>
    <xf numFmtId="3" fontId="24" fillId="0" borderId="9" xfId="2" applyNumberFormat="1" applyFont="1" applyBorder="1" applyAlignment="1">
      <alignment horizontal="center"/>
    </xf>
    <xf numFmtId="166" fontId="24" fillId="0" borderId="9" xfId="2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2" applyNumberFormat="1" applyFont="1" applyBorder="1" applyAlignment="1">
      <alignment horizontal="center"/>
    </xf>
    <xf numFmtId="166" fontId="26" fillId="0" borderId="9" xfId="2" applyNumberFormat="1" applyFont="1" applyBorder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31" fillId="0" borderId="0" xfId="0" applyFont="1"/>
    <xf numFmtId="0" fontId="30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1" fontId="20" fillId="0" borderId="0" xfId="0" applyNumberFormat="1" applyFont="1" applyAlignment="1">
      <alignment horizontal="center"/>
    </xf>
    <xf numFmtId="0" fontId="32" fillId="0" borderId="0" xfId="0" applyFont="1"/>
    <xf numFmtId="164" fontId="17" fillId="0" borderId="0" xfId="1" applyFont="1" applyFill="1" applyBorder="1"/>
    <xf numFmtId="0" fontId="36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16" fillId="0" borderId="0" xfId="0" applyFont="1"/>
    <xf numFmtId="49" fontId="58" fillId="0" borderId="0" xfId="0" applyNumberFormat="1" applyFont="1"/>
    <xf numFmtId="0" fontId="0" fillId="0" borderId="0" xfId="0" applyAlignment="1">
      <alignment horizontal="center"/>
    </xf>
    <xf numFmtId="3" fontId="24" fillId="0" borderId="9" xfId="0" applyNumberFormat="1" applyFont="1" applyBorder="1" applyAlignment="1">
      <alignment horizontal="center"/>
    </xf>
    <xf numFmtId="2" fontId="24" fillId="0" borderId="9" xfId="0" applyNumberFormat="1" applyFont="1" applyBorder="1" applyAlignment="1">
      <alignment horizontal="center"/>
    </xf>
    <xf numFmtId="0" fontId="31" fillId="23" borderId="9" xfId="2" applyFont="1" applyFill="1" applyBorder="1"/>
    <xf numFmtId="0" fontId="25" fillId="0" borderId="9" xfId="0" applyFont="1" applyBorder="1"/>
    <xf numFmtId="3" fontId="25" fillId="24" borderId="9" xfId="0" applyNumberFormat="1" applyFont="1" applyFill="1" applyBorder="1" applyAlignment="1">
      <alignment horizontal="center"/>
    </xf>
    <xf numFmtId="2" fontId="25" fillId="24" borderId="9" xfId="0" applyNumberFormat="1" applyFont="1" applyFill="1" applyBorder="1" applyAlignment="1">
      <alignment horizontal="center"/>
    </xf>
    <xf numFmtId="1" fontId="25" fillId="24" borderId="9" xfId="0" applyNumberFormat="1" applyFont="1" applyFill="1" applyBorder="1" applyAlignment="1">
      <alignment horizontal="center"/>
    </xf>
    <xf numFmtId="2" fontId="24" fillId="25" borderId="9" xfId="0" applyNumberFormat="1" applyFont="1" applyFill="1" applyBorder="1" applyAlignment="1">
      <alignment horizontal="center"/>
    </xf>
    <xf numFmtId="2" fontId="25" fillId="0" borderId="9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9" xfId="0" applyBorder="1" applyAlignment="1">
      <alignment wrapText="1"/>
    </xf>
    <xf numFmtId="0" fontId="34" fillId="0" borderId="9" xfId="0" applyFont="1" applyBorder="1" applyAlignment="1">
      <alignment wrapText="1"/>
    </xf>
    <xf numFmtId="0" fontId="26" fillId="0" borderId="9" xfId="0" applyFont="1" applyBorder="1"/>
    <xf numFmtId="0" fontId="26" fillId="0" borderId="9" xfId="0" applyFont="1" applyBorder="1" applyAlignment="1">
      <alignment wrapText="1"/>
    </xf>
    <xf numFmtId="49" fontId="60" fillId="0" borderId="10" xfId="0" applyNumberFormat="1" applyFont="1" applyBorder="1"/>
    <xf numFmtId="49" fontId="60" fillId="0" borderId="9" xfId="0" applyNumberFormat="1" applyFont="1" applyBorder="1"/>
    <xf numFmtId="4" fontId="61" fillId="0" borderId="9" xfId="0" applyNumberFormat="1" applyFont="1" applyBorder="1"/>
    <xf numFmtId="4" fontId="61" fillId="0" borderId="12" xfId="0" applyNumberFormat="1" applyFont="1" applyBorder="1"/>
    <xf numFmtId="3" fontId="36" fillId="0" borderId="0" xfId="0" applyNumberFormat="1" applyFont="1" applyAlignment="1">
      <alignment horizontal="center"/>
    </xf>
    <xf numFmtId="4" fontId="61" fillId="0" borderId="13" xfId="0" applyNumberFormat="1" applyFont="1" applyBorder="1"/>
    <xf numFmtId="0" fontId="36" fillId="0" borderId="0" xfId="0" applyFont="1" applyAlignment="1">
      <alignment horizontal="center"/>
    </xf>
    <xf numFmtId="49" fontId="59" fillId="42" borderId="9" xfId="0" applyNumberFormat="1" applyFont="1" applyFill="1" applyBorder="1" applyAlignment="1">
      <alignment horizontal="center"/>
    </xf>
    <xf numFmtId="0" fontId="59" fillId="42" borderId="9" xfId="0" applyFont="1" applyFill="1" applyBorder="1" applyAlignment="1">
      <alignment horizontal="center"/>
    </xf>
    <xf numFmtId="169" fontId="27" fillId="0" borderId="9" xfId="1" applyNumberFormat="1" applyFont="1" applyFill="1" applyBorder="1" applyAlignment="1">
      <alignment horizontal="center" vertical="center"/>
    </xf>
    <xf numFmtId="0" fontId="37" fillId="0" borderId="0" xfId="2" applyFont="1"/>
    <xf numFmtId="169" fontId="27" fillId="0" borderId="9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18" fillId="0" borderId="0" xfId="2" applyFont="1"/>
    <xf numFmtId="170" fontId="26" fillId="0" borderId="9" xfId="0" applyNumberFormat="1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1" fontId="21" fillId="0" borderId="9" xfId="2" applyNumberFormat="1" applyFont="1" applyBorder="1" applyAlignment="1">
      <alignment horizontal="center" vertical="center"/>
    </xf>
    <xf numFmtId="0" fontId="26" fillId="0" borderId="0" xfId="0" applyFont="1"/>
    <xf numFmtId="167" fontId="21" fillId="0" borderId="9" xfId="0" applyNumberFormat="1" applyFont="1" applyBorder="1" applyAlignment="1">
      <alignment horizontal="center" vertical="center"/>
    </xf>
    <xf numFmtId="3" fontId="25" fillId="0" borderId="9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169" fontId="27" fillId="0" borderId="9" xfId="0" applyNumberFormat="1" applyFont="1" applyBorder="1" applyAlignment="1">
      <alignment vertical="center"/>
    </xf>
    <xf numFmtId="170" fontId="26" fillId="0" borderId="9" xfId="0" applyNumberFormat="1" applyFont="1" applyBorder="1" applyAlignment="1">
      <alignment vertical="center"/>
    </xf>
    <xf numFmtId="4" fontId="61" fillId="0" borderId="9" xfId="0" applyNumberFormat="1" applyFont="1" applyBorder="1" applyAlignment="1">
      <alignment horizontal="right"/>
    </xf>
    <xf numFmtId="3" fontId="61" fillId="0" borderId="9" xfId="0" applyNumberFormat="1" applyFont="1" applyBorder="1" applyAlignment="1">
      <alignment horizontal="right"/>
    </xf>
    <xf numFmtId="0" fontId="32" fillId="0" borderId="9" xfId="0" applyFont="1" applyBorder="1"/>
    <xf numFmtId="0" fontId="32" fillId="0" borderId="9" xfId="0" applyFont="1" applyBorder="1" applyAlignment="1">
      <alignment horizontal="center" vertical="center"/>
    </xf>
    <xf numFmtId="171" fontId="17" fillId="0" borderId="9" xfId="0" applyNumberFormat="1" applyFont="1" applyBorder="1"/>
    <xf numFmtId="17" fontId="32" fillId="0" borderId="9" xfId="0" applyNumberFormat="1" applyFont="1" applyBorder="1" applyAlignment="1">
      <alignment horizontal="center" vertical="center"/>
    </xf>
    <xf numFmtId="0" fontId="23" fillId="0" borderId="9" xfId="2" applyFont="1" applyBorder="1"/>
    <xf numFmtId="0" fontId="62" fillId="0" borderId="0" xfId="0" applyFont="1"/>
    <xf numFmtId="0" fontId="63" fillId="0" borderId="0" xfId="0" applyFont="1"/>
    <xf numFmtId="0" fontId="62" fillId="0" borderId="9" xfId="0" applyFont="1" applyBorder="1" applyAlignment="1">
      <alignment wrapText="1"/>
    </xf>
    <xf numFmtId="0" fontId="70" fillId="0" borderId="9" xfId="0" applyFont="1" applyBorder="1" applyAlignment="1">
      <alignment wrapText="1"/>
    </xf>
    <xf numFmtId="0" fontId="65" fillId="0" borderId="9" xfId="2" applyFont="1" applyBorder="1" applyAlignment="1">
      <alignment horizontal="center"/>
    </xf>
    <xf numFmtId="1" fontId="65" fillId="0" borderId="9" xfId="2" applyNumberFormat="1" applyFont="1" applyBorder="1" applyAlignment="1">
      <alignment horizontal="center"/>
    </xf>
    <xf numFmtId="0" fontId="72" fillId="0" borderId="9" xfId="0" applyFont="1" applyBorder="1"/>
    <xf numFmtId="3" fontId="65" fillId="0" borderId="9" xfId="0" applyNumberFormat="1" applyFont="1" applyBorder="1" applyAlignment="1">
      <alignment horizontal="center"/>
    </xf>
    <xf numFmtId="4" fontId="65" fillId="0" borderId="9" xfId="0" applyNumberFormat="1" applyFont="1" applyBorder="1" applyAlignment="1">
      <alignment horizontal="center"/>
    </xf>
    <xf numFmtId="0" fontId="65" fillId="0" borderId="9" xfId="0" applyFont="1" applyBorder="1"/>
    <xf numFmtId="2" fontId="65" fillId="0" borderId="9" xfId="0" applyNumberFormat="1" applyFont="1" applyBorder="1" applyAlignment="1">
      <alignment horizontal="center"/>
    </xf>
    <xf numFmtId="0" fontId="62" fillId="0" borderId="9" xfId="0" applyFont="1" applyBorder="1"/>
    <xf numFmtId="3" fontId="73" fillId="0" borderId="9" xfId="0" applyNumberFormat="1" applyFont="1" applyBorder="1" applyAlignment="1">
      <alignment horizontal="center"/>
    </xf>
    <xf numFmtId="2" fontId="73" fillId="0" borderId="9" xfId="0" applyNumberFormat="1" applyFont="1" applyBorder="1" applyAlignment="1">
      <alignment horizontal="center"/>
    </xf>
    <xf numFmtId="0" fontId="70" fillId="0" borderId="9" xfId="0" applyFont="1" applyBorder="1"/>
    <xf numFmtId="3" fontId="71" fillId="0" borderId="9" xfId="0" applyNumberFormat="1" applyFont="1" applyBorder="1" applyAlignment="1">
      <alignment horizontal="center"/>
    </xf>
    <xf numFmtId="2" fontId="71" fillId="0" borderId="9" xfId="0" applyNumberFormat="1" applyFont="1" applyBorder="1" applyAlignment="1">
      <alignment horizontal="center"/>
    </xf>
    <xf numFmtId="1" fontId="71" fillId="0" borderId="9" xfId="0" applyNumberFormat="1" applyFont="1" applyBorder="1" applyAlignment="1">
      <alignment horizontal="center"/>
    </xf>
    <xf numFmtId="2" fontId="71" fillId="0" borderId="9" xfId="0" applyNumberFormat="1" applyFont="1" applyBorder="1" applyAlignment="1">
      <alignment horizontal="center" wrapText="1"/>
    </xf>
    <xf numFmtId="166" fontId="65" fillId="0" borderId="9" xfId="0" applyNumberFormat="1" applyFont="1" applyBorder="1" applyAlignment="1">
      <alignment horizontal="center"/>
    </xf>
    <xf numFmtId="166" fontId="73" fillId="0" borderId="9" xfId="0" applyNumberFormat="1" applyFont="1" applyBorder="1" applyAlignment="1">
      <alignment horizontal="center"/>
    </xf>
    <xf numFmtId="0" fontId="62" fillId="0" borderId="9" xfId="2" applyFont="1" applyBorder="1"/>
    <xf numFmtId="0" fontId="74" fillId="0" borderId="9" xfId="0" applyFont="1" applyBorder="1"/>
    <xf numFmtId="166" fontId="70" fillId="0" borderId="9" xfId="0" applyNumberFormat="1" applyFont="1" applyBorder="1" applyAlignment="1">
      <alignment horizontal="center"/>
    </xf>
    <xf numFmtId="49" fontId="75" fillId="0" borderId="14" xfId="0" applyNumberFormat="1" applyFont="1" applyBorder="1" applyAlignment="1">
      <alignment horizontal="center"/>
    </xf>
    <xf numFmtId="49" fontId="75" fillId="0" borderId="15" xfId="0" applyNumberFormat="1" applyFont="1" applyBorder="1" applyAlignment="1">
      <alignment horizontal="center"/>
    </xf>
    <xf numFmtId="0" fontId="75" fillId="0" borderId="16" xfId="0" applyFont="1" applyBorder="1" applyAlignment="1">
      <alignment horizontal="center"/>
    </xf>
    <xf numFmtId="0" fontId="76" fillId="0" borderId="17" xfId="0" applyFont="1" applyBorder="1"/>
    <xf numFmtId="3" fontId="76" fillId="0" borderId="18" xfId="0" applyNumberFormat="1" applyFont="1" applyBorder="1" applyAlignment="1">
      <alignment horizontal="right"/>
    </xf>
    <xf numFmtId="0" fontId="77" fillId="0" borderId="17" xfId="0" applyFont="1" applyBorder="1"/>
    <xf numFmtId="3" fontId="77" fillId="0" borderId="0" xfId="0" applyNumberFormat="1" applyFont="1" applyAlignment="1">
      <alignment horizontal="right"/>
    </xf>
    <xf numFmtId="3" fontId="76" fillId="0" borderId="19" xfId="0" applyNumberFormat="1" applyFont="1" applyBorder="1" applyAlignment="1">
      <alignment horizontal="right"/>
    </xf>
    <xf numFmtId="3" fontId="78" fillId="0" borderId="0" xfId="0" applyNumberFormat="1" applyFont="1" applyAlignment="1">
      <alignment horizontal="right"/>
    </xf>
    <xf numFmtId="3" fontId="76" fillId="0" borderId="0" xfId="0" applyNumberFormat="1" applyFont="1" applyAlignment="1">
      <alignment horizontal="right"/>
    </xf>
    <xf numFmtId="0" fontId="79" fillId="0" borderId="0" xfId="0" applyFont="1"/>
    <xf numFmtId="0" fontId="80" fillId="0" borderId="20" xfId="0" applyFont="1" applyBorder="1" applyAlignment="1">
      <alignment horizontal="center"/>
    </xf>
    <xf numFmtId="3" fontId="80" fillId="0" borderId="21" xfId="0" applyNumberFormat="1" applyFont="1" applyBorder="1" applyAlignment="1">
      <alignment horizontal="right"/>
    </xf>
    <xf numFmtId="3" fontId="80" fillId="0" borderId="22" xfId="0" applyNumberFormat="1" applyFont="1" applyBorder="1" applyAlignment="1">
      <alignment horizontal="right"/>
    </xf>
    <xf numFmtId="0" fontId="62" fillId="43" borderId="0" xfId="0" applyFont="1" applyFill="1"/>
    <xf numFmtId="3" fontId="62" fillId="43" borderId="0" xfId="0" applyNumberFormat="1" applyFont="1" applyFill="1"/>
    <xf numFmtId="49" fontId="66" fillId="43" borderId="9" xfId="0" applyNumberFormat="1" applyFont="1" applyFill="1" applyBorder="1" applyAlignment="1">
      <alignment horizontal="left"/>
    </xf>
    <xf numFmtId="3" fontId="66" fillId="43" borderId="9" xfId="0" applyNumberFormat="1" applyFont="1" applyFill="1" applyBorder="1" applyAlignment="1">
      <alignment horizontal="right"/>
    </xf>
    <xf numFmtId="49" fontId="66" fillId="43" borderId="9" xfId="0" applyNumberFormat="1" applyFont="1" applyFill="1" applyBorder="1" applyAlignment="1">
      <alignment horizontal="right"/>
    </xf>
    <xf numFmtId="49" fontId="67" fillId="43" borderId="9" xfId="0" applyNumberFormat="1" applyFont="1" applyFill="1" applyBorder="1"/>
    <xf numFmtId="3" fontId="68" fillId="43" borderId="9" xfId="0" applyNumberFormat="1" applyFont="1" applyFill="1" applyBorder="1" applyAlignment="1">
      <alignment horizontal="right"/>
    </xf>
    <xf numFmtId="49" fontId="67" fillId="43" borderId="32" xfId="0" applyNumberFormat="1" applyFont="1" applyFill="1" applyBorder="1"/>
    <xf numFmtId="168" fontId="68" fillId="43" borderId="0" xfId="170" applyNumberFormat="1" applyFont="1" applyFill="1" applyBorder="1"/>
    <xf numFmtId="49" fontId="67" fillId="43" borderId="0" xfId="0" applyNumberFormat="1" applyFont="1" applyFill="1"/>
    <xf numFmtId="0" fontId="63" fillId="43" borderId="0" xfId="0" applyFont="1" applyFill="1"/>
    <xf numFmtId="3" fontId="68" fillId="43" borderId="9" xfId="0" applyNumberFormat="1" applyFont="1" applyFill="1" applyBorder="1"/>
    <xf numFmtId="168" fontId="68" fillId="43" borderId="9" xfId="170" applyNumberFormat="1" applyFont="1" applyFill="1" applyBorder="1" applyAlignment="1">
      <alignment horizontal="center"/>
    </xf>
    <xf numFmtId="0" fontId="20" fillId="0" borderId="9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8" fillId="0" borderId="0" xfId="2" applyFont="1" applyAlignment="1">
      <alignment horizontal="center"/>
    </xf>
    <xf numFmtId="0" fontId="65" fillId="43" borderId="9" xfId="2" applyFont="1" applyFill="1" applyBorder="1" applyAlignment="1">
      <alignment horizontal="center"/>
    </xf>
    <xf numFmtId="0" fontId="64" fillId="43" borderId="9" xfId="2" applyFont="1" applyFill="1" applyBorder="1" applyAlignment="1">
      <alignment horizontal="center"/>
    </xf>
    <xf numFmtId="0" fontId="70" fillId="0" borderId="9" xfId="2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0" borderId="11" xfId="0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0" fontId="70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3" fontId="36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0" fontId="25" fillId="0" borderId="9" xfId="2" applyFont="1" applyBorder="1" applyAlignment="1">
      <alignment vertical="center" wrapText="1"/>
    </xf>
    <xf numFmtId="3" fontId="25" fillId="0" borderId="9" xfId="2" applyNumberFormat="1" applyFont="1" applyBorder="1" applyAlignment="1">
      <alignment horizontal="center" vertical="center"/>
    </xf>
    <xf numFmtId="166" fontId="25" fillId="0" borderId="9" xfId="2" applyNumberFormat="1" applyFont="1" applyBorder="1" applyAlignment="1">
      <alignment horizontal="center" vertical="center"/>
    </xf>
    <xf numFmtId="166" fontId="27" fillId="0" borderId="9" xfId="2" applyNumberFormat="1" applyFont="1" applyBorder="1" applyAlignment="1">
      <alignment horizontal="center" vertical="center"/>
    </xf>
    <xf numFmtId="0" fontId="29" fillId="0" borderId="9" xfId="2" applyFont="1" applyBorder="1" applyAlignment="1">
      <alignment vertical="center"/>
    </xf>
    <xf numFmtId="3" fontId="29" fillId="44" borderId="9" xfId="2" applyNumberFormat="1" applyFont="1" applyFill="1" applyBorder="1" applyAlignment="1">
      <alignment horizontal="center" vertical="center"/>
    </xf>
    <xf numFmtId="166" fontId="83" fillId="0" borderId="9" xfId="336" applyNumberFormat="1" applyFont="1" applyBorder="1" applyAlignment="1">
      <alignment horizontal="center" vertical="center"/>
    </xf>
    <xf numFmtId="166" fontId="29" fillId="0" borderId="9" xfId="2" applyNumberFormat="1" applyFont="1" applyBorder="1" applyAlignment="1">
      <alignment horizontal="center" vertical="center"/>
    </xf>
    <xf numFmtId="3" fontId="76" fillId="0" borderId="33" xfId="0" applyNumberFormat="1" applyFont="1" applyBorder="1" applyAlignment="1">
      <alignment horizontal="right"/>
    </xf>
    <xf numFmtId="0" fontId="80" fillId="0" borderId="34" xfId="0" applyFont="1" applyBorder="1" applyAlignment="1">
      <alignment horizontal="center"/>
    </xf>
    <xf numFmtId="3" fontId="80" fillId="0" borderId="35" xfId="0" applyNumberFormat="1" applyFont="1" applyBorder="1" applyAlignment="1">
      <alignment horizontal="right"/>
    </xf>
    <xf numFmtId="3" fontId="80" fillId="0" borderId="36" xfId="0" applyNumberFormat="1" applyFont="1" applyBorder="1" applyAlignment="1">
      <alignment horizontal="right"/>
    </xf>
    <xf numFmtId="3" fontId="82" fillId="0" borderId="35" xfId="0" applyNumberFormat="1" applyFont="1" applyBorder="1" applyAlignment="1">
      <alignment horizontal="right"/>
    </xf>
  </cellXfs>
  <cellStyles count="338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20% - Accent1" xfId="21" xr:uid="{00000000-0005-0000-0000-000012000000}"/>
    <cellStyle name="20% - Accent1 2" xfId="22" xr:uid="{00000000-0005-0000-0000-000013000000}"/>
    <cellStyle name="20% - Accent1 2 2" xfId="23" xr:uid="{00000000-0005-0000-0000-000014000000}"/>
    <cellStyle name="20% - Accent1 2 2 2" xfId="171" xr:uid="{00000000-0005-0000-0000-000015000000}"/>
    <cellStyle name="20% - Accent1 2 3" xfId="172" xr:uid="{00000000-0005-0000-0000-000016000000}"/>
    <cellStyle name="20% - Accent1 3" xfId="173" xr:uid="{00000000-0005-0000-0000-000017000000}"/>
    <cellStyle name="20% - Accent1 4" xfId="174" xr:uid="{00000000-0005-0000-0000-000018000000}"/>
    <cellStyle name="20% - Accent2" xfId="24" xr:uid="{00000000-0005-0000-0000-000019000000}"/>
    <cellStyle name="20% - Accent2 2" xfId="25" xr:uid="{00000000-0005-0000-0000-00001A000000}"/>
    <cellStyle name="20% - Accent2 2 2" xfId="26" xr:uid="{00000000-0005-0000-0000-00001B000000}"/>
    <cellStyle name="20% - Accent2 2 2 2" xfId="175" xr:uid="{00000000-0005-0000-0000-00001C000000}"/>
    <cellStyle name="20% - Accent2 2 3" xfId="176" xr:uid="{00000000-0005-0000-0000-00001D000000}"/>
    <cellStyle name="20% - Accent2 3" xfId="177" xr:uid="{00000000-0005-0000-0000-00001E000000}"/>
    <cellStyle name="20% - Accent2 4" xfId="178" xr:uid="{00000000-0005-0000-0000-00001F000000}"/>
    <cellStyle name="20% - Accent3" xfId="27" xr:uid="{00000000-0005-0000-0000-000020000000}"/>
    <cellStyle name="20% - Accent3 2" xfId="28" xr:uid="{00000000-0005-0000-0000-000021000000}"/>
    <cellStyle name="20% - Accent3 2 2" xfId="29" xr:uid="{00000000-0005-0000-0000-000022000000}"/>
    <cellStyle name="20% - Accent3 2 2 2" xfId="179" xr:uid="{00000000-0005-0000-0000-000023000000}"/>
    <cellStyle name="20% - Accent3 2 3" xfId="180" xr:uid="{00000000-0005-0000-0000-000024000000}"/>
    <cellStyle name="20% - Accent3 3" xfId="181" xr:uid="{00000000-0005-0000-0000-000025000000}"/>
    <cellStyle name="20% - Accent3 4" xfId="182" xr:uid="{00000000-0005-0000-0000-000026000000}"/>
    <cellStyle name="20% - Accent4" xfId="30" xr:uid="{00000000-0005-0000-0000-000027000000}"/>
    <cellStyle name="20% - Accent4 2" xfId="31" xr:uid="{00000000-0005-0000-0000-000028000000}"/>
    <cellStyle name="20% - Accent4 2 2" xfId="32" xr:uid="{00000000-0005-0000-0000-000029000000}"/>
    <cellStyle name="20% - Accent4 2 2 2" xfId="183" xr:uid="{00000000-0005-0000-0000-00002A000000}"/>
    <cellStyle name="20% - Accent4 2 3" xfId="184" xr:uid="{00000000-0005-0000-0000-00002B000000}"/>
    <cellStyle name="20% - Accent4 3" xfId="185" xr:uid="{00000000-0005-0000-0000-00002C000000}"/>
    <cellStyle name="20% - Accent4 4" xfId="186" xr:uid="{00000000-0005-0000-0000-00002D000000}"/>
    <cellStyle name="20% - Accent5" xfId="33" xr:uid="{00000000-0005-0000-0000-00002E000000}"/>
    <cellStyle name="20% - Accent5 2" xfId="34" xr:uid="{00000000-0005-0000-0000-00002F000000}"/>
    <cellStyle name="20% - Accent5 2 2" xfId="35" xr:uid="{00000000-0005-0000-0000-000030000000}"/>
    <cellStyle name="20% - Accent5 2 2 2" xfId="187" xr:uid="{00000000-0005-0000-0000-000031000000}"/>
    <cellStyle name="20% - Accent5 2 3" xfId="188" xr:uid="{00000000-0005-0000-0000-000032000000}"/>
    <cellStyle name="20% - Accent5 3" xfId="189" xr:uid="{00000000-0005-0000-0000-000033000000}"/>
    <cellStyle name="20% - Accent5 4" xfId="190" xr:uid="{00000000-0005-0000-0000-000034000000}"/>
    <cellStyle name="20% - Accent6" xfId="36" xr:uid="{00000000-0005-0000-0000-000035000000}"/>
    <cellStyle name="20% - Accent6 2" xfId="37" xr:uid="{00000000-0005-0000-0000-000036000000}"/>
    <cellStyle name="20% - Accent6 2 2" xfId="38" xr:uid="{00000000-0005-0000-0000-000037000000}"/>
    <cellStyle name="20% - Accent6 2 2 2" xfId="191" xr:uid="{00000000-0005-0000-0000-000038000000}"/>
    <cellStyle name="20% - Accent6 2 3" xfId="192" xr:uid="{00000000-0005-0000-0000-000039000000}"/>
    <cellStyle name="20% - Accent6 3" xfId="193" xr:uid="{00000000-0005-0000-0000-00003A000000}"/>
    <cellStyle name="20% - Accent6 4" xfId="194" xr:uid="{00000000-0005-0000-0000-00003B000000}"/>
    <cellStyle name="40% - Accent1" xfId="39" xr:uid="{00000000-0005-0000-0000-00003C000000}"/>
    <cellStyle name="40% - Accent1 2" xfId="40" xr:uid="{00000000-0005-0000-0000-00003D000000}"/>
    <cellStyle name="40% - Accent1 2 2" xfId="41" xr:uid="{00000000-0005-0000-0000-00003E000000}"/>
    <cellStyle name="40% - Accent1 2 2 2" xfId="195" xr:uid="{00000000-0005-0000-0000-00003F000000}"/>
    <cellStyle name="40% - Accent1 2 3" xfId="196" xr:uid="{00000000-0005-0000-0000-000040000000}"/>
    <cellStyle name="40% - Accent1 3" xfId="197" xr:uid="{00000000-0005-0000-0000-000041000000}"/>
    <cellStyle name="40% - Accent1 4" xfId="198" xr:uid="{00000000-0005-0000-0000-000042000000}"/>
    <cellStyle name="40% - Accent2" xfId="42" xr:uid="{00000000-0005-0000-0000-000043000000}"/>
    <cellStyle name="40% - Accent2 2" xfId="43" xr:uid="{00000000-0005-0000-0000-000044000000}"/>
    <cellStyle name="40% - Accent2 2 2" xfId="44" xr:uid="{00000000-0005-0000-0000-000045000000}"/>
    <cellStyle name="40% - Accent2 2 2 2" xfId="199" xr:uid="{00000000-0005-0000-0000-000046000000}"/>
    <cellStyle name="40% - Accent2 2 3" xfId="200" xr:uid="{00000000-0005-0000-0000-000047000000}"/>
    <cellStyle name="40% - Accent2 3" xfId="201" xr:uid="{00000000-0005-0000-0000-000048000000}"/>
    <cellStyle name="40% - Accent2 4" xfId="202" xr:uid="{00000000-0005-0000-0000-000049000000}"/>
    <cellStyle name="40% - Accent3" xfId="45" xr:uid="{00000000-0005-0000-0000-00004A000000}"/>
    <cellStyle name="40% - Accent3 2" xfId="46" xr:uid="{00000000-0005-0000-0000-00004B000000}"/>
    <cellStyle name="40% - Accent3 2 2" xfId="47" xr:uid="{00000000-0005-0000-0000-00004C000000}"/>
    <cellStyle name="40% - Accent3 2 2 2" xfId="203" xr:uid="{00000000-0005-0000-0000-00004D000000}"/>
    <cellStyle name="40% - Accent3 2 3" xfId="204" xr:uid="{00000000-0005-0000-0000-00004E000000}"/>
    <cellStyle name="40% - Accent3 3" xfId="205" xr:uid="{00000000-0005-0000-0000-00004F000000}"/>
    <cellStyle name="40% - Accent3 4" xfId="206" xr:uid="{00000000-0005-0000-0000-000050000000}"/>
    <cellStyle name="40% - Accent4" xfId="48" xr:uid="{00000000-0005-0000-0000-000051000000}"/>
    <cellStyle name="40% - Accent4 2" xfId="49" xr:uid="{00000000-0005-0000-0000-000052000000}"/>
    <cellStyle name="40% - Accent4 2 2" xfId="50" xr:uid="{00000000-0005-0000-0000-000053000000}"/>
    <cellStyle name="40% - Accent4 2 2 2" xfId="207" xr:uid="{00000000-0005-0000-0000-000054000000}"/>
    <cellStyle name="40% - Accent4 2 3" xfId="208" xr:uid="{00000000-0005-0000-0000-000055000000}"/>
    <cellStyle name="40% - Accent4 3" xfId="209" xr:uid="{00000000-0005-0000-0000-000056000000}"/>
    <cellStyle name="40% - Accent4 4" xfId="210" xr:uid="{00000000-0005-0000-0000-000057000000}"/>
    <cellStyle name="40% - Accent5" xfId="51" xr:uid="{00000000-0005-0000-0000-000058000000}"/>
    <cellStyle name="40% - Accent5 2" xfId="52" xr:uid="{00000000-0005-0000-0000-000059000000}"/>
    <cellStyle name="40% - Accent5 2 2" xfId="53" xr:uid="{00000000-0005-0000-0000-00005A000000}"/>
    <cellStyle name="40% - Accent5 2 2 2" xfId="211" xr:uid="{00000000-0005-0000-0000-00005B000000}"/>
    <cellStyle name="40% - Accent5 2 3" xfId="212" xr:uid="{00000000-0005-0000-0000-00005C000000}"/>
    <cellStyle name="40% - Accent5 3" xfId="213" xr:uid="{00000000-0005-0000-0000-00005D000000}"/>
    <cellStyle name="40% - Accent5 4" xfId="214" xr:uid="{00000000-0005-0000-0000-00005E000000}"/>
    <cellStyle name="40% - Accent6" xfId="54" xr:uid="{00000000-0005-0000-0000-00005F000000}"/>
    <cellStyle name="40% - Accent6 2" xfId="55" xr:uid="{00000000-0005-0000-0000-000060000000}"/>
    <cellStyle name="40% - Accent6 2 2" xfId="56" xr:uid="{00000000-0005-0000-0000-000061000000}"/>
    <cellStyle name="40% - Accent6 2 2 2" xfId="215" xr:uid="{00000000-0005-0000-0000-000062000000}"/>
    <cellStyle name="40% - Accent6 2 3" xfId="216" xr:uid="{00000000-0005-0000-0000-000063000000}"/>
    <cellStyle name="40% - Accent6 3" xfId="217" xr:uid="{00000000-0005-0000-0000-000064000000}"/>
    <cellStyle name="40% - Accent6 4" xfId="218" xr:uid="{00000000-0005-0000-0000-000065000000}"/>
    <cellStyle name="60% - Accent1" xfId="57" xr:uid="{00000000-0005-0000-0000-000066000000}"/>
    <cellStyle name="60% - Accent1 2" xfId="58" xr:uid="{00000000-0005-0000-0000-000067000000}"/>
    <cellStyle name="60% - Accent1 2 2" xfId="59" xr:uid="{00000000-0005-0000-0000-000068000000}"/>
    <cellStyle name="60% - Accent1 2 2 2" xfId="219" xr:uid="{00000000-0005-0000-0000-000069000000}"/>
    <cellStyle name="60% - Accent1 2 3" xfId="220" xr:uid="{00000000-0005-0000-0000-00006A000000}"/>
    <cellStyle name="60% - Accent1 3" xfId="221" xr:uid="{00000000-0005-0000-0000-00006B000000}"/>
    <cellStyle name="60% - Accent2" xfId="60" xr:uid="{00000000-0005-0000-0000-00006C000000}"/>
    <cellStyle name="60% - Accent2 2" xfId="61" xr:uid="{00000000-0005-0000-0000-00006D000000}"/>
    <cellStyle name="60% - Accent2 2 2" xfId="62" xr:uid="{00000000-0005-0000-0000-00006E000000}"/>
    <cellStyle name="60% - Accent2 2 2 2" xfId="222" xr:uid="{00000000-0005-0000-0000-00006F000000}"/>
    <cellStyle name="60% - Accent2 2 3" xfId="223" xr:uid="{00000000-0005-0000-0000-000070000000}"/>
    <cellStyle name="60% - Accent2 3" xfId="224" xr:uid="{00000000-0005-0000-0000-000071000000}"/>
    <cellStyle name="60% - Accent3" xfId="63" xr:uid="{00000000-0005-0000-0000-000072000000}"/>
    <cellStyle name="60% - Accent3 2" xfId="64" xr:uid="{00000000-0005-0000-0000-000073000000}"/>
    <cellStyle name="60% - Accent3 2 2" xfId="65" xr:uid="{00000000-0005-0000-0000-000074000000}"/>
    <cellStyle name="60% - Accent3 2 2 2" xfId="225" xr:uid="{00000000-0005-0000-0000-000075000000}"/>
    <cellStyle name="60% - Accent3 2 3" xfId="226" xr:uid="{00000000-0005-0000-0000-000076000000}"/>
    <cellStyle name="60% - Accent3 3" xfId="227" xr:uid="{00000000-0005-0000-0000-000077000000}"/>
    <cellStyle name="60% - Accent4" xfId="66" xr:uid="{00000000-0005-0000-0000-000078000000}"/>
    <cellStyle name="60% - Accent4 2" xfId="67" xr:uid="{00000000-0005-0000-0000-000079000000}"/>
    <cellStyle name="60% - Accent4 2 2" xfId="68" xr:uid="{00000000-0005-0000-0000-00007A000000}"/>
    <cellStyle name="60% - Accent4 2 2 2" xfId="228" xr:uid="{00000000-0005-0000-0000-00007B000000}"/>
    <cellStyle name="60% - Accent4 2 3" xfId="229" xr:uid="{00000000-0005-0000-0000-00007C000000}"/>
    <cellStyle name="60% - Accent4 3" xfId="230" xr:uid="{00000000-0005-0000-0000-00007D000000}"/>
    <cellStyle name="60% - Accent5" xfId="69" xr:uid="{00000000-0005-0000-0000-00007E000000}"/>
    <cellStyle name="60% - Accent5 2" xfId="70" xr:uid="{00000000-0005-0000-0000-00007F000000}"/>
    <cellStyle name="60% - Accent5 2 2" xfId="71" xr:uid="{00000000-0005-0000-0000-000080000000}"/>
    <cellStyle name="60% - Accent5 2 2 2" xfId="231" xr:uid="{00000000-0005-0000-0000-000081000000}"/>
    <cellStyle name="60% - Accent5 2 3" xfId="232" xr:uid="{00000000-0005-0000-0000-000082000000}"/>
    <cellStyle name="60% - Accent5 3" xfId="233" xr:uid="{00000000-0005-0000-0000-000083000000}"/>
    <cellStyle name="60% - Accent6" xfId="72" xr:uid="{00000000-0005-0000-0000-000084000000}"/>
    <cellStyle name="60% - Accent6 2" xfId="73" xr:uid="{00000000-0005-0000-0000-000085000000}"/>
    <cellStyle name="60% - Accent6 2 2" xfId="74" xr:uid="{00000000-0005-0000-0000-000086000000}"/>
    <cellStyle name="60% - Accent6 2 2 2" xfId="234" xr:uid="{00000000-0005-0000-0000-000087000000}"/>
    <cellStyle name="60% - Accent6 2 3" xfId="235" xr:uid="{00000000-0005-0000-0000-000088000000}"/>
    <cellStyle name="60% - Accent6 3" xfId="236" xr:uid="{00000000-0005-0000-0000-000089000000}"/>
    <cellStyle name="Accent1 2" xfId="75" xr:uid="{00000000-0005-0000-0000-00008A000000}"/>
    <cellStyle name="Accent1 2 2" xfId="76" xr:uid="{00000000-0005-0000-0000-00008B000000}"/>
    <cellStyle name="Accent1 2 2 2" xfId="237" xr:uid="{00000000-0005-0000-0000-00008C000000}"/>
    <cellStyle name="Accent1 2 3" xfId="238" xr:uid="{00000000-0005-0000-0000-00008D000000}"/>
    <cellStyle name="Accent1 3" xfId="239" xr:uid="{00000000-0005-0000-0000-00008E000000}"/>
    <cellStyle name="Accent2 2" xfId="77" xr:uid="{00000000-0005-0000-0000-00008F000000}"/>
    <cellStyle name="Accent2 2 2" xfId="78" xr:uid="{00000000-0005-0000-0000-000090000000}"/>
    <cellStyle name="Accent2 2 2 2" xfId="240" xr:uid="{00000000-0005-0000-0000-000091000000}"/>
    <cellStyle name="Accent2 2 3" xfId="241" xr:uid="{00000000-0005-0000-0000-000092000000}"/>
    <cellStyle name="Accent2 3" xfId="242" xr:uid="{00000000-0005-0000-0000-000093000000}"/>
    <cellStyle name="Accent3 2" xfId="79" xr:uid="{00000000-0005-0000-0000-000094000000}"/>
    <cellStyle name="Accent3 2 2" xfId="80" xr:uid="{00000000-0005-0000-0000-000095000000}"/>
    <cellStyle name="Accent3 2 2 2" xfId="243" xr:uid="{00000000-0005-0000-0000-000096000000}"/>
    <cellStyle name="Accent3 2 3" xfId="244" xr:uid="{00000000-0005-0000-0000-000097000000}"/>
    <cellStyle name="Accent3 3" xfId="245" xr:uid="{00000000-0005-0000-0000-000098000000}"/>
    <cellStyle name="Accent4 2" xfId="81" xr:uid="{00000000-0005-0000-0000-000099000000}"/>
    <cellStyle name="Accent4 2 2" xfId="82" xr:uid="{00000000-0005-0000-0000-00009A000000}"/>
    <cellStyle name="Accent4 2 2 2" xfId="246" xr:uid="{00000000-0005-0000-0000-00009B000000}"/>
    <cellStyle name="Accent4 2 3" xfId="247" xr:uid="{00000000-0005-0000-0000-00009C000000}"/>
    <cellStyle name="Accent4 3" xfId="248" xr:uid="{00000000-0005-0000-0000-00009D000000}"/>
    <cellStyle name="Accent5 2" xfId="83" xr:uid="{00000000-0005-0000-0000-00009E000000}"/>
    <cellStyle name="Accent5 2 2" xfId="84" xr:uid="{00000000-0005-0000-0000-00009F000000}"/>
    <cellStyle name="Accent5 2 2 2" xfId="249" xr:uid="{00000000-0005-0000-0000-0000A0000000}"/>
    <cellStyle name="Accent5 2 3" xfId="250" xr:uid="{00000000-0005-0000-0000-0000A1000000}"/>
    <cellStyle name="Accent5 3" xfId="251" xr:uid="{00000000-0005-0000-0000-0000A2000000}"/>
    <cellStyle name="Accent6 2" xfId="85" xr:uid="{00000000-0005-0000-0000-0000A3000000}"/>
    <cellStyle name="Accent6 2 2" xfId="86" xr:uid="{00000000-0005-0000-0000-0000A4000000}"/>
    <cellStyle name="Accent6 2 2 2" xfId="252" xr:uid="{00000000-0005-0000-0000-0000A5000000}"/>
    <cellStyle name="Accent6 2 3" xfId="253" xr:uid="{00000000-0005-0000-0000-0000A6000000}"/>
    <cellStyle name="Accent6 3" xfId="254" xr:uid="{00000000-0005-0000-0000-0000A7000000}"/>
    <cellStyle name="Açıklama Metni 2" xfId="87" xr:uid="{00000000-0005-0000-0000-0000A8000000}"/>
    <cellStyle name="Ana Başlık 2" xfId="88" xr:uid="{00000000-0005-0000-0000-0000A9000000}"/>
    <cellStyle name="Bad 2" xfId="89" xr:uid="{00000000-0005-0000-0000-0000AA000000}"/>
    <cellStyle name="Bad 2 2" xfId="90" xr:uid="{00000000-0005-0000-0000-0000AB000000}"/>
    <cellStyle name="Bad 2 2 2" xfId="255" xr:uid="{00000000-0005-0000-0000-0000AC000000}"/>
    <cellStyle name="Bad 2 3" xfId="256" xr:uid="{00000000-0005-0000-0000-0000AD000000}"/>
    <cellStyle name="Bad 3" xfId="257" xr:uid="{00000000-0005-0000-0000-0000AE000000}"/>
    <cellStyle name="Bağlı Hücre 2" xfId="91" xr:uid="{00000000-0005-0000-0000-0000AF000000}"/>
    <cellStyle name="Başlık 1 2" xfId="92" xr:uid="{00000000-0005-0000-0000-0000B0000000}"/>
    <cellStyle name="Başlık 2 2" xfId="93" xr:uid="{00000000-0005-0000-0000-0000B1000000}"/>
    <cellStyle name="Başlık 3 2" xfId="94" xr:uid="{00000000-0005-0000-0000-0000B2000000}"/>
    <cellStyle name="Başlık 4 2" xfId="95" xr:uid="{00000000-0005-0000-0000-0000B3000000}"/>
    <cellStyle name="Calculation 2" xfId="96" xr:uid="{00000000-0005-0000-0000-0000B4000000}"/>
    <cellStyle name="Calculation 2 2" xfId="97" xr:uid="{00000000-0005-0000-0000-0000B5000000}"/>
    <cellStyle name="Calculation 2 2 2" xfId="258" xr:uid="{00000000-0005-0000-0000-0000B6000000}"/>
    <cellStyle name="Calculation 2 3" xfId="259" xr:uid="{00000000-0005-0000-0000-0000B7000000}"/>
    <cellStyle name="Calculation 3" xfId="260" xr:uid="{00000000-0005-0000-0000-0000B8000000}"/>
    <cellStyle name="Check Cell 2" xfId="98" xr:uid="{00000000-0005-0000-0000-0000B9000000}"/>
    <cellStyle name="Check Cell 2 2" xfId="99" xr:uid="{00000000-0005-0000-0000-0000BA000000}"/>
    <cellStyle name="Check Cell 2 2 2" xfId="261" xr:uid="{00000000-0005-0000-0000-0000BB000000}"/>
    <cellStyle name="Check Cell 2 3" xfId="262" xr:uid="{00000000-0005-0000-0000-0000BC000000}"/>
    <cellStyle name="Check Cell 3" xfId="263" xr:uid="{00000000-0005-0000-0000-0000BD000000}"/>
    <cellStyle name="Comma" xfId="1" builtinId="3"/>
    <cellStyle name="Comma 2" xfId="100" xr:uid="{00000000-0005-0000-0000-0000BE000000}"/>
    <cellStyle name="Comma 2 2" xfId="101" xr:uid="{00000000-0005-0000-0000-0000BF000000}"/>
    <cellStyle name="Comma 2 3" xfId="264" xr:uid="{00000000-0005-0000-0000-0000C0000000}"/>
    <cellStyle name="Çıkış 2" xfId="102" xr:uid="{00000000-0005-0000-0000-0000C1000000}"/>
    <cellStyle name="Explanatory Text" xfId="103" xr:uid="{00000000-0005-0000-0000-0000C2000000}"/>
    <cellStyle name="Explanatory Text 2" xfId="104" xr:uid="{00000000-0005-0000-0000-0000C3000000}"/>
    <cellStyle name="Explanatory Text 2 2" xfId="105" xr:uid="{00000000-0005-0000-0000-0000C4000000}"/>
    <cellStyle name="Explanatory Text 2 2 2" xfId="265" xr:uid="{00000000-0005-0000-0000-0000C5000000}"/>
    <cellStyle name="Explanatory Text 2 3" xfId="266" xr:uid="{00000000-0005-0000-0000-0000C6000000}"/>
    <cellStyle name="Explanatory Text 3" xfId="267" xr:uid="{00000000-0005-0000-0000-0000C7000000}"/>
    <cellStyle name="Giriş 2" xfId="106" xr:uid="{00000000-0005-0000-0000-0000C8000000}"/>
    <cellStyle name="Good 2" xfId="107" xr:uid="{00000000-0005-0000-0000-0000C9000000}"/>
    <cellStyle name="Good 2 2" xfId="108" xr:uid="{00000000-0005-0000-0000-0000CA000000}"/>
    <cellStyle name="Good 2 2 2" xfId="268" xr:uid="{00000000-0005-0000-0000-0000CB000000}"/>
    <cellStyle name="Good 2 3" xfId="269" xr:uid="{00000000-0005-0000-0000-0000CC000000}"/>
    <cellStyle name="Good 3" xfId="270" xr:uid="{00000000-0005-0000-0000-0000CD000000}"/>
    <cellStyle name="Heading 1" xfId="109" xr:uid="{00000000-0005-0000-0000-0000CE000000}"/>
    <cellStyle name="Heading 1 2" xfId="110" xr:uid="{00000000-0005-0000-0000-0000CF000000}"/>
    <cellStyle name="Heading 2" xfId="111" xr:uid="{00000000-0005-0000-0000-0000D0000000}"/>
    <cellStyle name="Heading 2 2" xfId="112" xr:uid="{00000000-0005-0000-0000-0000D1000000}"/>
    <cellStyle name="Heading 3" xfId="113" xr:uid="{00000000-0005-0000-0000-0000D2000000}"/>
    <cellStyle name="Heading 3 2" xfId="114" xr:uid="{00000000-0005-0000-0000-0000D3000000}"/>
    <cellStyle name="Heading 4" xfId="115" xr:uid="{00000000-0005-0000-0000-0000D4000000}"/>
    <cellStyle name="Heading 4 2" xfId="116" xr:uid="{00000000-0005-0000-0000-0000D5000000}"/>
    <cellStyle name="Hesaplama 2" xfId="271" xr:uid="{00000000-0005-0000-0000-0000D6000000}"/>
    <cellStyle name="Input" xfId="117" xr:uid="{00000000-0005-0000-0000-0000D7000000}"/>
    <cellStyle name="Input 2" xfId="118" xr:uid="{00000000-0005-0000-0000-0000D8000000}"/>
    <cellStyle name="Input 2 2" xfId="119" xr:uid="{00000000-0005-0000-0000-0000D9000000}"/>
    <cellStyle name="Input 2 2 2" xfId="272" xr:uid="{00000000-0005-0000-0000-0000DA000000}"/>
    <cellStyle name="Input 2 3" xfId="273" xr:uid="{00000000-0005-0000-0000-0000DB000000}"/>
    <cellStyle name="Input 3" xfId="274" xr:uid="{00000000-0005-0000-0000-0000DC000000}"/>
    <cellStyle name="İşaretli Hücre 2" xfId="275" xr:uid="{00000000-0005-0000-0000-0000DD000000}"/>
    <cellStyle name="İyi 2" xfId="276" xr:uid="{00000000-0005-0000-0000-0000DE000000}"/>
    <cellStyle name="Kötü 2" xfId="277" xr:uid="{00000000-0005-0000-0000-0000DF000000}"/>
    <cellStyle name="Linked Cell" xfId="120" xr:uid="{00000000-0005-0000-0000-0000E0000000}"/>
    <cellStyle name="Linked Cell 2" xfId="121" xr:uid="{00000000-0005-0000-0000-0000E1000000}"/>
    <cellStyle name="Linked Cell 2 2" xfId="122" xr:uid="{00000000-0005-0000-0000-0000E2000000}"/>
    <cellStyle name="Linked Cell 2 2 2" xfId="278" xr:uid="{00000000-0005-0000-0000-0000E3000000}"/>
    <cellStyle name="Linked Cell 2 3" xfId="279" xr:uid="{00000000-0005-0000-0000-0000E4000000}"/>
    <cellStyle name="Linked Cell 3" xfId="280" xr:uid="{00000000-0005-0000-0000-0000E5000000}"/>
    <cellStyle name="Neutral 2" xfId="123" xr:uid="{00000000-0005-0000-0000-0000E6000000}"/>
    <cellStyle name="Neutral 2 2" xfId="124" xr:uid="{00000000-0005-0000-0000-0000E7000000}"/>
    <cellStyle name="Neutral 2 2 2" xfId="281" xr:uid="{00000000-0005-0000-0000-0000E8000000}"/>
    <cellStyle name="Neutral 2 3" xfId="282" xr:uid="{00000000-0005-0000-0000-0000E9000000}"/>
    <cellStyle name="Neutral 3" xfId="283" xr:uid="{00000000-0005-0000-0000-0000EA000000}"/>
    <cellStyle name="Normal" xfId="0" builtinId="0"/>
    <cellStyle name="Normal 2" xfId="336" xr:uid="{00000000-0005-0000-0000-0000EC000000}"/>
    <cellStyle name="Normal 2 2" xfId="125" xr:uid="{00000000-0005-0000-0000-0000ED000000}"/>
    <cellStyle name="Normal 2 2 2" xfId="284" xr:uid="{00000000-0005-0000-0000-0000EE000000}"/>
    <cellStyle name="Normal 2 3" xfId="126" xr:uid="{00000000-0005-0000-0000-0000EF000000}"/>
    <cellStyle name="Normal 2 3 2" xfId="127" xr:uid="{00000000-0005-0000-0000-0000F0000000}"/>
    <cellStyle name="Normal 2 3 2 2" xfId="285" xr:uid="{00000000-0005-0000-0000-0000F1000000}"/>
    <cellStyle name="Normal 2 3 3" xfId="286" xr:uid="{00000000-0005-0000-0000-0000F2000000}"/>
    <cellStyle name="Normal 3" xfId="128" xr:uid="{00000000-0005-0000-0000-0000F3000000}"/>
    <cellStyle name="Normal 3 2" xfId="287" xr:uid="{00000000-0005-0000-0000-0000F4000000}"/>
    <cellStyle name="Normal 4" xfId="129" xr:uid="{00000000-0005-0000-0000-0000F5000000}"/>
    <cellStyle name="Normal 4 2" xfId="130" xr:uid="{00000000-0005-0000-0000-0000F6000000}"/>
    <cellStyle name="Normal 4 2 2" xfId="131" xr:uid="{00000000-0005-0000-0000-0000F7000000}"/>
    <cellStyle name="Normal 4 2 2 2" xfId="288" xr:uid="{00000000-0005-0000-0000-0000F8000000}"/>
    <cellStyle name="Normal 4 2 3" xfId="289" xr:uid="{00000000-0005-0000-0000-0000F9000000}"/>
    <cellStyle name="Normal 4 3" xfId="290" xr:uid="{00000000-0005-0000-0000-0000FA000000}"/>
    <cellStyle name="Normal 4 4" xfId="291" xr:uid="{00000000-0005-0000-0000-0000FB000000}"/>
    <cellStyle name="Normal 5" xfId="292" xr:uid="{00000000-0005-0000-0000-0000FC000000}"/>
    <cellStyle name="Normal 5 2" xfId="293" xr:uid="{00000000-0005-0000-0000-0000FD000000}"/>
    <cellStyle name="Normal 5 3" xfId="294" xr:uid="{00000000-0005-0000-0000-0000FE000000}"/>
    <cellStyle name="Normal 6" xfId="337" xr:uid="{00000000-0005-0000-0000-0000FF000000}"/>
    <cellStyle name="Normal_MAYIS_2009_İHRACAT_RAKAMLARI" xfId="2" xr:uid="{00000000-0005-0000-0000-000000010000}"/>
    <cellStyle name="Not 2" xfId="132" xr:uid="{00000000-0005-0000-0000-000001010000}"/>
    <cellStyle name="Not 3" xfId="295" xr:uid="{00000000-0005-0000-0000-000002010000}"/>
    <cellStyle name="Note 2" xfId="133" xr:uid="{00000000-0005-0000-0000-000003010000}"/>
    <cellStyle name="Note 2 2" xfId="134" xr:uid="{00000000-0005-0000-0000-000004010000}"/>
    <cellStyle name="Note 2 2 2" xfId="135" xr:uid="{00000000-0005-0000-0000-000005010000}"/>
    <cellStyle name="Note 2 2 2 2" xfId="136" xr:uid="{00000000-0005-0000-0000-000006010000}"/>
    <cellStyle name="Note 2 2 2 2 2" xfId="296" xr:uid="{00000000-0005-0000-0000-000007010000}"/>
    <cellStyle name="Note 2 2 2 3" xfId="297" xr:uid="{00000000-0005-0000-0000-000008010000}"/>
    <cellStyle name="Note 2 2 3" xfId="137" xr:uid="{00000000-0005-0000-0000-000009010000}"/>
    <cellStyle name="Note 2 2 3 2" xfId="138" xr:uid="{00000000-0005-0000-0000-00000A010000}"/>
    <cellStyle name="Note 2 2 3 2 2" xfId="139" xr:uid="{00000000-0005-0000-0000-00000B010000}"/>
    <cellStyle name="Note 2 2 3 2 2 2" xfId="298" xr:uid="{00000000-0005-0000-0000-00000C010000}"/>
    <cellStyle name="Note 2 2 3 2 3" xfId="299" xr:uid="{00000000-0005-0000-0000-00000D010000}"/>
    <cellStyle name="Note 2 2 3 3" xfId="140" xr:uid="{00000000-0005-0000-0000-00000E010000}"/>
    <cellStyle name="Note 2 2 3 3 2" xfId="141" xr:uid="{00000000-0005-0000-0000-00000F010000}"/>
    <cellStyle name="Note 2 2 3 3 2 2" xfId="300" xr:uid="{00000000-0005-0000-0000-000010010000}"/>
    <cellStyle name="Note 2 2 3 3 3" xfId="301" xr:uid="{00000000-0005-0000-0000-000011010000}"/>
    <cellStyle name="Note 2 2 3 4" xfId="302" xr:uid="{00000000-0005-0000-0000-000012010000}"/>
    <cellStyle name="Note 2 2 4" xfId="142" xr:uid="{00000000-0005-0000-0000-000013010000}"/>
    <cellStyle name="Note 2 2 4 2" xfId="143" xr:uid="{00000000-0005-0000-0000-000014010000}"/>
    <cellStyle name="Note 2 2 4 2 2" xfId="303" xr:uid="{00000000-0005-0000-0000-000015010000}"/>
    <cellStyle name="Note 2 2 4 3" xfId="304" xr:uid="{00000000-0005-0000-0000-000016010000}"/>
    <cellStyle name="Note 2 2 5" xfId="305" xr:uid="{00000000-0005-0000-0000-000017010000}"/>
    <cellStyle name="Note 2 2 6" xfId="306" xr:uid="{00000000-0005-0000-0000-000018010000}"/>
    <cellStyle name="Note 2 3" xfId="144" xr:uid="{00000000-0005-0000-0000-000019010000}"/>
    <cellStyle name="Note 2 3 2" xfId="145" xr:uid="{00000000-0005-0000-0000-00001A010000}"/>
    <cellStyle name="Note 2 3 2 2" xfId="146" xr:uid="{00000000-0005-0000-0000-00001B010000}"/>
    <cellStyle name="Note 2 3 2 2 2" xfId="307" xr:uid="{00000000-0005-0000-0000-00001C010000}"/>
    <cellStyle name="Note 2 3 2 3" xfId="308" xr:uid="{00000000-0005-0000-0000-00001D010000}"/>
    <cellStyle name="Note 2 3 3" xfId="147" xr:uid="{00000000-0005-0000-0000-00001E010000}"/>
    <cellStyle name="Note 2 3 3 2" xfId="148" xr:uid="{00000000-0005-0000-0000-00001F010000}"/>
    <cellStyle name="Note 2 3 3 2 2" xfId="309" xr:uid="{00000000-0005-0000-0000-000020010000}"/>
    <cellStyle name="Note 2 3 3 3" xfId="310" xr:uid="{00000000-0005-0000-0000-000021010000}"/>
    <cellStyle name="Note 2 3 4" xfId="311" xr:uid="{00000000-0005-0000-0000-000022010000}"/>
    <cellStyle name="Note 2 4" xfId="149" xr:uid="{00000000-0005-0000-0000-000023010000}"/>
    <cellStyle name="Note 2 4 2" xfId="150" xr:uid="{00000000-0005-0000-0000-000024010000}"/>
    <cellStyle name="Note 2 4 2 2" xfId="312" xr:uid="{00000000-0005-0000-0000-000025010000}"/>
    <cellStyle name="Note 2 4 3" xfId="313" xr:uid="{00000000-0005-0000-0000-000026010000}"/>
    <cellStyle name="Note 2 5" xfId="314" xr:uid="{00000000-0005-0000-0000-000027010000}"/>
    <cellStyle name="Note 3" xfId="151" xr:uid="{00000000-0005-0000-0000-000028010000}"/>
    <cellStyle name="Note 3 2" xfId="315" xr:uid="{00000000-0005-0000-0000-000029010000}"/>
    <cellStyle name="Nötr 2" xfId="316" xr:uid="{00000000-0005-0000-0000-00002A010000}"/>
    <cellStyle name="Output" xfId="152" xr:uid="{00000000-0005-0000-0000-00002B010000}"/>
    <cellStyle name="Output 2" xfId="153" xr:uid="{00000000-0005-0000-0000-00002C010000}"/>
    <cellStyle name="Output 2 2" xfId="154" xr:uid="{00000000-0005-0000-0000-00002D010000}"/>
    <cellStyle name="Output 2 2 2" xfId="317" xr:uid="{00000000-0005-0000-0000-00002E010000}"/>
    <cellStyle name="Output 2 3" xfId="318" xr:uid="{00000000-0005-0000-0000-00002F010000}"/>
    <cellStyle name="Output 3" xfId="319" xr:uid="{00000000-0005-0000-0000-000030010000}"/>
    <cellStyle name="Percent 2" xfId="155" xr:uid="{00000000-0005-0000-0000-000031010000}"/>
    <cellStyle name="Percent 2 2" xfId="156" xr:uid="{00000000-0005-0000-0000-000032010000}"/>
    <cellStyle name="Percent 2 2 2" xfId="320" xr:uid="{00000000-0005-0000-0000-000033010000}"/>
    <cellStyle name="Percent 2 3" xfId="321" xr:uid="{00000000-0005-0000-0000-000034010000}"/>
    <cellStyle name="Percent 3" xfId="157" xr:uid="{00000000-0005-0000-0000-000035010000}"/>
    <cellStyle name="Percent 3 2" xfId="322" xr:uid="{00000000-0005-0000-0000-000036010000}"/>
    <cellStyle name="Title" xfId="158" xr:uid="{00000000-0005-0000-0000-000037010000}"/>
    <cellStyle name="Title 2" xfId="159" xr:uid="{00000000-0005-0000-0000-000038010000}"/>
    <cellStyle name="Toplam 2" xfId="160" xr:uid="{00000000-0005-0000-0000-000039010000}"/>
    <cellStyle name="Total" xfId="161" xr:uid="{00000000-0005-0000-0000-00003A010000}"/>
    <cellStyle name="Total 2" xfId="162" xr:uid="{00000000-0005-0000-0000-00003B010000}"/>
    <cellStyle name="Total 2 2" xfId="163" xr:uid="{00000000-0005-0000-0000-00003C010000}"/>
    <cellStyle name="Total 2 2 2" xfId="323" xr:uid="{00000000-0005-0000-0000-00003D010000}"/>
    <cellStyle name="Total 2 3" xfId="324" xr:uid="{00000000-0005-0000-0000-00003E010000}"/>
    <cellStyle name="Total 3" xfId="325" xr:uid="{00000000-0005-0000-0000-00003F010000}"/>
    <cellStyle name="Uyarı Metni 2" xfId="164" xr:uid="{00000000-0005-0000-0000-000040010000}"/>
    <cellStyle name="Virgül 2" xfId="165" xr:uid="{00000000-0005-0000-0000-000042010000}"/>
    <cellStyle name="Virgül 3" xfId="326" xr:uid="{00000000-0005-0000-0000-000043010000}"/>
    <cellStyle name="Vurgu1 2" xfId="327" xr:uid="{00000000-0005-0000-0000-000044010000}"/>
    <cellStyle name="Vurgu2 2" xfId="328" xr:uid="{00000000-0005-0000-0000-000045010000}"/>
    <cellStyle name="Vurgu3 2" xfId="329" xr:uid="{00000000-0005-0000-0000-000046010000}"/>
    <cellStyle name="Vurgu4 2" xfId="330" xr:uid="{00000000-0005-0000-0000-000047010000}"/>
    <cellStyle name="Vurgu5 2" xfId="331" xr:uid="{00000000-0005-0000-0000-000048010000}"/>
    <cellStyle name="Vurgu6 2" xfId="332" xr:uid="{00000000-0005-0000-0000-000049010000}"/>
    <cellStyle name="Warning Text" xfId="166" xr:uid="{00000000-0005-0000-0000-00004A010000}"/>
    <cellStyle name="Warning Text 2" xfId="167" xr:uid="{00000000-0005-0000-0000-00004B010000}"/>
    <cellStyle name="Warning Text 2 2" xfId="168" xr:uid="{00000000-0005-0000-0000-00004C010000}"/>
    <cellStyle name="Warning Text 2 2 2" xfId="333" xr:uid="{00000000-0005-0000-0000-00004D010000}"/>
    <cellStyle name="Warning Text 2 3" xfId="334" xr:uid="{00000000-0005-0000-0000-00004E010000}"/>
    <cellStyle name="Warning Text 3" xfId="335" xr:uid="{00000000-0005-0000-0000-00004F010000}"/>
    <cellStyle name="Yüzde 2" xfId="169" xr:uid="{00000000-0005-0000-0000-000050010000}"/>
    <cellStyle name="Yüzde 3" xfId="170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SANAYİ SEKTÖRÜ İHRACATI</a:t>
            </a:r>
          </a:p>
        </c:rich>
      </c:tx>
      <c:layout>
        <c:manualLayout>
          <c:xMode val="edge"/>
          <c:yMode val="edge"/>
          <c:x val="0.16361646768123617"/>
          <c:y val="3.0428769017980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3638443935944"/>
          <c:y val="0.18672237001258191"/>
          <c:w val="0.7757437070938249"/>
          <c:h val="0.5518683380371866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'2002_2026_AYLIK_IHR'!$A$25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'2002_2026_AYLIK_IHR'!$C$25:$N$25</c:f>
              <c:numCache>
                <c:formatCode>#,##0</c:formatCode>
                <c:ptCount val="12"/>
                <c:pt idx="0">
                  <c:v>14943170.672259999</c:v>
                </c:pt>
                <c:pt idx="1">
                  <c:v>14669493.954009999</c:v>
                </c:pt>
                <c:pt idx="2">
                  <c:v>16481522.824139999</c:v>
                </c:pt>
                <c:pt idx="3">
                  <c:v>14829766.98869</c:v>
                </c:pt>
                <c:pt idx="4">
                  <c:v>17895365.364169996</c:v>
                </c:pt>
                <c:pt idx="5">
                  <c:v>14592150.455</c:v>
                </c:pt>
                <c:pt idx="6">
                  <c:v>18152606.740359999</c:v>
                </c:pt>
                <c:pt idx="7">
                  <c:v>15336103.961830001</c:v>
                </c:pt>
                <c:pt idx="8">
                  <c:v>16139933.460429998</c:v>
                </c:pt>
                <c:pt idx="9">
                  <c:v>17089156.28351</c:v>
                </c:pt>
                <c:pt idx="10">
                  <c:v>15794229.375470001</c:v>
                </c:pt>
                <c:pt idx="11">
                  <c:v>18746847.496240001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2-4B9F-9A49-10A1DF1633CC}"/>
            </c:ext>
          </c:extLst>
        </c:ser>
        <c:ser>
          <c:idx val="1"/>
          <c:order val="1"/>
          <c:tx>
            <c:strRef>
              <c:f>'2002_2026_AYLIK_IHR'!$A$24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'2002_2026_AYLIK_IHR'!$C$24:$N$24</c:f>
              <c:numCache>
                <c:formatCode>#,##0</c:formatCode>
                <c:ptCount val="12"/>
                <c:pt idx="0">
                  <c:v>14110657.80109</c:v>
                </c:pt>
                <c:pt idx="1">
                  <c:v>15174012.963190001</c:v>
                </c:pt>
                <c:pt idx="2">
                  <c:v>15968352.359140001</c:v>
                </c:pt>
                <c:pt idx="3">
                  <c:v>18298985.614879999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2-4B9F-9A49-10A1DF16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44401456"/>
        <c:axId val="-1944412880"/>
      </c:lineChart>
      <c:catAx>
        <c:axId val="-194440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1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4441288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014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702962292403256"/>
          <c:y val="0.11065006915629322"/>
          <c:w val="0.28015600002277374"/>
          <c:h val="7.818952091569467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KURU MEYVE VE MAMULLERİ İHRACATI (Bin $)</a:t>
            </a:r>
          </a:p>
        </c:rich>
      </c:tx>
      <c:layout>
        <c:manualLayout>
          <c:xMode val="edge"/>
          <c:yMode val="edge"/>
          <c:x val="0.18514705169040729"/>
          <c:y val="6.28019323671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1569521468954"/>
          <c:y val="0.17625584845372591"/>
          <c:w val="0.81747891369841597"/>
          <c:h val="0.6016873977709308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'2002_2026_AYLIK_IHR'!$C$10:$N$10</c:f>
              <c:numCache>
                <c:formatCode>#,##0</c:formatCode>
                <c:ptCount val="12"/>
                <c:pt idx="0">
                  <c:v>138513.87687000001</c:v>
                </c:pt>
                <c:pt idx="1">
                  <c:v>134200.68252</c:v>
                </c:pt>
                <c:pt idx="2">
                  <c:v>131411.24273999999</c:v>
                </c:pt>
                <c:pt idx="3">
                  <c:v>134781.35886000001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D-48F5-878E-A41158EFE783}"/>
            </c:ext>
          </c:extLst>
        </c:ser>
        <c:ser>
          <c:idx val="0"/>
          <c:order val="1"/>
          <c:tx>
            <c:strRef>
              <c:f>'2002_2026_AYLIK_IHR'!$A$11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'2002_2026_AYLIK_IHR'!$C$11:$N$11</c:f>
              <c:numCache>
                <c:formatCode>#,##0</c:formatCode>
                <c:ptCount val="12"/>
                <c:pt idx="0">
                  <c:v>163152.75396</c:v>
                </c:pt>
                <c:pt idx="1">
                  <c:v>144875.76435000001</c:v>
                </c:pt>
                <c:pt idx="2">
                  <c:v>160704.98076000001</c:v>
                </c:pt>
                <c:pt idx="3">
                  <c:v>133032.65489000001</c:v>
                </c:pt>
                <c:pt idx="4">
                  <c:v>140798.29462</c:v>
                </c:pt>
                <c:pt idx="5">
                  <c:v>104685.37228</c:v>
                </c:pt>
                <c:pt idx="6">
                  <c:v>135311.07045</c:v>
                </c:pt>
                <c:pt idx="7">
                  <c:v>111235.74636</c:v>
                </c:pt>
                <c:pt idx="8">
                  <c:v>124453.85327000001</c:v>
                </c:pt>
                <c:pt idx="9">
                  <c:v>189417.32245000001</c:v>
                </c:pt>
                <c:pt idx="10">
                  <c:v>161784.02919999999</c:v>
                </c:pt>
                <c:pt idx="11">
                  <c:v>168563.86947000001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D-48F5-878E-A41158EFE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936"/>
        <c:axId val="-1909005984"/>
      </c:lineChart>
      <c:catAx>
        <c:axId val="-19073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598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9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78095037914921"/>
          <c:y val="0.14251207729468598"/>
          <c:w val="0.2746611909650923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FINDIK VE MAMULLERİ İHRACATI (Bin $)</a:t>
            </a:r>
          </a:p>
        </c:rich>
      </c:tx>
      <c:layout>
        <c:manualLayout>
          <c:xMode val="edge"/>
          <c:yMode val="edge"/>
          <c:x val="0.17943569553805774"/>
          <c:y val="2.736318407960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19369525904036"/>
          <c:y val="0.18283615401293282"/>
          <c:w val="0.79032335866951164"/>
          <c:h val="0.55597116220259135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'2002_2026_AYLIK_IHR'!$C$12:$N$12</c:f>
              <c:numCache>
                <c:formatCode>#,##0</c:formatCode>
                <c:ptCount val="12"/>
                <c:pt idx="0">
                  <c:v>178932.1795</c:v>
                </c:pt>
                <c:pt idx="1">
                  <c:v>207994.22638000001</c:v>
                </c:pt>
                <c:pt idx="2">
                  <c:v>271643.64048</c:v>
                </c:pt>
                <c:pt idx="3">
                  <c:v>332397.41203000001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F-4A26-A3FF-206D5E2D033E}"/>
            </c:ext>
          </c:extLst>
        </c:ser>
        <c:ser>
          <c:idx val="0"/>
          <c:order val="1"/>
          <c:tx>
            <c:strRef>
              <c:f>'2002_2026_AYLIK_IHR'!$A$13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'2002_2026_AYLIK_IHR'!$C$13:$N$13</c:f>
              <c:numCache>
                <c:formatCode>#,##0</c:formatCode>
                <c:ptCount val="12"/>
                <c:pt idx="0">
                  <c:v>206060.89421</c:v>
                </c:pt>
                <c:pt idx="1">
                  <c:v>215798.86012999999</c:v>
                </c:pt>
                <c:pt idx="2">
                  <c:v>216963.52698</c:v>
                </c:pt>
                <c:pt idx="3">
                  <c:v>208113.84456</c:v>
                </c:pt>
                <c:pt idx="4">
                  <c:v>183702.03542999999</c:v>
                </c:pt>
                <c:pt idx="5">
                  <c:v>139631.00080000001</c:v>
                </c:pt>
                <c:pt idx="6">
                  <c:v>164269.30773</c:v>
                </c:pt>
                <c:pt idx="7">
                  <c:v>122861.66409999999</c:v>
                </c:pt>
                <c:pt idx="8">
                  <c:v>143651.02119999999</c:v>
                </c:pt>
                <c:pt idx="9">
                  <c:v>200491.4466</c:v>
                </c:pt>
                <c:pt idx="10">
                  <c:v>194104.25347</c:v>
                </c:pt>
                <c:pt idx="11">
                  <c:v>247436.82982000001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F-4A26-A3FF-206D5E2D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1840"/>
        <c:axId val="-1908996192"/>
      </c:lineChart>
      <c:catAx>
        <c:axId val="-19089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61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18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658009482685632"/>
          <c:y val="0.13184079601990051"/>
          <c:w val="0.26967741935483869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ZEYTİN VE ZEYTİNYAĞI (Bin $)</a:t>
            </a:r>
          </a:p>
        </c:rich>
      </c:tx>
      <c:layout>
        <c:manualLayout>
          <c:xMode val="edge"/>
          <c:yMode val="edge"/>
          <c:x val="0.26156941649899396"/>
          <c:y val="4.137700178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40710932260228"/>
          <c:y val="0.17843866171003717"/>
          <c:w val="0.81891348088531157"/>
          <c:h val="0.5675340768277571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'2002_2026_AYLIK_IHR'!$C$14:$N$14</c:f>
              <c:numCache>
                <c:formatCode>#,##0</c:formatCode>
                <c:ptCount val="12"/>
                <c:pt idx="0">
                  <c:v>29911.214530000001</c:v>
                </c:pt>
                <c:pt idx="1">
                  <c:v>29567.066889999998</c:v>
                </c:pt>
                <c:pt idx="2">
                  <c:v>29269.9732</c:v>
                </c:pt>
                <c:pt idx="3">
                  <c:v>37473.960919999998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A-47E7-AB5D-746DEA847B06}"/>
            </c:ext>
          </c:extLst>
        </c:ser>
        <c:ser>
          <c:idx val="0"/>
          <c:order val="1"/>
          <c:tx>
            <c:strRef>
              <c:f>'2002_2026_AYLIK_IHR'!$A$15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'2002_2026_AYLIK_IHR'!$C$15:$N$15</c:f>
              <c:numCache>
                <c:formatCode>#,##0</c:formatCode>
                <c:ptCount val="12"/>
                <c:pt idx="0">
                  <c:v>51206.495269999999</c:v>
                </c:pt>
                <c:pt idx="1">
                  <c:v>41063.262609999998</c:v>
                </c:pt>
                <c:pt idx="2">
                  <c:v>52678.842499999999</c:v>
                </c:pt>
                <c:pt idx="3">
                  <c:v>36783.289069999999</c:v>
                </c:pt>
                <c:pt idx="4">
                  <c:v>46381.982320000003</c:v>
                </c:pt>
                <c:pt idx="5">
                  <c:v>38066.880599999997</c:v>
                </c:pt>
                <c:pt idx="6">
                  <c:v>46765.460129999999</c:v>
                </c:pt>
                <c:pt idx="7">
                  <c:v>32493.5124</c:v>
                </c:pt>
                <c:pt idx="8">
                  <c:v>35974.835639999998</c:v>
                </c:pt>
                <c:pt idx="9">
                  <c:v>35437.127119999997</c:v>
                </c:pt>
                <c:pt idx="10">
                  <c:v>35969.177909999999</c:v>
                </c:pt>
                <c:pt idx="11">
                  <c:v>42975.553310000003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A-47E7-AB5D-746DEA847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0752"/>
        <c:axId val="-1908995648"/>
      </c:lineChart>
      <c:catAx>
        <c:axId val="-19089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56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07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662732299307655"/>
          <c:y val="0.13517592909581955"/>
          <c:w val="0.2691348088531186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TÜTÜN İHRACATI (Bin $)</a:t>
            </a:r>
          </a:p>
        </c:rich>
      </c:tx>
      <c:layout>
        <c:manualLayout>
          <c:xMode val="edge"/>
          <c:yMode val="edge"/>
          <c:x val="0.29508199475065616"/>
          <c:y val="3.4805890227576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7978142076504"/>
          <c:y val="0.18206242292002656"/>
          <c:w val="0.82513661202185795"/>
          <c:h val="0.5635897922398254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'2002_2026_AYLIK_IHR'!$C$16:$N$16</c:f>
              <c:numCache>
                <c:formatCode>#,##0</c:formatCode>
                <c:ptCount val="12"/>
                <c:pt idx="0">
                  <c:v>63852.64428</c:v>
                </c:pt>
                <c:pt idx="1">
                  <c:v>80043.006789999999</c:v>
                </c:pt>
                <c:pt idx="2">
                  <c:v>64066.314299999998</c:v>
                </c:pt>
                <c:pt idx="3">
                  <c:v>81261.4179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7-4742-B8FF-FE0DC8C44DA4}"/>
            </c:ext>
          </c:extLst>
        </c:ser>
        <c:ser>
          <c:idx val="0"/>
          <c:order val="1"/>
          <c:tx>
            <c:strRef>
              <c:f>'2002_2026_AYLIK_IHR'!$A$17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'2002_2026_AYLIK_IHR'!$C$17:$N$17</c:f>
              <c:numCache>
                <c:formatCode>#,##0</c:formatCode>
                <c:ptCount val="12"/>
                <c:pt idx="0">
                  <c:v>85913.865420000002</c:v>
                </c:pt>
                <c:pt idx="1">
                  <c:v>65991.330170000001</c:v>
                </c:pt>
                <c:pt idx="2">
                  <c:v>62660.676659999997</c:v>
                </c:pt>
                <c:pt idx="3">
                  <c:v>77198.856039999999</c:v>
                </c:pt>
                <c:pt idx="4">
                  <c:v>99877.326749999993</c:v>
                </c:pt>
                <c:pt idx="5">
                  <c:v>99311.338570000007</c:v>
                </c:pt>
                <c:pt idx="6">
                  <c:v>109376.6136</c:v>
                </c:pt>
                <c:pt idx="7">
                  <c:v>92607.31035</c:v>
                </c:pt>
                <c:pt idx="8">
                  <c:v>112281.46172000001</c:v>
                </c:pt>
                <c:pt idx="9">
                  <c:v>82093.361940000003</c:v>
                </c:pt>
                <c:pt idx="10">
                  <c:v>71462.505430000005</c:v>
                </c:pt>
                <c:pt idx="11">
                  <c:v>100840.0701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7-4742-B8FF-FE0DC8C4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9004352"/>
        <c:axId val="-1909002720"/>
      </c:lineChart>
      <c:catAx>
        <c:axId val="-19090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272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43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475359580052494"/>
          <c:y val="0.13654618473895583"/>
          <c:w val="0.26751999999999998"/>
          <c:h val="7.949446078276360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SÜS BİTKİLERİ İHRACATI (Bin $)</a:t>
            </a:r>
          </a:p>
        </c:rich>
      </c:tx>
      <c:layout>
        <c:manualLayout>
          <c:xMode val="edge"/>
          <c:yMode val="edge"/>
          <c:x val="0.24180327868852458"/>
          <c:y val="3.745318352059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1510456354246"/>
          <c:y val="0.18701970352297509"/>
          <c:w val="0.86230822961645937"/>
          <c:h val="0.57888913533695618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'2002_2026_AYLIK_IHR'!$C$18:$N$18</c:f>
              <c:numCache>
                <c:formatCode>#,##0</c:formatCode>
                <c:ptCount val="12"/>
                <c:pt idx="0">
                  <c:v>14882.81105</c:v>
                </c:pt>
                <c:pt idx="1">
                  <c:v>22093.15582</c:v>
                </c:pt>
                <c:pt idx="2">
                  <c:v>17685.567230000001</c:v>
                </c:pt>
                <c:pt idx="3">
                  <c:v>16506.25461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0-47F0-912F-9DF6D206047E}"/>
            </c:ext>
          </c:extLst>
        </c:ser>
        <c:ser>
          <c:idx val="0"/>
          <c:order val="1"/>
          <c:tx>
            <c:strRef>
              <c:f>'2002_2026_AYLIK_IHR'!$A$19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'2002_2026_AYLIK_IHR'!$C$19:$N$19</c:f>
              <c:numCache>
                <c:formatCode>#,##0</c:formatCode>
                <c:ptCount val="12"/>
                <c:pt idx="0">
                  <c:v>18347.959439999999</c:v>
                </c:pt>
                <c:pt idx="1">
                  <c:v>19389.35729</c:v>
                </c:pt>
                <c:pt idx="2">
                  <c:v>18490.980469999999</c:v>
                </c:pt>
                <c:pt idx="3">
                  <c:v>14928.546259999999</c:v>
                </c:pt>
                <c:pt idx="4">
                  <c:v>13651.14256</c:v>
                </c:pt>
                <c:pt idx="5">
                  <c:v>8090.8728199999996</c:v>
                </c:pt>
                <c:pt idx="6">
                  <c:v>8822.1544799999992</c:v>
                </c:pt>
                <c:pt idx="7">
                  <c:v>9401.9723099999992</c:v>
                </c:pt>
                <c:pt idx="8">
                  <c:v>10118.767959999999</c:v>
                </c:pt>
                <c:pt idx="9">
                  <c:v>12525.304270000001</c:v>
                </c:pt>
                <c:pt idx="10">
                  <c:v>11742.03889</c:v>
                </c:pt>
                <c:pt idx="11">
                  <c:v>14361.3588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0-47F0-912F-9DF6D2060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6736"/>
        <c:axId val="-1908999456"/>
      </c:lineChart>
      <c:catAx>
        <c:axId val="-1908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945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7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603222752893587"/>
          <c:y val="0.13523492662008801"/>
          <c:w val="0.26967741935483869"/>
          <c:h val="6.969760822150752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SU ÜRÜNLERİ VE HAY. MAM. İHRACATI (Bin $)</a:t>
            </a:r>
            <a:endParaRPr lang="tr-TR" sz="700"/>
          </a:p>
        </c:rich>
      </c:tx>
      <c:layout>
        <c:manualLayout>
          <c:xMode val="edge"/>
          <c:yMode val="edge"/>
          <c:x val="0.15214236824093086"/>
          <c:y val="2.247191011235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30548594156736"/>
          <c:y val="0.21348393248596756"/>
          <c:w val="0.84257444205511267"/>
          <c:h val="0.54931532434850139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'2002_2026_AYLIK_IHR'!$C$20:$N$20</c:f>
              <c:numCache>
                <c:formatCode>#,##0</c:formatCode>
                <c:ptCount val="12"/>
                <c:pt idx="0">
                  <c:v>363615.46788000001</c:v>
                </c:pt>
                <c:pt idx="1">
                  <c:v>304681.97132000001</c:v>
                </c:pt>
                <c:pt idx="2">
                  <c:v>290590.73907000001</c:v>
                </c:pt>
                <c:pt idx="3">
                  <c:v>321268.64217000001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8-4EDE-9F2C-F10EC02D2265}"/>
            </c:ext>
          </c:extLst>
        </c:ser>
        <c:ser>
          <c:idx val="0"/>
          <c:order val="1"/>
          <c:tx>
            <c:strRef>
              <c:f>'2002_2026_AYLIK_IHR'!$A$21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'2002_2026_AYLIK_IHR'!$C$21:$N$21</c:f>
              <c:numCache>
                <c:formatCode>#,##0</c:formatCode>
                <c:ptCount val="12"/>
                <c:pt idx="0">
                  <c:v>284326.54002000001</c:v>
                </c:pt>
                <c:pt idx="1">
                  <c:v>275420.88746</c:v>
                </c:pt>
                <c:pt idx="2">
                  <c:v>304836.20633000002</c:v>
                </c:pt>
                <c:pt idx="3">
                  <c:v>287905.59061000001</c:v>
                </c:pt>
                <c:pt idx="4">
                  <c:v>335125.50468000001</c:v>
                </c:pt>
                <c:pt idx="5">
                  <c:v>313835.32322000002</c:v>
                </c:pt>
                <c:pt idx="6">
                  <c:v>370478.42333000002</c:v>
                </c:pt>
                <c:pt idx="7">
                  <c:v>337981.13987999997</c:v>
                </c:pt>
                <c:pt idx="8">
                  <c:v>346479.46185000002</c:v>
                </c:pt>
                <c:pt idx="9">
                  <c:v>381365.16022000002</c:v>
                </c:pt>
                <c:pt idx="10">
                  <c:v>362449.60379000002</c:v>
                </c:pt>
                <c:pt idx="11">
                  <c:v>444003.10048999998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8-4EDE-9F2C-F10EC02D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3472"/>
        <c:axId val="-1909000000"/>
      </c:lineChart>
      <c:catAx>
        <c:axId val="-19089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000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34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45574436665639"/>
          <c:y val="0.10888908549352679"/>
          <c:w val="0.27466119096509239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AĞAÇ MAM. VE ORMAN ÜRÜNLERİ İHRACATI (Bin $)</a:t>
            </a:r>
          </a:p>
        </c:rich>
      </c:tx>
      <c:layout>
        <c:manualLayout>
          <c:xMode val="edge"/>
          <c:yMode val="edge"/>
          <c:x val="0.15020576131687244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71900888932093"/>
          <c:y val="0.19730392156862744"/>
          <c:w val="0.7942402790643468"/>
          <c:h val="0.56985294117647067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'2002_2026_AYLIK_IHR'!$C$22:$N$22</c:f>
              <c:numCache>
                <c:formatCode>#,##0</c:formatCode>
                <c:ptCount val="12"/>
                <c:pt idx="0">
                  <c:v>561599.83895999996</c:v>
                </c:pt>
                <c:pt idx="1">
                  <c:v>598182.98858999996</c:v>
                </c:pt>
                <c:pt idx="2">
                  <c:v>598950.31056999997</c:v>
                </c:pt>
                <c:pt idx="3">
                  <c:v>703180.19186999998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2-40AE-9AEC-7C29F32654DF}"/>
            </c:ext>
          </c:extLst>
        </c:ser>
        <c:ser>
          <c:idx val="0"/>
          <c:order val="1"/>
          <c:tx>
            <c:strRef>
              <c:f>'2002_2026_AYLIK_IHR'!$A$23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'2002_2026_AYLIK_IHR'!$C$23:$N$23</c:f>
              <c:numCache>
                <c:formatCode>#,##0</c:formatCode>
                <c:ptCount val="12"/>
                <c:pt idx="0">
                  <c:v>608344.01552000002</c:v>
                </c:pt>
                <c:pt idx="1">
                  <c:v>605504.68981999997</c:v>
                </c:pt>
                <c:pt idx="2">
                  <c:v>671772.25005999999</c:v>
                </c:pt>
                <c:pt idx="3">
                  <c:v>620960.61910000001</c:v>
                </c:pt>
                <c:pt idx="4">
                  <c:v>721990.96248999995</c:v>
                </c:pt>
                <c:pt idx="5">
                  <c:v>587457.65378000005</c:v>
                </c:pt>
                <c:pt idx="6">
                  <c:v>689796.21664</c:v>
                </c:pt>
                <c:pt idx="7">
                  <c:v>655611.67757000006</c:v>
                </c:pt>
                <c:pt idx="8">
                  <c:v>685849.76706999994</c:v>
                </c:pt>
                <c:pt idx="9">
                  <c:v>731418.45090000005</c:v>
                </c:pt>
                <c:pt idx="10">
                  <c:v>669929.29449999996</c:v>
                </c:pt>
                <c:pt idx="11">
                  <c:v>736522.58007000003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2-40AE-9AEC-7C29F326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2928"/>
        <c:axId val="-1909001088"/>
      </c:lineChart>
      <c:catAx>
        <c:axId val="-19089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10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29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15637860082305"/>
          <c:y val="9.612745098039216E-2"/>
          <c:w val="0.27522633744855968"/>
          <c:h val="7.27725027018681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TEKSTİL VE HAMMADDELERİ İHRACATI (Bin $)</a:t>
            </a:r>
          </a:p>
        </c:rich>
      </c:tx>
      <c:layout>
        <c:manualLayout>
          <c:xMode val="edge"/>
          <c:yMode val="edge"/>
          <c:x val="0.17687096255825163"/>
          <c:y val="3.70370370370370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4710553562077"/>
          <c:y val="0.20740815758158895"/>
          <c:w val="0.79387834211410224"/>
          <c:h val="0.5259278281533136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'2002_2026_AYLIK_IHR'!$C$26:$N$26</c:f>
              <c:numCache>
                <c:formatCode>#,##0</c:formatCode>
                <c:ptCount val="12"/>
                <c:pt idx="0">
                  <c:v>728546.02109000005</c:v>
                </c:pt>
                <c:pt idx="1">
                  <c:v>757803.24124999996</c:v>
                </c:pt>
                <c:pt idx="2">
                  <c:v>747745.55203999998</c:v>
                </c:pt>
                <c:pt idx="3">
                  <c:v>895595.94533000002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C-48DC-A0F5-85AD48B1BE12}"/>
            </c:ext>
          </c:extLst>
        </c:ser>
        <c:ser>
          <c:idx val="0"/>
          <c:order val="1"/>
          <c:tx>
            <c:strRef>
              <c:f>'2002_2026_AYLIK_IHR'!$A$27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'2002_2026_AYLIK_IHR'!$C$27:$N$27</c:f>
              <c:numCache>
                <c:formatCode>#,##0</c:formatCode>
                <c:ptCount val="12"/>
                <c:pt idx="0">
                  <c:v>825096.76489999995</c:v>
                </c:pt>
                <c:pt idx="1">
                  <c:v>755761.43487999996</c:v>
                </c:pt>
                <c:pt idx="2">
                  <c:v>838028.13314000005</c:v>
                </c:pt>
                <c:pt idx="3">
                  <c:v>769939.30247</c:v>
                </c:pt>
                <c:pt idx="4">
                  <c:v>852176.41177999997</c:v>
                </c:pt>
                <c:pt idx="5">
                  <c:v>691231.98204000003</c:v>
                </c:pt>
                <c:pt idx="6">
                  <c:v>776122.15416999999</c:v>
                </c:pt>
                <c:pt idx="7">
                  <c:v>748913.97563</c:v>
                </c:pt>
                <c:pt idx="8">
                  <c:v>785932.33759999997</c:v>
                </c:pt>
                <c:pt idx="9">
                  <c:v>839406.21018000005</c:v>
                </c:pt>
                <c:pt idx="10">
                  <c:v>741129.21456999995</c:v>
                </c:pt>
                <c:pt idx="11">
                  <c:v>781674.57145000005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8DC-A0F5-85AD48B1B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8368"/>
        <c:axId val="-1908997824"/>
      </c:lineChart>
      <c:catAx>
        <c:axId val="-19089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78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83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82393272269536"/>
          <c:y val="0.12249402158063576"/>
          <c:w val="0.2903519202956773"/>
          <c:h val="7.98872363176825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DERİ VE MAMULLERİ İHRACATI (Bin $)</a:t>
            </a:r>
          </a:p>
        </c:rich>
      </c:tx>
      <c:layout>
        <c:manualLayout>
          <c:xMode val="edge"/>
          <c:yMode val="edge"/>
          <c:x val="0.1897961326262797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5555633323612326"/>
          <c:w val="0.77142934015200504"/>
          <c:h val="0.488890657156602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'2002_2026_AYLIK_IHR'!$C$28:$N$28</c:f>
              <c:numCache>
                <c:formatCode>#,##0</c:formatCode>
                <c:ptCount val="12"/>
                <c:pt idx="0">
                  <c:v>106281.86023999999</c:v>
                </c:pt>
                <c:pt idx="1">
                  <c:v>126786.33613</c:v>
                </c:pt>
                <c:pt idx="2">
                  <c:v>113045.05008</c:v>
                </c:pt>
                <c:pt idx="3">
                  <c:v>123729.29747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00C-85FF-AFB9441E77F2}"/>
            </c:ext>
          </c:extLst>
        </c:ser>
        <c:ser>
          <c:idx val="0"/>
          <c:order val="1"/>
          <c:tx>
            <c:strRef>
              <c:f>'2002_2026_AYLIK_IHR'!$A$29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'2002_2026_AYLIK_IHR'!$C$29:$N$29</c:f>
              <c:numCache>
                <c:formatCode>#,##0</c:formatCode>
                <c:ptCount val="12"/>
                <c:pt idx="0">
                  <c:v>126180.88076</c:v>
                </c:pt>
                <c:pt idx="1">
                  <c:v>132253.16151999999</c:v>
                </c:pt>
                <c:pt idx="2">
                  <c:v>140708.49922</c:v>
                </c:pt>
                <c:pt idx="3">
                  <c:v>102625.537</c:v>
                </c:pt>
                <c:pt idx="4">
                  <c:v>124003.40394</c:v>
                </c:pt>
                <c:pt idx="5">
                  <c:v>90353.700200000007</c:v>
                </c:pt>
                <c:pt idx="6">
                  <c:v>132121.80369</c:v>
                </c:pt>
                <c:pt idx="7">
                  <c:v>137153.52114999999</c:v>
                </c:pt>
                <c:pt idx="8">
                  <c:v>128510.59074</c:v>
                </c:pt>
                <c:pt idx="9">
                  <c:v>129148.84546</c:v>
                </c:pt>
                <c:pt idx="10">
                  <c:v>100367.39440999999</c:v>
                </c:pt>
                <c:pt idx="11">
                  <c:v>101108.93879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00C-85FF-AFB9441E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032"/>
        <c:axId val="-1912214240"/>
      </c:lineChart>
      <c:catAx>
        <c:axId val="-19122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424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0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HALI İHRACATI (Bin $)</a:t>
            </a:r>
          </a:p>
        </c:rich>
      </c:tx>
      <c:layout>
        <c:manualLayout>
          <c:xMode val="edge"/>
          <c:yMode val="edge"/>
          <c:x val="0.3204083775242397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4875661064754964"/>
          <c:w val="0.77142934015200504"/>
          <c:h val="0.5074636111379319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'2002_2026_AYLIK_IHR'!$C$30:$N$30</c:f>
              <c:numCache>
                <c:formatCode>#,##0</c:formatCode>
                <c:ptCount val="12"/>
                <c:pt idx="0">
                  <c:v>206224.20967000001</c:v>
                </c:pt>
                <c:pt idx="1">
                  <c:v>220921.10290999999</c:v>
                </c:pt>
                <c:pt idx="2">
                  <c:v>207160.90635999999</c:v>
                </c:pt>
                <c:pt idx="3">
                  <c:v>237425.76822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D-4B39-AE7C-1EB53902C708}"/>
            </c:ext>
          </c:extLst>
        </c:ser>
        <c:ser>
          <c:idx val="0"/>
          <c:order val="1"/>
          <c:tx>
            <c:strRef>
              <c:f>'2002_2026_AYLIK_IHR'!$A$31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'2002_2026_AYLIK_IHR'!$C$31:$N$31</c:f>
              <c:numCache>
                <c:formatCode>#,##0</c:formatCode>
                <c:ptCount val="12"/>
                <c:pt idx="0">
                  <c:v>229213.02712000001</c:v>
                </c:pt>
                <c:pt idx="1">
                  <c:v>227605.85868999999</c:v>
                </c:pt>
                <c:pt idx="2">
                  <c:v>234220.14382999999</c:v>
                </c:pt>
                <c:pt idx="3">
                  <c:v>199115.23173</c:v>
                </c:pt>
                <c:pt idx="4">
                  <c:v>233970.84344999999</c:v>
                </c:pt>
                <c:pt idx="5">
                  <c:v>165385.47104</c:v>
                </c:pt>
                <c:pt idx="6">
                  <c:v>230952.04178</c:v>
                </c:pt>
                <c:pt idx="7">
                  <c:v>231825.86559999999</c:v>
                </c:pt>
                <c:pt idx="8">
                  <c:v>263391.27314</c:v>
                </c:pt>
                <c:pt idx="9">
                  <c:v>286243.48690999998</c:v>
                </c:pt>
                <c:pt idx="10">
                  <c:v>250785.13092</c:v>
                </c:pt>
                <c:pt idx="11">
                  <c:v>284689.64033999998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D-4B39-AE7C-1EB53902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3696"/>
        <c:axId val="-1912213152"/>
      </c:lineChart>
      <c:catAx>
        <c:axId val="-19122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31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6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/>
              <a:t>AYLAR BAZINDA MADENCİLİK İHRACAT</a:t>
            </a:r>
            <a:r>
              <a:rPr lang="tr-TR"/>
              <a:t>I</a:t>
            </a:r>
            <a:endParaRPr lang="en-US"/>
          </a:p>
        </c:rich>
      </c:tx>
      <c:layout>
        <c:manualLayout>
          <c:xMode val="edge"/>
          <c:yMode val="edge"/>
          <c:x val="0.20134597305776514"/>
          <c:y val="3.7453183520599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55063851804235"/>
          <c:y val="0.21722925894362621"/>
          <c:w val="0.77064306488660361"/>
          <c:h val="0.50936515890229372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'2002_2026_AYLIK_IHR'!$A$57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'2002_2026_AYLIK_IHR'!$C$57:$N$57</c:f>
              <c:numCache>
                <c:formatCode>#,##0</c:formatCode>
                <c:ptCount val="12"/>
                <c:pt idx="0">
                  <c:v>456640.6508</c:v>
                </c:pt>
                <c:pt idx="1">
                  <c:v>417965.56385999999</c:v>
                </c:pt>
                <c:pt idx="2">
                  <c:v>492702.61076000001</c:v>
                </c:pt>
                <c:pt idx="3">
                  <c:v>474386.29479000001</c:v>
                </c:pt>
                <c:pt idx="4">
                  <c:v>531051.30299999996</c:v>
                </c:pt>
                <c:pt idx="5">
                  <c:v>490379.5393</c:v>
                </c:pt>
                <c:pt idx="6">
                  <c:v>571275.46848000004</c:v>
                </c:pt>
                <c:pt idx="7">
                  <c:v>522783.40360000002</c:v>
                </c:pt>
                <c:pt idx="8">
                  <c:v>549583.27093999996</c:v>
                </c:pt>
                <c:pt idx="9">
                  <c:v>583315.59624999994</c:v>
                </c:pt>
                <c:pt idx="10">
                  <c:v>531881.47071000002</c:v>
                </c:pt>
                <c:pt idx="11">
                  <c:v>588549.19137000002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9-4425-869C-DE79CB9FF844}"/>
            </c:ext>
          </c:extLst>
        </c:ser>
        <c:ser>
          <c:idx val="1"/>
          <c:order val="1"/>
          <c:tx>
            <c:strRef>
              <c:f>'2002_2026_AYLIK_IHR'!$A$56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'2002_2026_AYLIK_IHR'!$C$56:$N$56</c:f>
              <c:numCache>
                <c:formatCode>#,##0</c:formatCode>
                <c:ptCount val="12"/>
                <c:pt idx="0">
                  <c:v>519119.55416</c:v>
                </c:pt>
                <c:pt idx="1">
                  <c:v>474203.71334999998</c:v>
                </c:pt>
                <c:pt idx="2">
                  <c:v>571687.21028</c:v>
                </c:pt>
                <c:pt idx="3">
                  <c:v>678158.97534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9-4425-869C-DE79CB9F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80075904"/>
        <c:axId val="-2080074272"/>
      </c:lineChart>
      <c:catAx>
        <c:axId val="-20800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800742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5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KİMYEVİ MADDELER VE MAMULLERİ İHRACATI (Bin $)</a:t>
            </a:r>
          </a:p>
        </c:rich>
      </c:tx>
      <c:layout>
        <c:manualLayout>
          <c:xMode val="edge"/>
          <c:yMode val="edge"/>
          <c:x val="0.14814836417052862"/>
          <c:y val="3.87596899224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83993821759935"/>
          <c:y val="0.25064680868379824"/>
          <c:w val="0.7736641060315943"/>
          <c:h val="0.5116298435601538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'2002_2026_AYLIK_IHR'!$C$32:$N$32</c:f>
              <c:numCache>
                <c:formatCode>#,##0</c:formatCode>
                <c:ptCount val="12"/>
                <c:pt idx="0">
                  <c:v>2316876.64433</c:v>
                </c:pt>
                <c:pt idx="1">
                  <c:v>2392937.0213799998</c:v>
                </c:pt>
                <c:pt idx="2">
                  <c:v>3016337.85323</c:v>
                </c:pt>
                <c:pt idx="3">
                  <c:v>3114147.6627799999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D-4CC2-A4D7-87A5CF538DB8}"/>
            </c:ext>
          </c:extLst>
        </c:ser>
        <c:ser>
          <c:idx val="0"/>
          <c:order val="1"/>
          <c:tx>
            <c:strRef>
              <c:f>'2002_2026_AYLIK_IHR'!$A$33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'2002_2026_AYLIK_IHR'!$C$33:$N$33</c:f>
              <c:numCache>
                <c:formatCode>#,##0</c:formatCode>
                <c:ptCount val="12"/>
                <c:pt idx="0">
                  <c:v>2550914.19227</c:v>
                </c:pt>
                <c:pt idx="1">
                  <c:v>2485583.3568600002</c:v>
                </c:pt>
                <c:pt idx="2">
                  <c:v>2724528.87738</c:v>
                </c:pt>
                <c:pt idx="3">
                  <c:v>2611383.1233399999</c:v>
                </c:pt>
                <c:pt idx="4">
                  <c:v>2786896.7260799999</c:v>
                </c:pt>
                <c:pt idx="5">
                  <c:v>2594521.3847699999</c:v>
                </c:pt>
                <c:pt idx="6">
                  <c:v>3426808.34454</c:v>
                </c:pt>
                <c:pt idx="7">
                  <c:v>2609368.6478800001</c:v>
                </c:pt>
                <c:pt idx="8">
                  <c:v>2471798.9578399998</c:v>
                </c:pt>
                <c:pt idx="9">
                  <c:v>2651099.41133</c:v>
                </c:pt>
                <c:pt idx="10">
                  <c:v>2350310.3349199998</c:v>
                </c:pt>
                <c:pt idx="11">
                  <c:v>2621604.3243900002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D-4CC2-A4D7-87A5CF53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7504"/>
        <c:axId val="-1912210976"/>
      </c:lineChart>
      <c:catAx>
        <c:axId val="-19122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0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75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MAKİNE VE AKSAMLARI İHRACATI (Bin $)</a:t>
            </a:r>
          </a:p>
        </c:rich>
      </c:tx>
      <c:layout>
        <c:manualLayout>
          <c:xMode val="edge"/>
          <c:yMode val="edge"/>
          <c:x val="0.1673471530344425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9909162156335"/>
          <c:y val="0.17537345384913924"/>
          <c:w val="0.80976314834393193"/>
          <c:h val="0.61318525482822106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'2002_2026_AYLIK_IHR'!$C$42:$N$42</c:f>
              <c:numCache>
                <c:formatCode>#,##0</c:formatCode>
                <c:ptCount val="12"/>
                <c:pt idx="0">
                  <c:v>812299.54940999998</c:v>
                </c:pt>
                <c:pt idx="1">
                  <c:v>880645.72117000003</c:v>
                </c:pt>
                <c:pt idx="2">
                  <c:v>885661.97453000001</c:v>
                </c:pt>
                <c:pt idx="3">
                  <c:v>1026316.2075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6-4262-BD13-C4893219C019}"/>
            </c:ext>
          </c:extLst>
        </c:ser>
        <c:ser>
          <c:idx val="0"/>
          <c:order val="1"/>
          <c:tx>
            <c:strRef>
              <c:f>'2002_2026_AYLIK_IHR'!$A$43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'2002_2026_AYLIK_IHR'!$C$43:$N$43</c:f>
              <c:numCache>
                <c:formatCode>#,##0</c:formatCode>
                <c:ptCount val="12"/>
                <c:pt idx="0">
                  <c:v>790355.64468999999</c:v>
                </c:pt>
                <c:pt idx="1">
                  <c:v>807918.66269999999</c:v>
                </c:pt>
                <c:pt idx="2">
                  <c:v>915056.23510000005</c:v>
                </c:pt>
                <c:pt idx="3">
                  <c:v>853185.49924999999</c:v>
                </c:pt>
                <c:pt idx="4">
                  <c:v>1006630.14915</c:v>
                </c:pt>
                <c:pt idx="5">
                  <c:v>797427.84001000004</c:v>
                </c:pt>
                <c:pt idx="6">
                  <c:v>985266.46936999995</c:v>
                </c:pt>
                <c:pt idx="7">
                  <c:v>962319.45817</c:v>
                </c:pt>
                <c:pt idx="8">
                  <c:v>940844.90497000003</c:v>
                </c:pt>
                <c:pt idx="9">
                  <c:v>1067278.4964600001</c:v>
                </c:pt>
                <c:pt idx="10">
                  <c:v>979428.85109999997</c:v>
                </c:pt>
                <c:pt idx="11">
                  <c:v>1149475.7557099999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6-4262-BD13-C4893219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2064"/>
        <c:axId val="-1912221312"/>
      </c:lineChart>
      <c:catAx>
        <c:axId val="-19122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213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0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OTOMOTİV ENDÜSTRİSİ İHRACATI (Bin $)</a:t>
            </a:r>
            <a:endParaRPr lang="tr-TR" sz="700"/>
          </a:p>
        </c:rich>
      </c:tx>
      <c:layout>
        <c:manualLayout>
          <c:xMode val="edge"/>
          <c:yMode val="edge"/>
          <c:x val="0.25253530555644105"/>
          <c:y val="4.2446941323345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9681289838767"/>
          <c:y val="0.1610494755571284"/>
          <c:w val="0.78367425031315086"/>
          <c:h val="0.5730356739115475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'2002_2026_AYLIK_IHR'!$C$36:$N$36</c:f>
              <c:numCache>
                <c:formatCode>#,##0</c:formatCode>
                <c:ptCount val="12"/>
                <c:pt idx="0">
                  <c:v>3059974.3330299999</c:v>
                </c:pt>
                <c:pt idx="1">
                  <c:v>3541786.7906599999</c:v>
                </c:pt>
                <c:pt idx="2">
                  <c:v>3291360.1190499999</c:v>
                </c:pt>
                <c:pt idx="3">
                  <c:v>3855307.6629499998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F-44C0-9690-A70C16799082}"/>
            </c:ext>
          </c:extLst>
        </c:ser>
        <c:ser>
          <c:idx val="0"/>
          <c:order val="1"/>
          <c:tx>
            <c:strRef>
              <c:f>'2002_2026_AYLIK_IHR'!$A$37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'2002_2026_AYLIK_IHR'!$C$37:$N$37</c:f>
              <c:numCache>
                <c:formatCode>#,##0</c:formatCode>
                <c:ptCount val="12"/>
                <c:pt idx="0">
                  <c:v>2996341.8047600002</c:v>
                </c:pt>
                <c:pt idx="1">
                  <c:v>2976587.9518200001</c:v>
                </c:pt>
                <c:pt idx="2">
                  <c:v>3514223.81886</c:v>
                </c:pt>
                <c:pt idx="3">
                  <c:v>3141772.9596500001</c:v>
                </c:pt>
                <c:pt idx="4">
                  <c:v>3942322.08121</c:v>
                </c:pt>
                <c:pt idx="5">
                  <c:v>3405137.1400899999</c:v>
                </c:pt>
                <c:pt idx="6">
                  <c:v>3834890.4328700001</c:v>
                </c:pt>
                <c:pt idx="7">
                  <c:v>2729903.3161300002</c:v>
                </c:pt>
                <c:pt idx="8">
                  <c:v>3657556.7913500001</c:v>
                </c:pt>
                <c:pt idx="9">
                  <c:v>3809234.4524900001</c:v>
                </c:pt>
                <c:pt idx="10">
                  <c:v>3749852.8862399999</c:v>
                </c:pt>
                <c:pt idx="11">
                  <c:v>3759933.10225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F-44C0-9690-A70C1679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3488"/>
        <c:axId val="-1912212608"/>
      </c:lineChart>
      <c:catAx>
        <c:axId val="-19122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26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34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ELEKTRİK ELEKTRONİK </a:t>
            </a:r>
            <a:r>
              <a:rPr lang="tr-TR" sz="1000" baseline="0"/>
              <a:t>VE HİZMET </a:t>
            </a:r>
            <a:r>
              <a:rPr lang="en-US" sz="1000"/>
              <a:t>İHRACATI </a:t>
            </a:r>
            <a:r>
              <a:rPr lang="tr-TR" sz="1000"/>
              <a:t> </a:t>
            </a:r>
            <a:r>
              <a:rPr lang="en-US" sz="1000"/>
              <a:t>(Bin $)</a:t>
            </a:r>
          </a:p>
        </c:rich>
      </c:tx>
      <c:layout>
        <c:manualLayout>
          <c:xMode val="edge"/>
          <c:yMode val="edge"/>
          <c:x val="0.1729378612949454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7804147720971"/>
          <c:y val="0.18909090909090953"/>
          <c:w val="0.8067191601049869"/>
          <c:h val="0.5721212121212121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'2002_2026_AYLIK_IHR'!$C$40:$N$40</c:f>
              <c:numCache>
                <c:formatCode>#,##0</c:formatCode>
                <c:ptCount val="12"/>
                <c:pt idx="0">
                  <c:v>1340859.2837</c:v>
                </c:pt>
                <c:pt idx="1">
                  <c:v>1408893.69628</c:v>
                </c:pt>
                <c:pt idx="2">
                  <c:v>1476535.3261299999</c:v>
                </c:pt>
                <c:pt idx="3">
                  <c:v>1772007.36197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5-4170-952C-28B5E0B441D8}"/>
            </c:ext>
          </c:extLst>
        </c:ser>
        <c:ser>
          <c:idx val="0"/>
          <c:order val="1"/>
          <c:tx>
            <c:strRef>
              <c:f>'2002_2026_AYLIK_IHR'!$A$41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'2002_2026_AYLIK_IHR'!$C$41:$N$41</c:f>
              <c:numCache>
                <c:formatCode>#,##0</c:formatCode>
                <c:ptCount val="12"/>
                <c:pt idx="0">
                  <c:v>1223527.53629</c:v>
                </c:pt>
                <c:pt idx="1">
                  <c:v>1292811.85161</c:v>
                </c:pt>
                <c:pt idx="2">
                  <c:v>1477519.4443099999</c:v>
                </c:pt>
                <c:pt idx="3">
                  <c:v>1378793.0325800001</c:v>
                </c:pt>
                <c:pt idx="4">
                  <c:v>1672887.2711199999</c:v>
                </c:pt>
                <c:pt idx="5">
                  <c:v>1274533.3654400001</c:v>
                </c:pt>
                <c:pt idx="6">
                  <c:v>1563391.9186199999</c:v>
                </c:pt>
                <c:pt idx="7">
                  <c:v>1488528.24602</c:v>
                </c:pt>
                <c:pt idx="8">
                  <c:v>1507559.33188</c:v>
                </c:pt>
                <c:pt idx="9">
                  <c:v>1641204.82109</c:v>
                </c:pt>
                <c:pt idx="10">
                  <c:v>1476941.26104</c:v>
                </c:pt>
                <c:pt idx="11">
                  <c:v>1726645.71845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5-4170-952C-28B5E0B44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576"/>
        <c:axId val="-1912218048"/>
      </c:lineChart>
      <c:catAx>
        <c:axId val="-1912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80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5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HAZIR GİYİM VE KONFEKSİYON İHRACATI (Bin $)</a:t>
            </a:r>
          </a:p>
        </c:rich>
      </c:tx>
      <c:layout>
        <c:manualLayout>
          <c:xMode val="edge"/>
          <c:yMode val="edge"/>
          <c:x val="0.16530637895615161"/>
          <c:y val="4.91367861885790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5711607478"/>
          <c:y val="0.22576361221779548"/>
          <c:w val="0.79387834211410224"/>
          <c:h val="0.50199203187250996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'2002_2026_AYLIK_IHR'!$C$34:$N$34</c:f>
              <c:numCache>
                <c:formatCode>#,##0</c:formatCode>
                <c:ptCount val="12"/>
                <c:pt idx="0">
                  <c:v>1338038.77376</c:v>
                </c:pt>
                <c:pt idx="1">
                  <c:v>1324632.4755899999</c:v>
                </c:pt>
                <c:pt idx="2">
                  <c:v>1210009.18209</c:v>
                </c:pt>
                <c:pt idx="3">
                  <c:v>1451052.33228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4-4C45-85C7-81E1087A311C}"/>
            </c:ext>
          </c:extLst>
        </c:ser>
        <c:ser>
          <c:idx val="0"/>
          <c:order val="1"/>
          <c:tx>
            <c:strRef>
              <c:f>'2002_2026_AYLIK_IHR'!$A$35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'2002_2026_AYLIK_IHR'!$C$35:$N$35</c:f>
              <c:numCache>
                <c:formatCode>#,##0</c:formatCode>
                <c:ptCount val="12"/>
                <c:pt idx="0">
                  <c:v>1409244.0267399999</c:v>
                </c:pt>
                <c:pt idx="1">
                  <c:v>1354737.30813</c:v>
                </c:pt>
                <c:pt idx="2">
                  <c:v>1413635.1394400001</c:v>
                </c:pt>
                <c:pt idx="3">
                  <c:v>1225078.82311</c:v>
                </c:pt>
                <c:pt idx="4">
                  <c:v>1514394.5831800001</c:v>
                </c:pt>
                <c:pt idx="5">
                  <c:v>1195562.3712500001</c:v>
                </c:pt>
                <c:pt idx="6">
                  <c:v>1580751.2854599999</c:v>
                </c:pt>
                <c:pt idx="7">
                  <c:v>1519468.1931</c:v>
                </c:pt>
                <c:pt idx="8">
                  <c:v>1485779.60179</c:v>
                </c:pt>
                <c:pt idx="9">
                  <c:v>1508763.47034</c:v>
                </c:pt>
                <c:pt idx="10">
                  <c:v>1285830.00924</c:v>
                </c:pt>
                <c:pt idx="11">
                  <c:v>1269432.94166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4-4C45-85C7-81E1087A3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0768"/>
        <c:axId val="-1912219680"/>
      </c:lineChart>
      <c:catAx>
        <c:axId val="-19122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96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0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549124216615775"/>
          <c:y val="0.13248339973439574"/>
          <c:w val="0.26913480885311869"/>
          <c:h val="7.886103878449456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DEMİR VE DEMİRDIŞI METALLER İHRACATI (Bin $)</a:t>
            </a:r>
          </a:p>
        </c:rich>
      </c:tx>
      <c:layout>
        <c:manualLayout>
          <c:xMode val="edge"/>
          <c:yMode val="edge"/>
          <c:x val="0.2034015748031496"/>
          <c:y val="4.7263681592039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4307140178907"/>
          <c:y val="0.250000391742077"/>
          <c:w val="0.80612325227524362"/>
          <c:h val="0.4850755106465548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'2002_2026_AYLIK_IHR'!$C$44:$N$44</c:f>
              <c:numCache>
                <c:formatCode>#,##0</c:formatCode>
                <c:ptCount val="12"/>
                <c:pt idx="0">
                  <c:v>1073271.31498</c:v>
                </c:pt>
                <c:pt idx="1">
                  <c:v>1098040.8267600001</c:v>
                </c:pt>
                <c:pt idx="2">
                  <c:v>1134676.7370800001</c:v>
                </c:pt>
                <c:pt idx="3">
                  <c:v>1362564.2176099999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3-4F87-BB4D-7D8AA3CFD930}"/>
            </c:ext>
          </c:extLst>
        </c:ser>
        <c:ser>
          <c:idx val="0"/>
          <c:order val="1"/>
          <c:tx>
            <c:strRef>
              <c:f>'2002_2026_AYLIK_IHR'!$A$45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'2002_2026_AYLIK_IHR'!$C$45:$N$45</c:f>
              <c:numCache>
                <c:formatCode>#,##0</c:formatCode>
                <c:ptCount val="12"/>
                <c:pt idx="0">
                  <c:v>1010378.18805</c:v>
                </c:pt>
                <c:pt idx="1">
                  <c:v>1020274.79292</c:v>
                </c:pt>
                <c:pt idx="2">
                  <c:v>1135202.2752</c:v>
                </c:pt>
                <c:pt idx="3">
                  <c:v>1080187.1587100001</c:v>
                </c:pt>
                <c:pt idx="4">
                  <c:v>1234408.6391499999</c:v>
                </c:pt>
                <c:pt idx="5">
                  <c:v>967801.53417</c:v>
                </c:pt>
                <c:pt idx="6">
                  <c:v>1186782.9780900001</c:v>
                </c:pt>
                <c:pt idx="7">
                  <c:v>1098570.8464299999</c:v>
                </c:pt>
                <c:pt idx="8">
                  <c:v>1130739.7446999999</c:v>
                </c:pt>
                <c:pt idx="9">
                  <c:v>1219388.9078800001</c:v>
                </c:pt>
                <c:pt idx="10">
                  <c:v>1048430.58506</c:v>
                </c:pt>
                <c:pt idx="11">
                  <c:v>1107942.5899700001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3-4F87-BB4D-7D8AA3CFD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2512"/>
        <c:axId val="-1951184688"/>
      </c:lineChart>
      <c:catAx>
        <c:axId val="-19511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46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25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15046333494023"/>
          <c:y val="0.15920398009950248"/>
          <c:w val="0.2903519202956773"/>
          <c:h val="8.04834097230383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ÇİMENTO CAM SERAMİK VE TOPRAK ÜRÜNLERİ İHRACATI (Bin $)</a:t>
            </a:r>
            <a:endParaRPr lang="tr-TR" sz="700" b="1"/>
          </a:p>
        </c:rich>
      </c:tx>
      <c:layout>
        <c:manualLayout>
          <c:xMode val="edge"/>
          <c:yMode val="edge"/>
          <c:x val="0.14693898976913675"/>
          <c:y val="1.7412935323383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23880640524138091"/>
          <c:w val="0.81020488899562437"/>
          <c:h val="0.4738814604008664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'2002_2026_AYLIK_IHR'!$C$48:$N$48</c:f>
              <c:numCache>
                <c:formatCode>#,##0</c:formatCode>
                <c:ptCount val="12"/>
                <c:pt idx="0">
                  <c:v>316792.45542000001</c:v>
                </c:pt>
                <c:pt idx="1">
                  <c:v>331199.68845000002</c:v>
                </c:pt>
                <c:pt idx="2">
                  <c:v>376393.64205000002</c:v>
                </c:pt>
                <c:pt idx="3">
                  <c:v>427780.98628999997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8-4D92-8BCF-89562101FD9D}"/>
            </c:ext>
          </c:extLst>
        </c:ser>
        <c:ser>
          <c:idx val="0"/>
          <c:order val="1"/>
          <c:tx>
            <c:strRef>
              <c:f>'2002_2026_AYLIK_IHR'!$A$49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'2002_2026_AYLIK_IHR'!$C$49:$N$49</c:f>
              <c:numCache>
                <c:formatCode>#,##0</c:formatCode>
                <c:ptCount val="12"/>
                <c:pt idx="0">
                  <c:v>317185.4056</c:v>
                </c:pt>
                <c:pt idx="1">
                  <c:v>320215.88027000002</c:v>
                </c:pt>
                <c:pt idx="2">
                  <c:v>375147.76507999998</c:v>
                </c:pt>
                <c:pt idx="3">
                  <c:v>387281.56464</c:v>
                </c:pt>
                <c:pt idx="4">
                  <c:v>413257.34639000002</c:v>
                </c:pt>
                <c:pt idx="5">
                  <c:v>365425.93777000002</c:v>
                </c:pt>
                <c:pt idx="6">
                  <c:v>427231.13293999998</c:v>
                </c:pt>
                <c:pt idx="7">
                  <c:v>363878.88085000002</c:v>
                </c:pt>
                <c:pt idx="8">
                  <c:v>381331.95185999997</c:v>
                </c:pt>
                <c:pt idx="9">
                  <c:v>402921.63257000002</c:v>
                </c:pt>
                <c:pt idx="10">
                  <c:v>359544.72792999999</c:v>
                </c:pt>
                <c:pt idx="11">
                  <c:v>385141.93621999997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8-4D92-8BCF-89562101F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2848"/>
        <c:axId val="-1951187408"/>
      </c:lineChart>
      <c:catAx>
        <c:axId val="-19511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740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2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MÜCEVHER İHRACATI (Bin $)</a:t>
            </a:r>
          </a:p>
        </c:rich>
      </c:tx>
      <c:layout>
        <c:manualLayout>
          <c:xMode val="edge"/>
          <c:yMode val="edge"/>
          <c:x val="0.31793884198210159"/>
          <c:y val="4.5679012345679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65895742924319"/>
          <c:y val="0.18518585498356113"/>
          <c:w val="0.79116621008685151"/>
          <c:h val="0.518520393953971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'2002_2026_AYLIK_IHR'!$C$50:$N$50</c:f>
              <c:numCache>
                <c:formatCode>#,##0</c:formatCode>
                <c:ptCount val="12"/>
                <c:pt idx="0">
                  <c:v>473569.92371</c:v>
                </c:pt>
                <c:pt idx="1">
                  <c:v>570359.09727999999</c:v>
                </c:pt>
                <c:pt idx="2">
                  <c:v>352734.01134999999</c:v>
                </c:pt>
                <c:pt idx="3">
                  <c:v>601532.36927999998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F-4EFA-8A15-3AD98E2FF4AD}"/>
            </c:ext>
          </c:extLst>
        </c:ser>
        <c:ser>
          <c:idx val="0"/>
          <c:order val="1"/>
          <c:tx>
            <c:strRef>
              <c:f>'2002_2026_AYLIK_IHR'!$A$51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'2002_2026_AYLIK_IHR'!$C$51:$N$51</c:f>
              <c:numCache>
                <c:formatCode>#,##0</c:formatCode>
                <c:ptCount val="12"/>
                <c:pt idx="0">
                  <c:v>1162541.7113000001</c:v>
                </c:pt>
                <c:pt idx="1">
                  <c:v>877795.87298999995</c:v>
                </c:pt>
                <c:pt idx="2">
                  <c:v>565641.13740000001</c:v>
                </c:pt>
                <c:pt idx="3">
                  <c:v>503105.11076000001</c:v>
                </c:pt>
                <c:pt idx="4">
                  <c:v>853334.53607000003</c:v>
                </c:pt>
                <c:pt idx="5">
                  <c:v>379389.43831</c:v>
                </c:pt>
                <c:pt idx="6">
                  <c:v>756187.43886999995</c:v>
                </c:pt>
                <c:pt idx="7">
                  <c:v>596595.94747000001</c:v>
                </c:pt>
                <c:pt idx="8">
                  <c:v>498544.04073000001</c:v>
                </c:pt>
                <c:pt idx="9">
                  <c:v>569019.06064000004</c:v>
                </c:pt>
                <c:pt idx="10">
                  <c:v>615179.57655</c:v>
                </c:pt>
                <c:pt idx="11">
                  <c:v>553576.62529999996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F-4EFA-8A15-3AD98E2FF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4144"/>
        <c:axId val="-1951183600"/>
      </c:lineChart>
      <c:catAx>
        <c:axId val="-19511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36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1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ÇELİK İHRACATI</a:t>
            </a:r>
            <a:r>
              <a:rPr lang="tr-TR" baseline="0"/>
              <a:t> </a:t>
            </a:r>
            <a:r>
              <a:rPr lang="tr-TR"/>
              <a:t>(Bin $)</a:t>
            </a:r>
          </a:p>
        </c:rich>
      </c:tx>
      <c:layout>
        <c:manualLayout>
          <c:xMode val="edge"/>
          <c:yMode val="edge"/>
          <c:x val="0.34691106585200271"/>
          <c:y val="3.6900369003690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82281059063141"/>
          <c:y val="0.19926238002537525"/>
          <c:w val="0.80651731160896056"/>
          <c:h val="0.5387463581540417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'2002_2026_AYLIK_IHR'!#REF!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'2002_2026_AYLIK_IHR'!$C$46:$N$46</c:f>
              <c:numCache>
                <c:formatCode>#,##0</c:formatCode>
                <c:ptCount val="12"/>
                <c:pt idx="0">
                  <c:v>1081329.64485</c:v>
                </c:pt>
                <c:pt idx="1">
                  <c:v>1179859.9404200001</c:v>
                </c:pt>
                <c:pt idx="2">
                  <c:v>1538431.2075700001</c:v>
                </c:pt>
                <c:pt idx="3">
                  <c:v>1438221.93671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E-42B5-9807-8FD69DC2BC16}"/>
            </c:ext>
          </c:extLst>
        </c:ser>
        <c:ser>
          <c:idx val="0"/>
          <c:order val="1"/>
          <c:tx>
            <c:strRef>
              <c:f>'2002_2026_AYLIK_IHR'!$A$47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'2002_2026_AYLIK_IHR'!$C$47:$N$47</c:f>
              <c:numCache>
                <c:formatCode>#,##0</c:formatCode>
                <c:ptCount val="12"/>
                <c:pt idx="0">
                  <c:v>1245833.8453200001</c:v>
                </c:pt>
                <c:pt idx="1">
                  <c:v>1233308.84629</c:v>
                </c:pt>
                <c:pt idx="2">
                  <c:v>1539795.1805400001</c:v>
                </c:pt>
                <c:pt idx="3">
                  <c:v>1300330.56874</c:v>
                </c:pt>
                <c:pt idx="4">
                  <c:v>1496070.90475</c:v>
                </c:pt>
                <c:pt idx="5">
                  <c:v>1430267.9801</c:v>
                </c:pt>
                <c:pt idx="6">
                  <c:v>1351623.13726</c:v>
                </c:pt>
                <c:pt idx="7">
                  <c:v>1364748.5017200001</c:v>
                </c:pt>
                <c:pt idx="8">
                  <c:v>1479023.9200599999</c:v>
                </c:pt>
                <c:pt idx="9">
                  <c:v>1287158.3451799999</c:v>
                </c:pt>
                <c:pt idx="10">
                  <c:v>1313273.7622100001</c:v>
                </c:pt>
                <c:pt idx="11">
                  <c:v>1491004.36485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E-42B5-9807-8FD69DC2B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1424"/>
        <c:axId val="-1951195024"/>
      </c:lineChart>
      <c:catAx>
        <c:axId val="-19511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50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14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MADENCİLİK ÜRÜNLERİ İHRACATI (Bin $)</a:t>
            </a:r>
          </a:p>
        </c:rich>
      </c:tx>
      <c:layout>
        <c:manualLayout>
          <c:xMode val="edge"/>
          <c:yMode val="edge"/>
          <c:x val="0.23400000000000001"/>
          <c:y val="4.7440673364105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'2002_2026_AYLIK_IHR'!$C$58:$N$58</c:f>
              <c:numCache>
                <c:formatCode>#,##0</c:formatCode>
                <c:ptCount val="12"/>
                <c:pt idx="0">
                  <c:v>519119.55416</c:v>
                </c:pt>
                <c:pt idx="1">
                  <c:v>474203.71334999998</c:v>
                </c:pt>
                <c:pt idx="2">
                  <c:v>571687.21028</c:v>
                </c:pt>
                <c:pt idx="3">
                  <c:v>678158.97534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2-47A4-9D91-862489D728A2}"/>
            </c:ext>
          </c:extLst>
        </c:ser>
        <c:ser>
          <c:idx val="0"/>
          <c:order val="1"/>
          <c:tx>
            <c:strRef>
              <c:f>'2002_2026_AYLIK_IHR'!$A$59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'2002_2026_AYLIK_IHR'!$C$59:$N$59</c:f>
              <c:numCache>
                <c:formatCode>#,##0</c:formatCode>
                <c:ptCount val="12"/>
                <c:pt idx="0">
                  <c:v>456640.6508</c:v>
                </c:pt>
                <c:pt idx="1">
                  <c:v>417965.56385999999</c:v>
                </c:pt>
                <c:pt idx="2">
                  <c:v>492702.61076000001</c:v>
                </c:pt>
                <c:pt idx="3">
                  <c:v>474386.29479000001</c:v>
                </c:pt>
                <c:pt idx="4">
                  <c:v>531051.30299999996</c:v>
                </c:pt>
                <c:pt idx="5">
                  <c:v>490379.5393</c:v>
                </c:pt>
                <c:pt idx="6">
                  <c:v>571275.46848000004</c:v>
                </c:pt>
                <c:pt idx="7">
                  <c:v>522783.40360000002</c:v>
                </c:pt>
                <c:pt idx="8">
                  <c:v>549583.27093999996</c:v>
                </c:pt>
                <c:pt idx="9">
                  <c:v>583315.59624999994</c:v>
                </c:pt>
                <c:pt idx="10">
                  <c:v>531881.47071000002</c:v>
                </c:pt>
                <c:pt idx="11">
                  <c:v>588549.19137000002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2-47A4-9D91-862489D7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9040"/>
        <c:axId val="-1951189584"/>
      </c:lineChart>
      <c:catAx>
        <c:axId val="-19511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95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0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AYLAR BAZINDA TOPLAM İHRACAT
</a:t>
            </a:r>
          </a:p>
        </c:rich>
      </c:tx>
      <c:layout>
        <c:manualLayout>
          <c:xMode val="edge"/>
          <c:yMode val="edge"/>
          <c:x val="0.27731374487279997"/>
          <c:y val="3.6630036630036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21967963386727"/>
          <c:y val="0.21611798920411671"/>
          <c:w val="0.75972540045766757"/>
          <c:h val="0.51648536403017697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'2002_2026_AYLIK_IHR'!$A$83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'2002_2026_AYLIK_IHR'!$C$83:$N$83</c:f>
              <c:numCache>
                <c:formatCode>#,##0</c:formatCode>
                <c:ptCount val="12"/>
                <c:pt idx="0">
                  <c:v>21160291.715999998</c:v>
                </c:pt>
                <c:pt idx="1">
                  <c:v>20728230.017000001</c:v>
                </c:pt>
                <c:pt idx="2">
                  <c:v>23405612.638999999</c:v>
                </c:pt>
                <c:pt idx="3">
                  <c:v>20779429.629000001</c:v>
                </c:pt>
                <c:pt idx="4">
                  <c:v>24815986.087000001</c:v>
                </c:pt>
                <c:pt idx="5">
                  <c:v>20468128.408</c:v>
                </c:pt>
                <c:pt idx="6">
                  <c:v>24909834.552999999</c:v>
                </c:pt>
                <c:pt idx="7">
                  <c:v>21701391.25</c:v>
                </c:pt>
                <c:pt idx="8">
                  <c:v>22518262.967999998</c:v>
                </c:pt>
                <c:pt idx="9">
                  <c:v>23949858.182999998</c:v>
                </c:pt>
                <c:pt idx="10">
                  <c:v>22508704.331</c:v>
                </c:pt>
                <c:pt idx="11">
                  <c:v>26342180.956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A68-A978-839CDC97D32B}"/>
            </c:ext>
          </c:extLst>
        </c:ser>
        <c:ser>
          <c:idx val="1"/>
          <c:order val="1"/>
          <c:tx>
            <c:strRef>
              <c:f>'2002_2026_AYLIK_IHR'!$A$84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'2002_2026_AYLIK_IHR'!$C$84:$N$84</c:f>
              <c:numCache>
                <c:formatCode>#,##0</c:formatCode>
                <c:ptCount val="12"/>
                <c:pt idx="0">
                  <c:v>20322410.333000001</c:v>
                </c:pt>
                <c:pt idx="1">
                  <c:v>21005674.539000001</c:v>
                </c:pt>
                <c:pt idx="2">
                  <c:v>21899038.254999999</c:v>
                </c:pt>
                <c:pt idx="3">
                  <c:v>25402854.392999999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A68-A978-839CDC97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49760"/>
        <c:axId val="-1907357376"/>
      </c:lineChart>
      <c:catAx>
        <c:axId val="-19073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73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7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GEMİ</a:t>
            </a:r>
            <a:r>
              <a:rPr lang="tr-TR" sz="1000" baseline="0"/>
              <a:t> VE YAT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31400000000000078"/>
          <c:y val="4.2446941323345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4606820214888874"/>
          <c:w val="0.86000000000000065"/>
          <c:h val="0.57303580376508478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'2002_2026_AYLIK_IHR'!$C$38:$N$38</c:f>
              <c:numCache>
                <c:formatCode>#,##0</c:formatCode>
                <c:ptCount val="12"/>
                <c:pt idx="0">
                  <c:v>166912.11350000001</c:v>
                </c:pt>
                <c:pt idx="1">
                  <c:v>176440.92413</c:v>
                </c:pt>
                <c:pt idx="2">
                  <c:v>235519.57453000001</c:v>
                </c:pt>
                <c:pt idx="3">
                  <c:v>353492.78448999999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C-47A6-A84C-773D7A30B069}"/>
            </c:ext>
          </c:extLst>
        </c:ser>
        <c:ser>
          <c:idx val="0"/>
          <c:order val="1"/>
          <c:tx>
            <c:strRef>
              <c:f>'2002_2026_AYLIK_IHR'!$A$39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'2002_2026_AYLIK_IHR'!$C$39:$N$39</c:f>
              <c:numCache>
                <c:formatCode>#,##0</c:formatCode>
                <c:ptCount val="12"/>
                <c:pt idx="0">
                  <c:v>82415.475059999997</c:v>
                </c:pt>
                <c:pt idx="1">
                  <c:v>158782.83376000001</c:v>
                </c:pt>
                <c:pt idx="2">
                  <c:v>86356.291979999995</c:v>
                </c:pt>
                <c:pt idx="3">
                  <c:v>129783.30017</c:v>
                </c:pt>
                <c:pt idx="4">
                  <c:v>367051.56397000002</c:v>
                </c:pt>
                <c:pt idx="5">
                  <c:v>84044.054889999999</c:v>
                </c:pt>
                <c:pt idx="6">
                  <c:v>262652.07131999999</c:v>
                </c:pt>
                <c:pt idx="7">
                  <c:v>81744.173809999993</c:v>
                </c:pt>
                <c:pt idx="8">
                  <c:v>230420.35769</c:v>
                </c:pt>
                <c:pt idx="9">
                  <c:v>304893.73233000003</c:v>
                </c:pt>
                <c:pt idx="10">
                  <c:v>164250.66383999999</c:v>
                </c:pt>
                <c:pt idx="11">
                  <c:v>291305.66707000002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C-47A6-A84C-773D7A30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3936"/>
        <c:axId val="-1951194480"/>
      </c:lineChart>
      <c:catAx>
        <c:axId val="-195119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4480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3936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SAVUNMA</a:t>
            </a:r>
            <a:r>
              <a:rPr lang="tr-TR" sz="1000" baseline="0"/>
              <a:t> VE HAVACILIK SANAYİİ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22066666666666668"/>
          <c:y val="2.7465667915106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5106195995163529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'2002_2026_AYLIK_IHR'!$C$52:$N$52</c:f>
              <c:numCache>
                <c:formatCode>#,##0</c:formatCode>
                <c:ptCount val="12"/>
                <c:pt idx="0">
                  <c:v>554488.19403000001</c:v>
                </c:pt>
                <c:pt idx="1">
                  <c:v>552714.52179999999</c:v>
                </c:pt>
                <c:pt idx="2">
                  <c:v>801526.52358000004</c:v>
                </c:pt>
                <c:pt idx="3">
                  <c:v>962343.04887000006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6-452E-B66D-1EF371E00EB6}"/>
            </c:ext>
          </c:extLst>
        </c:ser>
        <c:ser>
          <c:idx val="0"/>
          <c:order val="1"/>
          <c:tx>
            <c:strRef>
              <c:f>'2002_2026_AYLIK_IHR'!$A$53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'2002_2026_AYLIK_IHR'!$C$53:$N$53</c:f>
              <c:numCache>
                <c:formatCode>#,##0</c:formatCode>
                <c:ptCount val="12"/>
                <c:pt idx="0">
                  <c:v>385092.23923000001</c:v>
                </c:pt>
                <c:pt idx="1">
                  <c:v>435232.14489</c:v>
                </c:pt>
                <c:pt idx="2">
                  <c:v>883926.97846999997</c:v>
                </c:pt>
                <c:pt idx="3">
                  <c:v>538174.46184</c:v>
                </c:pt>
                <c:pt idx="4">
                  <c:v>740976.43733999995</c:v>
                </c:pt>
                <c:pt idx="5">
                  <c:v>619556.71817999997</c:v>
                </c:pt>
                <c:pt idx="6">
                  <c:v>981427.40345999994</c:v>
                </c:pt>
                <c:pt idx="7">
                  <c:v>833854.67541000003</c:v>
                </c:pt>
                <c:pt idx="8">
                  <c:v>572821.47238000005</c:v>
                </c:pt>
                <c:pt idx="9">
                  <c:v>707502.30084000004</c:v>
                </c:pt>
                <c:pt idx="10">
                  <c:v>746160.26726999995</c:v>
                </c:pt>
                <c:pt idx="11">
                  <c:v>2561256.8997300002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6-452E-B66D-1EF371E0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6864"/>
        <c:axId val="-1951186320"/>
      </c:lineChart>
      <c:catAx>
        <c:axId val="-19511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63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8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92262467191599"/>
          <c:y val="0.11235955056179775"/>
          <c:w val="0.26751999999999998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İKLİMLENDİRME</a:t>
            </a:r>
            <a:r>
              <a:rPr lang="tr-TR" sz="1000" baseline="0"/>
              <a:t> SANAYİ </a:t>
            </a:r>
            <a:r>
              <a:rPr lang="en-US" sz="1000"/>
              <a:t>İHRACATI (Bin $)</a:t>
            </a:r>
          </a:p>
        </c:rich>
      </c:tx>
      <c:layout>
        <c:manualLayout>
          <c:xMode val="edge"/>
          <c:yMode val="edge"/>
          <c:x val="0.25800000000000001"/>
          <c:y val="3.2459425717852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530606427005613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'2002_2026_AYLIK_IHR'!$C$54:$N$54</c:f>
              <c:numCache>
                <c:formatCode>#,##0</c:formatCode>
                <c:ptCount val="12"/>
                <c:pt idx="0">
                  <c:v>535193.47936999996</c:v>
                </c:pt>
                <c:pt idx="1">
                  <c:v>610991.57897999999</c:v>
                </c:pt>
                <c:pt idx="2">
                  <c:v>581214.69946999999</c:v>
                </c:pt>
                <c:pt idx="3">
                  <c:v>677468.03313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3-42DA-9FF3-1F19EFE6F72D}"/>
            </c:ext>
          </c:extLst>
        </c:ser>
        <c:ser>
          <c:idx val="0"/>
          <c:order val="1"/>
          <c:tx>
            <c:strRef>
              <c:f>'2002_2026_AYLIK_IHR'!$A$55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'2002_2026_AYLIK_IHR'!$C$55:$N$55</c:f>
              <c:numCache>
                <c:formatCode>#,##0</c:formatCode>
                <c:ptCount val="12"/>
                <c:pt idx="0">
                  <c:v>588849.93016999995</c:v>
                </c:pt>
                <c:pt idx="1">
                  <c:v>590623.99667999998</c:v>
                </c:pt>
                <c:pt idx="2">
                  <c:v>637532.90419000003</c:v>
                </c:pt>
                <c:pt idx="3">
                  <c:v>609011.31469999999</c:v>
                </c:pt>
                <c:pt idx="4">
                  <c:v>656984.46658999997</c:v>
                </c:pt>
                <c:pt idx="5">
                  <c:v>531511.53674000001</c:v>
                </c:pt>
                <c:pt idx="6">
                  <c:v>656398.12792</c:v>
                </c:pt>
                <c:pt idx="7">
                  <c:v>569229.71245999995</c:v>
                </c:pt>
                <c:pt idx="8">
                  <c:v>605678.18370000005</c:v>
                </c:pt>
                <c:pt idx="9">
                  <c:v>665893.10981000005</c:v>
                </c:pt>
                <c:pt idx="10">
                  <c:v>612744.71016999998</c:v>
                </c:pt>
                <c:pt idx="11">
                  <c:v>662054.42006000003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3-42DA-9FF3-1F19EFE6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366768"/>
        <c:axId val="-1908358064"/>
      </c:lineChart>
      <c:catAx>
        <c:axId val="-19083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5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358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66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TARIM İHRACATI</a:t>
            </a:r>
            <a:endParaRPr lang="tr-TR" sz="1000" b="1" i="0" u="none" strike="noStrike" baseline="0"/>
          </a:p>
        </c:rich>
      </c:tx>
      <c:layout>
        <c:manualLayout>
          <c:xMode val="edge"/>
          <c:yMode val="edge"/>
          <c:x val="0.27169617989891004"/>
          <c:y val="5.533596837944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0845884621779"/>
          <c:y val="0.18972368631825576"/>
          <c:w val="0.75402468126949163"/>
          <c:h val="0.54940817496328231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'2002_2026_AYLIK_IHR'!$C$3:$N$3</c:f>
              <c:numCache>
                <c:formatCode>#,##0</c:formatCode>
                <c:ptCount val="12"/>
                <c:pt idx="0">
                  <c:v>3004806.4899499998</c:v>
                </c:pt>
                <c:pt idx="1">
                  <c:v>2949266.9063299997</c:v>
                </c:pt>
                <c:pt idx="2">
                  <c:v>3117156.6855699997</c:v>
                </c:pt>
                <c:pt idx="3">
                  <c:v>2768262.8208499998</c:v>
                </c:pt>
                <c:pt idx="4">
                  <c:v>3099840.22273</c:v>
                </c:pt>
                <c:pt idx="5">
                  <c:v>2542904.92368</c:v>
                </c:pt>
                <c:pt idx="6">
                  <c:v>2893568.4912</c:v>
                </c:pt>
                <c:pt idx="7">
                  <c:v>2704162.90466</c:v>
                </c:pt>
                <c:pt idx="8">
                  <c:v>2916605.9625600004</c:v>
                </c:pt>
                <c:pt idx="9">
                  <c:v>3289060.9372500004</c:v>
                </c:pt>
                <c:pt idx="10">
                  <c:v>3268518.7040199996</c:v>
                </c:pt>
                <c:pt idx="11">
                  <c:v>3821308.76602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0-435C-89ED-3527757BB3FD}"/>
            </c:ext>
          </c:extLst>
        </c:ser>
        <c:ser>
          <c:idx val="1"/>
          <c:order val="1"/>
          <c:tx>
            <c:strRef>
              <c:f>'2002_2026_AYLIK_IHR'!$A$2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'2002_2026_AYLIK_IHR'!$C$2:$N$2</c:f>
              <c:numCache>
                <c:formatCode>#,##0</c:formatCode>
                <c:ptCount val="12"/>
                <c:pt idx="0">
                  <c:v>2977586.07926</c:v>
                </c:pt>
                <c:pt idx="1">
                  <c:v>2914584.2022299999</c:v>
                </c:pt>
                <c:pt idx="2">
                  <c:v>2947895.94312</c:v>
                </c:pt>
                <c:pt idx="3">
                  <c:v>3278677.6441000002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0-435C-89ED-3527757BB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62272"/>
        <c:axId val="-1907349216"/>
      </c:lineChart>
      <c:catAx>
        <c:axId val="-19073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921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22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AYLIK İHRACAT RAKAMLARINDAKİ DEĞİŞİM, 2009-2025</a:t>
            </a:r>
          </a:p>
        </c:rich>
      </c:tx>
      <c:layout>
        <c:manualLayout>
          <c:xMode val="edge"/>
          <c:yMode val="edge"/>
          <c:x val="0.21774221770665791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3783200215318"/>
          <c:y val="0.16477295583961588"/>
          <c:w val="0.73656010658196058"/>
          <c:h val="0.60795538878754851"/>
        </c:manualLayout>
      </c:layout>
      <c:lineChart>
        <c:grouping val="standard"/>
        <c:varyColors val="0"/>
        <c:ser>
          <c:idx val="5"/>
          <c:order val="0"/>
          <c:tx>
            <c:v>2009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'2002_2026_AYLIK_IHR'!$C$67:$N$67</c:f>
              <c:numCache>
                <c:formatCode>#,##0</c:formatCode>
                <c:ptCount val="12"/>
                <c:pt idx="0">
                  <c:v>7884493.5240000002</c:v>
                </c:pt>
                <c:pt idx="1">
                  <c:v>8435115.8340000007</c:v>
                </c:pt>
                <c:pt idx="2">
                  <c:v>8155485.0810000002</c:v>
                </c:pt>
                <c:pt idx="3">
                  <c:v>7561696.2829999998</c:v>
                </c:pt>
                <c:pt idx="4">
                  <c:v>7346407.5279999999</c:v>
                </c:pt>
                <c:pt idx="5">
                  <c:v>8329692.7829999998</c:v>
                </c:pt>
                <c:pt idx="6">
                  <c:v>9055733.6710000001</c:v>
                </c:pt>
                <c:pt idx="7">
                  <c:v>7839908.8420000002</c:v>
                </c:pt>
                <c:pt idx="8">
                  <c:v>8480708.3870000001</c:v>
                </c:pt>
                <c:pt idx="9">
                  <c:v>10095768.029999999</c:v>
                </c:pt>
                <c:pt idx="10">
                  <c:v>8903010.773</c:v>
                </c:pt>
                <c:pt idx="11">
                  <c:v>10054591.867000001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5-4CDB-95E4-8E6D668BA313}"/>
            </c:ext>
          </c:extLst>
        </c:ser>
        <c:ser>
          <c:idx val="6"/>
          <c:order val="1"/>
          <c:tx>
            <c:strRef>
              <c:f>'2002_2026_AYLIK_IHR'!$A$68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val>
            <c:numRef>
              <c:f>'2002_2026_AYLIK_IHR'!$C$68:$N$68</c:f>
              <c:numCache>
                <c:formatCode>#,##0</c:formatCode>
                <c:ptCount val="12"/>
                <c:pt idx="0">
                  <c:v>7828748.0580000002</c:v>
                </c:pt>
                <c:pt idx="1">
                  <c:v>8263237.8140000002</c:v>
                </c:pt>
                <c:pt idx="2">
                  <c:v>9886488.1710000001</c:v>
                </c:pt>
                <c:pt idx="3">
                  <c:v>9396006.6539999992</c:v>
                </c:pt>
                <c:pt idx="4">
                  <c:v>9799958.1170000006</c:v>
                </c:pt>
                <c:pt idx="5">
                  <c:v>9542907.6439999994</c:v>
                </c:pt>
                <c:pt idx="6">
                  <c:v>9564682.5449999999</c:v>
                </c:pt>
                <c:pt idx="7">
                  <c:v>8523451.9729999993</c:v>
                </c:pt>
                <c:pt idx="8">
                  <c:v>8909230.5209999997</c:v>
                </c:pt>
                <c:pt idx="9">
                  <c:v>10963586.27</c:v>
                </c:pt>
                <c:pt idx="10">
                  <c:v>9382369.7180000003</c:v>
                </c:pt>
                <c:pt idx="11">
                  <c:v>11822551.698999999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5-4CDB-95E4-8E6D668BA313}"/>
            </c:ext>
          </c:extLst>
        </c:ser>
        <c:ser>
          <c:idx val="7"/>
          <c:order val="2"/>
          <c:tx>
            <c:strRef>
              <c:f>'2002_2026_AYLIK_IHR'!$A$69</c:f>
              <c:strCache>
                <c:ptCount val="1"/>
                <c:pt idx="0">
                  <c:v>2011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'2002_2026_AYLIK_IHR'!$C$69:$N$69</c:f>
              <c:numCache>
                <c:formatCode>#,##0</c:formatCode>
                <c:ptCount val="12"/>
                <c:pt idx="0">
                  <c:v>9551084.6390000004</c:v>
                </c:pt>
                <c:pt idx="1">
                  <c:v>10059126.307</c:v>
                </c:pt>
                <c:pt idx="2">
                  <c:v>11811085.16</c:v>
                </c:pt>
                <c:pt idx="3">
                  <c:v>11873269.447000001</c:v>
                </c:pt>
                <c:pt idx="4">
                  <c:v>10943364.372</c:v>
                </c:pt>
                <c:pt idx="5">
                  <c:v>11349953.558</c:v>
                </c:pt>
                <c:pt idx="6">
                  <c:v>11860004.271</c:v>
                </c:pt>
                <c:pt idx="7">
                  <c:v>11245124.657</c:v>
                </c:pt>
                <c:pt idx="8">
                  <c:v>10750626.098999999</c:v>
                </c:pt>
                <c:pt idx="9">
                  <c:v>11907219.297</c:v>
                </c:pt>
                <c:pt idx="10">
                  <c:v>11078524.743000001</c:v>
                </c:pt>
                <c:pt idx="11">
                  <c:v>12477486.279999999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5-4CDB-95E4-8E6D668BA313}"/>
            </c:ext>
          </c:extLst>
        </c:ser>
        <c:ser>
          <c:idx val="0"/>
          <c:order val="3"/>
          <c:tx>
            <c:strRef>
              <c:f>'2002_2026_AYLIK_IHR'!$A$70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val>
            <c:numRef>
              <c:f>'2002_2026_AYLIK_IHR'!$C$70:$N$70</c:f>
              <c:numCache>
                <c:formatCode>#,##0</c:formatCode>
                <c:ptCount val="12"/>
                <c:pt idx="0">
                  <c:v>10348187.165999999</c:v>
                </c:pt>
                <c:pt idx="1">
                  <c:v>11748000.124</c:v>
                </c:pt>
                <c:pt idx="2">
                  <c:v>13208572.977</c:v>
                </c:pt>
                <c:pt idx="3">
                  <c:v>12630226.718</c:v>
                </c:pt>
                <c:pt idx="4">
                  <c:v>13131530.960999999</c:v>
                </c:pt>
                <c:pt idx="5">
                  <c:v>13231198.687999999</c:v>
                </c:pt>
                <c:pt idx="6">
                  <c:v>12830675.307</c:v>
                </c:pt>
                <c:pt idx="7">
                  <c:v>12831394.572000001</c:v>
                </c:pt>
                <c:pt idx="8">
                  <c:v>12952651.721999999</c:v>
                </c:pt>
                <c:pt idx="9">
                  <c:v>13190769.654999999</c:v>
                </c:pt>
                <c:pt idx="10">
                  <c:v>13753052.493000001</c:v>
                </c:pt>
                <c:pt idx="11">
                  <c:v>12605476.173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E5-4CDB-95E4-8E6D668BA313}"/>
            </c:ext>
          </c:extLst>
        </c:ser>
        <c:ser>
          <c:idx val="3"/>
          <c:order val="4"/>
          <c:tx>
            <c:strRef>
              <c:f>'2002_2026_AYLIK_IHR'!$A$71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val>
            <c:numRef>
              <c:f>'2002_2026_AYLIK_IHR'!$C$71:$N$71</c:f>
              <c:numCache>
                <c:formatCode>#,##0</c:formatCode>
                <c:ptCount val="12"/>
                <c:pt idx="0">
                  <c:v>11481521.079</c:v>
                </c:pt>
                <c:pt idx="1">
                  <c:v>12385690.909</c:v>
                </c:pt>
                <c:pt idx="2">
                  <c:v>13122058.141000001</c:v>
                </c:pt>
                <c:pt idx="3">
                  <c:v>12468202.903000001</c:v>
                </c:pt>
                <c:pt idx="4">
                  <c:v>13277209.017000001</c:v>
                </c:pt>
                <c:pt idx="5">
                  <c:v>12399973.961999999</c:v>
                </c:pt>
                <c:pt idx="6">
                  <c:v>13059519.685000001</c:v>
                </c:pt>
                <c:pt idx="7">
                  <c:v>11118300.903000001</c:v>
                </c:pt>
                <c:pt idx="8">
                  <c:v>13060371.039000001</c:v>
                </c:pt>
                <c:pt idx="9">
                  <c:v>12053704.638</c:v>
                </c:pt>
                <c:pt idx="10">
                  <c:v>14201227.351</c:v>
                </c:pt>
                <c:pt idx="11">
                  <c:v>13174857.460000001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E5-4CDB-95E4-8E6D668BA313}"/>
            </c:ext>
          </c:extLst>
        </c:ser>
        <c:ser>
          <c:idx val="4"/>
          <c:order val="5"/>
          <c:tx>
            <c:strRef>
              <c:f>'2002_2026_AYLIK_IHR'!$A$72</c:f>
              <c:strCache>
                <c:ptCount val="1"/>
                <c:pt idx="0">
                  <c:v>2014</c:v>
                </c:pt>
              </c:strCache>
            </c:strRef>
          </c:tx>
          <c:marker>
            <c:symbol val="diamond"/>
            <c:size val="5"/>
          </c:marker>
          <c:val>
            <c:numRef>
              <c:f>'2002_2026_AYLIK_IHR'!$C$72:$N$72</c:f>
              <c:numCache>
                <c:formatCode>#,##0</c:formatCode>
                <c:ptCount val="12"/>
                <c:pt idx="0">
                  <c:v>12399761.948000001</c:v>
                </c:pt>
                <c:pt idx="1">
                  <c:v>13053292.493000001</c:v>
                </c:pt>
                <c:pt idx="2">
                  <c:v>14680110.779999999</c:v>
                </c:pt>
                <c:pt idx="3">
                  <c:v>13371185.664000001</c:v>
                </c:pt>
                <c:pt idx="4">
                  <c:v>13681906.159</c:v>
                </c:pt>
                <c:pt idx="5">
                  <c:v>12880924.245999999</c:v>
                </c:pt>
                <c:pt idx="6">
                  <c:v>13344776.958000001</c:v>
                </c:pt>
                <c:pt idx="7">
                  <c:v>11386828.925000001</c:v>
                </c:pt>
                <c:pt idx="8">
                  <c:v>13583120.905999999</c:v>
                </c:pt>
                <c:pt idx="9">
                  <c:v>12891630.102</c:v>
                </c:pt>
                <c:pt idx="10">
                  <c:v>13067348.107000001</c:v>
                </c:pt>
                <c:pt idx="11">
                  <c:v>13269271.402000001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E5-4CDB-95E4-8E6D668BA313}"/>
            </c:ext>
          </c:extLst>
        </c:ser>
        <c:ser>
          <c:idx val="1"/>
          <c:order val="6"/>
          <c:tx>
            <c:strRef>
              <c:f>'2002_2026_AYLIK_IHR'!$A$73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'2002_2026_AYLIK_IHR'!$C$73:$N$73</c:f>
              <c:numCache>
                <c:formatCode>#,##0</c:formatCode>
                <c:ptCount val="12"/>
                <c:pt idx="0">
                  <c:v>12301766.75</c:v>
                </c:pt>
                <c:pt idx="1">
                  <c:v>12231860.140000001</c:v>
                </c:pt>
                <c:pt idx="2">
                  <c:v>12519910.437999999</c:v>
                </c:pt>
                <c:pt idx="3">
                  <c:v>13349346.866</c:v>
                </c:pt>
                <c:pt idx="4">
                  <c:v>11080385.127</c:v>
                </c:pt>
                <c:pt idx="5">
                  <c:v>11949647.085999999</c:v>
                </c:pt>
                <c:pt idx="6">
                  <c:v>11129358.973999999</c:v>
                </c:pt>
                <c:pt idx="7">
                  <c:v>11022045.344000001</c:v>
                </c:pt>
                <c:pt idx="8">
                  <c:v>11581703.842</c:v>
                </c:pt>
                <c:pt idx="9">
                  <c:v>13240039.088</c:v>
                </c:pt>
                <c:pt idx="10">
                  <c:v>11681989.013</c:v>
                </c:pt>
                <c:pt idx="11">
                  <c:v>11750818.76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E5-4CDB-95E4-8E6D668BA313}"/>
            </c:ext>
          </c:extLst>
        </c:ser>
        <c:ser>
          <c:idx val="2"/>
          <c:order val="7"/>
          <c:tx>
            <c:strRef>
              <c:f>'2002_2026_AYLIK_IHR'!$A$74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'2002_2026_AYLIK_IHR'!$C$74:$N$74</c:f>
              <c:numCache>
                <c:formatCode>#,##0</c:formatCode>
                <c:ptCount val="12"/>
                <c:pt idx="0">
                  <c:v>9546115.4000000004</c:v>
                </c:pt>
                <c:pt idx="1">
                  <c:v>12366388.057</c:v>
                </c:pt>
                <c:pt idx="2">
                  <c:v>12757672.093</c:v>
                </c:pt>
                <c:pt idx="3">
                  <c:v>11950497.685000001</c:v>
                </c:pt>
                <c:pt idx="4">
                  <c:v>12098611.067</c:v>
                </c:pt>
                <c:pt idx="5">
                  <c:v>12864154.060000001</c:v>
                </c:pt>
                <c:pt idx="6">
                  <c:v>9850124.8719999995</c:v>
                </c:pt>
                <c:pt idx="7">
                  <c:v>11830762.82</c:v>
                </c:pt>
                <c:pt idx="8">
                  <c:v>10901638.452</c:v>
                </c:pt>
                <c:pt idx="9">
                  <c:v>12796159.91</c:v>
                </c:pt>
                <c:pt idx="10">
                  <c:v>12786936.247</c:v>
                </c:pt>
                <c:pt idx="11">
                  <c:v>12780523.145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E5-4CDB-95E4-8E6D668BA313}"/>
            </c:ext>
          </c:extLst>
        </c:ser>
        <c:ser>
          <c:idx val="8"/>
          <c:order val="8"/>
          <c:tx>
            <c:strRef>
              <c:f>'2002_2026_AYLIK_IHR'!$A$75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val>
            <c:numRef>
              <c:f>'2002_2026_AYLIK_IHR'!$C$75:$N$75</c:f>
              <c:numCache>
                <c:formatCode>#,##0</c:formatCode>
                <c:ptCount val="12"/>
                <c:pt idx="0">
                  <c:v>11247585.677000133</c:v>
                </c:pt>
                <c:pt idx="1">
                  <c:v>12089908.933999483</c:v>
                </c:pt>
                <c:pt idx="2">
                  <c:v>14470814.05899963</c:v>
                </c:pt>
                <c:pt idx="3">
                  <c:v>12859938.790999187</c:v>
                </c:pt>
                <c:pt idx="4">
                  <c:v>13582079.73099998</c:v>
                </c:pt>
                <c:pt idx="5">
                  <c:v>13125306.943999315</c:v>
                </c:pt>
                <c:pt idx="6">
                  <c:v>12612074.05599888</c:v>
                </c:pt>
                <c:pt idx="7">
                  <c:v>13248462.990000026</c:v>
                </c:pt>
                <c:pt idx="8">
                  <c:v>11810080.804999635</c:v>
                </c:pt>
                <c:pt idx="9">
                  <c:v>13912699.49399944</c:v>
                </c:pt>
                <c:pt idx="10">
                  <c:v>14188323.115998682</c:v>
                </c:pt>
                <c:pt idx="11">
                  <c:v>13845665.816998869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E5-4CDB-95E4-8E6D668BA313}"/>
            </c:ext>
          </c:extLst>
        </c:ser>
        <c:ser>
          <c:idx val="9"/>
          <c:order val="9"/>
          <c:tx>
            <c:strRef>
              <c:f>'2002_2026_AYLIK_IHR'!$A$76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val>
            <c:numRef>
              <c:f>'2002_2026_AYLIK_IHR'!$C$76:$N$76</c:f>
              <c:numCache>
                <c:formatCode>#,##0</c:formatCode>
                <c:ptCount val="12"/>
                <c:pt idx="0">
                  <c:v>13080096.762</c:v>
                </c:pt>
                <c:pt idx="1">
                  <c:v>13827132.654999999</c:v>
                </c:pt>
                <c:pt idx="2">
                  <c:v>16338253.918</c:v>
                </c:pt>
                <c:pt idx="3">
                  <c:v>14530822.873</c:v>
                </c:pt>
                <c:pt idx="4">
                  <c:v>15166648.044</c:v>
                </c:pt>
                <c:pt idx="5">
                  <c:v>13657091.159</c:v>
                </c:pt>
                <c:pt idx="6">
                  <c:v>14771360.698000001</c:v>
                </c:pt>
                <c:pt idx="7">
                  <c:v>12926754.198999999</c:v>
                </c:pt>
                <c:pt idx="8">
                  <c:v>15247368.846000001</c:v>
                </c:pt>
                <c:pt idx="9">
                  <c:v>16590652.49</c:v>
                </c:pt>
                <c:pt idx="10">
                  <c:v>16386878.392999999</c:v>
                </c:pt>
                <c:pt idx="11">
                  <c:v>14645696.251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E5-4CDB-95E4-8E6D668BA313}"/>
            </c:ext>
          </c:extLst>
        </c:ser>
        <c:ser>
          <c:idx val="10"/>
          <c:order val="10"/>
          <c:tx>
            <c:strRef>
              <c:f>'2002_2026_AYLIK_IHR'!$A$77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val>
            <c:numRef>
              <c:f>'2002_2026_AYLIK_IHR'!$C$77:$N$77</c:f>
              <c:numCache>
                <c:formatCode>#,##0</c:formatCode>
                <c:ptCount val="12"/>
                <c:pt idx="0">
                  <c:v>13874826.012</c:v>
                </c:pt>
                <c:pt idx="1">
                  <c:v>14323043.041999999</c:v>
                </c:pt>
                <c:pt idx="2">
                  <c:v>16335862.397</c:v>
                </c:pt>
                <c:pt idx="3">
                  <c:v>15340619.824999999</c:v>
                </c:pt>
                <c:pt idx="4">
                  <c:v>16855105.096999999</c:v>
                </c:pt>
                <c:pt idx="5">
                  <c:v>11634653.880999999</c:v>
                </c:pt>
                <c:pt idx="6">
                  <c:v>15932004.723999999</c:v>
                </c:pt>
                <c:pt idx="7">
                  <c:v>13222876.222999999</c:v>
                </c:pt>
                <c:pt idx="8">
                  <c:v>15273579.960999999</c:v>
                </c:pt>
                <c:pt idx="9">
                  <c:v>16410781.68</c:v>
                </c:pt>
                <c:pt idx="10">
                  <c:v>16242650.391000001</c:v>
                </c:pt>
                <c:pt idx="11">
                  <c:v>15386718.469000001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E5-4CDB-95E4-8E6D668BA313}"/>
            </c:ext>
          </c:extLst>
        </c:ser>
        <c:ser>
          <c:idx val="11"/>
          <c:order val="11"/>
          <c:tx>
            <c:strRef>
              <c:f>'2002_2026_AYLIK_IHR'!$A$79</c:f>
              <c:strCache>
                <c:ptCount val="1"/>
                <c:pt idx="0">
                  <c:v>2021</c:v>
                </c:pt>
              </c:strCache>
            </c:strRef>
          </c:tx>
          <c:marker>
            <c:symbol val="none"/>
          </c:marker>
          <c:val>
            <c:numRef>
              <c:f>'2002_2026_AYLIK_IHR'!$C$79:$N$79</c:f>
              <c:numCache>
                <c:formatCode>#,##0</c:formatCode>
                <c:ptCount val="12"/>
                <c:pt idx="0">
                  <c:v>15306487.643915899</c:v>
                </c:pt>
                <c:pt idx="1">
                  <c:v>15777151.373676499</c:v>
                </c:pt>
                <c:pt idx="2">
                  <c:v>18125533.345878098</c:v>
                </c:pt>
                <c:pt idx="3">
                  <c:v>18106582.520971801</c:v>
                </c:pt>
                <c:pt idx="4">
                  <c:v>18587253.5966384</c:v>
                </c:pt>
                <c:pt idx="5">
                  <c:v>19036800.670268498</c:v>
                </c:pt>
                <c:pt idx="6">
                  <c:v>19020902.292177301</c:v>
                </c:pt>
                <c:pt idx="7">
                  <c:v>18681996.8976386</c:v>
                </c:pt>
                <c:pt idx="8">
                  <c:v>19984264.497713201</c:v>
                </c:pt>
                <c:pt idx="9">
                  <c:v>21100833.1277362</c:v>
                </c:pt>
                <c:pt idx="10">
                  <c:v>20749365.9948617</c:v>
                </c:pt>
                <c:pt idx="11">
                  <c:v>21316881.481321499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1E5-4CDB-95E4-8E6D668BA313}"/>
            </c:ext>
          </c:extLst>
        </c:ser>
        <c:ser>
          <c:idx val="12"/>
          <c:order val="12"/>
          <c:tx>
            <c:strRef>
              <c:f>'2002_2026_AYLIK_IHR'!$A$80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'2002_2026_AYLIK_IHR'!$C$80:$N$80</c:f>
              <c:numCache>
                <c:formatCode>#,##0</c:formatCode>
                <c:ptCount val="12"/>
                <c:pt idx="0">
                  <c:v>17553745.067000002</c:v>
                </c:pt>
                <c:pt idx="1">
                  <c:v>19904331.120000001</c:v>
                </c:pt>
                <c:pt idx="2">
                  <c:v>22609642.478</c:v>
                </c:pt>
                <c:pt idx="3">
                  <c:v>23330991.125</c:v>
                </c:pt>
                <c:pt idx="4">
                  <c:v>18931811.633000001</c:v>
                </c:pt>
                <c:pt idx="5">
                  <c:v>23359482.375999998</c:v>
                </c:pt>
                <c:pt idx="6">
                  <c:v>18536547.530999999</c:v>
                </c:pt>
                <c:pt idx="7">
                  <c:v>21275849.662</c:v>
                </c:pt>
                <c:pt idx="8">
                  <c:v>22596774.302000001</c:v>
                </c:pt>
                <c:pt idx="9">
                  <c:v>21300785.131999999</c:v>
                </c:pt>
                <c:pt idx="10">
                  <c:v>21871038.612</c:v>
                </c:pt>
                <c:pt idx="11">
                  <c:v>22898748.625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E5-4CDB-95E4-8E6D668BA313}"/>
            </c:ext>
          </c:extLst>
        </c:ser>
        <c:ser>
          <c:idx val="13"/>
          <c:order val="13"/>
          <c:tx>
            <c:strRef>
              <c:f>'2002_2026_AYLIK_IHR'!$A$81</c:f>
              <c:strCache>
                <c:ptCount val="1"/>
                <c:pt idx="0">
                  <c:v>2023</c:v>
                </c:pt>
              </c:strCache>
            </c:strRef>
          </c:tx>
          <c:marker>
            <c:symbol val="none"/>
          </c:marker>
          <c:val>
            <c:numRef>
              <c:f>'2002_2026_AYLIK_IHR'!$C$81:$N$81</c:f>
              <c:numCache>
                <c:formatCode>#,##0</c:formatCode>
                <c:ptCount val="12"/>
                <c:pt idx="0">
                  <c:v>19331709</c:v>
                </c:pt>
                <c:pt idx="1">
                  <c:v>18565678</c:v>
                </c:pt>
                <c:pt idx="2">
                  <c:v>23562970</c:v>
                </c:pt>
                <c:pt idx="3">
                  <c:v>19250045</c:v>
                </c:pt>
                <c:pt idx="4">
                  <c:v>21633012</c:v>
                </c:pt>
                <c:pt idx="5">
                  <c:v>20773219</c:v>
                </c:pt>
                <c:pt idx="6">
                  <c:v>19779817</c:v>
                </c:pt>
                <c:pt idx="7">
                  <c:v>21556273</c:v>
                </c:pt>
                <c:pt idx="8">
                  <c:v>22411386</c:v>
                </c:pt>
                <c:pt idx="9">
                  <c:v>22804541</c:v>
                </c:pt>
                <c:pt idx="10">
                  <c:v>23000730</c:v>
                </c:pt>
                <c:pt idx="11">
                  <c:v>22958051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1E5-4CDB-95E4-8E6D668BA313}"/>
            </c:ext>
          </c:extLst>
        </c:ser>
        <c:ser>
          <c:idx val="14"/>
          <c:order val="14"/>
          <c:tx>
            <c:strRef>
              <c:f>'2002_2026_AYLIK_IHR'!$A$82</c:f>
              <c:strCache>
                <c:ptCount val="1"/>
                <c:pt idx="0">
                  <c:v>2024</c:v>
                </c:pt>
              </c:strCache>
            </c:strRef>
          </c:tx>
          <c:marker>
            <c:symbol val="none"/>
          </c:marker>
          <c:val>
            <c:numRef>
              <c:f>'2002_2026_AYLIK_IHR'!$C$82:$N$82</c:f>
              <c:numCache>
                <c:formatCode>#,##0</c:formatCode>
                <c:ptCount val="12"/>
                <c:pt idx="0">
                  <c:v>20000625</c:v>
                </c:pt>
                <c:pt idx="1">
                  <c:v>21091519</c:v>
                </c:pt>
                <c:pt idx="2">
                  <c:v>22648722</c:v>
                </c:pt>
                <c:pt idx="3">
                  <c:v>19292521</c:v>
                </c:pt>
                <c:pt idx="4">
                  <c:v>24180070</c:v>
                </c:pt>
                <c:pt idx="5">
                  <c:v>19015329</c:v>
                </c:pt>
                <c:pt idx="6">
                  <c:v>22475505</c:v>
                </c:pt>
                <c:pt idx="7">
                  <c:v>22000689</c:v>
                </c:pt>
                <c:pt idx="8">
                  <c:v>21956026</c:v>
                </c:pt>
                <c:pt idx="9">
                  <c:v>23473313</c:v>
                </c:pt>
                <c:pt idx="10">
                  <c:v>22236792</c:v>
                </c:pt>
                <c:pt idx="11">
                  <c:v>23407021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9-4024-98C6-37C968540464}"/>
            </c:ext>
          </c:extLst>
        </c:ser>
        <c:ser>
          <c:idx val="15"/>
          <c:order val="15"/>
          <c:tx>
            <c:strRef>
              <c:f>'2002_2026_AYLIK_IHR'!$A$83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'2002_2026_AYLIK_IHR'!$C$83:$N$83</c:f>
              <c:numCache>
                <c:formatCode>#,##0</c:formatCode>
                <c:ptCount val="12"/>
                <c:pt idx="0">
                  <c:v>21160291.715999998</c:v>
                </c:pt>
                <c:pt idx="1">
                  <c:v>20728230.017000001</c:v>
                </c:pt>
                <c:pt idx="2">
                  <c:v>23405612.638999999</c:v>
                </c:pt>
                <c:pt idx="3">
                  <c:v>20779429.629000001</c:v>
                </c:pt>
                <c:pt idx="4">
                  <c:v>24815986.087000001</c:v>
                </c:pt>
                <c:pt idx="5">
                  <c:v>20468128.408</c:v>
                </c:pt>
                <c:pt idx="6">
                  <c:v>24909834.552999999</c:v>
                </c:pt>
                <c:pt idx="7">
                  <c:v>21701391.25</c:v>
                </c:pt>
                <c:pt idx="8">
                  <c:v>22518262.967999998</c:v>
                </c:pt>
                <c:pt idx="9">
                  <c:v>23949858.182999998</c:v>
                </c:pt>
                <c:pt idx="10">
                  <c:v>22508704.331</c:v>
                </c:pt>
                <c:pt idx="11">
                  <c:v>26342180.956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7-4325-81E8-91D86E947E9D}"/>
            </c:ext>
          </c:extLst>
        </c:ser>
        <c:ser>
          <c:idx val="16"/>
          <c:order val="16"/>
          <c:tx>
            <c:strRef>
              <c:f>'2002_2026_AYLIK_IHR'!$A$84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'2002_2026_AYLIK_IHR'!$C$84:$N$84</c:f>
              <c:numCache>
                <c:formatCode>#,##0</c:formatCode>
                <c:ptCount val="12"/>
                <c:pt idx="0">
                  <c:v>20322410.333000001</c:v>
                </c:pt>
                <c:pt idx="1">
                  <c:v>21005674.539000001</c:v>
                </c:pt>
                <c:pt idx="2">
                  <c:v>21899038.254999999</c:v>
                </c:pt>
                <c:pt idx="3">
                  <c:v>25402854.392999999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2-4BA7-B524-9F9D8C6FB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56832"/>
        <c:axId val="-1907355200"/>
      </c:lineChart>
      <c:catAx>
        <c:axId val="-19073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5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BİN DOLAR</a:t>
                </a:r>
              </a:p>
            </c:rich>
          </c:tx>
          <c:layout>
            <c:manualLayout>
              <c:xMode val="edge"/>
              <c:yMode val="edge"/>
              <c:x val="2.150537634408603E-2"/>
              <c:y val="0.375000596516344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68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20487158731332"/>
          <c:y val="0.12982311034650079"/>
          <c:w val="8.59275053304904E-2"/>
          <c:h val="0.87017686709615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YILLAR İTİBARİYLE TÜRKİYE İHRACATI 2002-2025 (1.000 $)</a:t>
            </a:r>
          </a:p>
        </c:rich>
      </c:tx>
      <c:layout>
        <c:manualLayout>
          <c:xMode val="edge"/>
          <c:yMode val="edge"/>
          <c:x val="0.19840230689799673"/>
          <c:y val="3.2911392405063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821140056188"/>
          <c:y val="5.9915611814345994E-2"/>
          <c:w val="0.84702378111826926"/>
          <c:h val="0.8261603375527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'2002_2026_AYLIK_IHR'!$A$60:$A$84</c:f>
              <c:strCach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strCache>
            </c:strRef>
          </c:tx>
          <c:spPr>
            <a:gradFill rotWithShape="0">
              <a:gsLst>
                <a:gs pos="0">
                  <a:srgbClr val="000080">
                    <a:gamma/>
                    <a:shade val="46275"/>
                    <a:invGamma/>
                  </a:srgbClr>
                </a:gs>
                <a:gs pos="100000">
                  <a:srgbClr val="00008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1"/>
              <c:layout>
                <c:manualLayout>
                  <c:x val="-8.8007759257078529E-17"/>
                  <c:y val="-1.9374724790841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E6-4797-88B2-A0F0DBD07AE7}"/>
                </c:ext>
              </c:extLst>
            </c:dLbl>
            <c:dLbl>
              <c:idx val="12"/>
              <c:layout>
                <c:manualLayout>
                  <c:x val="-8.8007759257078529E-17"/>
                  <c:y val="-3.1704095112285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E6-4797-88B2-A0F0DBD07AE7}"/>
                </c:ext>
              </c:extLst>
            </c:dLbl>
            <c:dLbl>
              <c:idx val="14"/>
              <c:layout>
                <c:manualLayout>
                  <c:x val="-3.6003590153273236E-3"/>
                  <c:y val="-2.9942756494936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E6-4797-88B2-A0F0DBD07AE7}"/>
                </c:ext>
              </c:extLst>
            </c:dLbl>
            <c:dLbl>
              <c:idx val="15"/>
              <c:layout>
                <c:manualLayout>
                  <c:x val="-2.4002393435515489E-3"/>
                  <c:y val="-1.76133861734918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E6-4797-88B2-A0F0DBD07AE7}"/>
                </c:ext>
              </c:extLst>
            </c:dLbl>
            <c:dLbl>
              <c:idx val="17"/>
              <c:layout>
                <c:manualLayout>
                  <c:x val="0"/>
                  <c:y val="-1.4090708938793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E6-4797-88B2-A0F0DBD07AE7}"/>
                </c:ext>
              </c:extLst>
            </c:dLbl>
            <c:dLbl>
              <c:idx val="21"/>
              <c:layout>
                <c:manualLayout>
                  <c:x val="1.2001196717755986E-3"/>
                  <c:y val="-2.28974020255394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E6-4797-88B2-A0F0DBD07AE7}"/>
                </c:ext>
              </c:extLst>
            </c:dLbl>
            <c:dLbl>
              <c:idx val="22"/>
              <c:layout>
                <c:manualLayout>
                  <c:x val="0"/>
                  <c:y val="-1.2329370321444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E6-4797-88B2-A0F0DBD07AE7}"/>
                </c:ext>
              </c:extLst>
            </c:dLbl>
            <c:spPr>
              <a:noFill/>
            </c:spPr>
            <c:txPr>
              <a:bodyPr anchor="ctr" anchorCtr="0"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'2002_2026_AYLIK_IHR'!$A$60:$A$84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'2002_2026_AYLIK_IHR'!$O$60:$O$84</c:f>
              <c:numCache>
                <c:formatCode>#,##0</c:formatCode>
                <c:ptCount val="25"/>
                <c:pt idx="0">
                  <c:v>36059089.028999999</c:v>
                </c:pt>
                <c:pt idx="1">
                  <c:v>47252836.302000001</c:v>
                </c:pt>
                <c:pt idx="2">
                  <c:v>63167152.819999993</c:v>
                </c:pt>
                <c:pt idx="3">
                  <c:v>73476408.142999992</c:v>
                </c:pt>
                <c:pt idx="4">
                  <c:v>85534675.517999992</c:v>
                </c:pt>
                <c:pt idx="5">
                  <c:v>107271749.90399998</c:v>
                </c:pt>
                <c:pt idx="6">
                  <c:v>132027195.626</c:v>
                </c:pt>
                <c:pt idx="7">
                  <c:v>102142612.603</c:v>
                </c:pt>
                <c:pt idx="8">
                  <c:v>113883219.18399999</c:v>
                </c:pt>
                <c:pt idx="9">
                  <c:v>134906868.83000001</c:v>
                </c:pt>
                <c:pt idx="10">
                  <c:v>152461736.55599999</c:v>
                </c:pt>
                <c:pt idx="11">
                  <c:v>151802637.08700001</c:v>
                </c:pt>
                <c:pt idx="12">
                  <c:v>157610157.69</c:v>
                </c:pt>
                <c:pt idx="13">
                  <c:v>143838871.428</c:v>
                </c:pt>
                <c:pt idx="14">
                  <c:v>142529583.80799997</c:v>
                </c:pt>
                <c:pt idx="15">
                  <c:v>156992940.41399324</c:v>
                </c:pt>
                <c:pt idx="16">
                  <c:v>177168756.28799999</c:v>
                </c:pt>
                <c:pt idx="17">
                  <c:v>180832721.70199999</c:v>
                </c:pt>
                <c:pt idx="18">
                  <c:v>169637755.31000003</c:v>
                </c:pt>
                <c:pt idx="19">
                  <c:v>225794053.44279772</c:v>
                </c:pt>
                <c:pt idx="20">
                  <c:v>254169747.66300002</c:v>
                </c:pt>
                <c:pt idx="21">
                  <c:v>255627431</c:v>
                </c:pt>
                <c:pt idx="22">
                  <c:v>261778132</c:v>
                </c:pt>
                <c:pt idx="23">
                  <c:v>273287910.73699999</c:v>
                </c:pt>
                <c:pt idx="24">
                  <c:v>88629977.520000011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F-4C54-B889-9BE2071BB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7361184"/>
        <c:axId val="-1907354656"/>
      </c:barChart>
      <c:catAx>
        <c:axId val="-19073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46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11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99CCFF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HUBUBAT BAKLİYAT VE YAĞLI TOHUMLAR İHRACATI</a:t>
            </a:r>
            <a:r>
              <a:rPr lang="tr-TR" baseline="0"/>
              <a:t> </a:t>
            </a:r>
          </a:p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(Bin</a:t>
            </a:r>
            <a:r>
              <a:rPr lang="tr-TR" baseline="0"/>
              <a:t> </a:t>
            </a:r>
            <a:r>
              <a:rPr lang="tr-TR"/>
              <a:t>$)</a:t>
            </a:r>
          </a:p>
        </c:rich>
      </c:tx>
      <c:layout>
        <c:manualLayout>
          <c:xMode val="edge"/>
          <c:yMode val="edge"/>
          <c:x val="0.1179279583917041"/>
          <c:y val="2.3347827790182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1458855482493"/>
          <c:y val="0.2178477690288714"/>
          <c:w val="0.82208753132894641"/>
          <c:h val="0.5031322462644926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'2002_2026_AYLIK_IHR'!$C$4:$N$4</c:f>
              <c:numCache>
                <c:formatCode>#,##0</c:formatCode>
                <c:ptCount val="12"/>
                <c:pt idx="0">
                  <c:v>926599.07038000005</c:v>
                </c:pt>
                <c:pt idx="1">
                  <c:v>949800.55868000002</c:v>
                </c:pt>
                <c:pt idx="2">
                  <c:v>947273.17882000003</c:v>
                </c:pt>
                <c:pt idx="3">
                  <c:v>1112257.9771700001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4-4AD7-8D6F-3E8D49121D16}"/>
            </c:ext>
          </c:extLst>
        </c:ser>
        <c:ser>
          <c:idx val="0"/>
          <c:order val="1"/>
          <c:tx>
            <c:strRef>
              <c:f>'2002_2026_AYLIK_IHR'!$A$5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  <a:ln w="9525">
                <a:noFill/>
              </a:ln>
            </c:spPr>
          </c:marker>
          <c:val>
            <c:numRef>
              <c:f>'2002_2026_AYLIK_IHR'!$C$5:$N$5</c:f>
              <c:numCache>
                <c:formatCode>#,##0</c:formatCode>
                <c:ptCount val="12"/>
                <c:pt idx="0">
                  <c:v>1024709.00734</c:v>
                </c:pt>
                <c:pt idx="1">
                  <c:v>1063435.5238399999</c:v>
                </c:pt>
                <c:pt idx="2">
                  <c:v>1106849.8955699999</c:v>
                </c:pt>
                <c:pt idx="3">
                  <c:v>956200.75358000002</c:v>
                </c:pt>
                <c:pt idx="4">
                  <c:v>1055854.9192600001</c:v>
                </c:pt>
                <c:pt idx="5">
                  <c:v>862683.00791000004</c:v>
                </c:pt>
                <c:pt idx="6">
                  <c:v>1018302.44293</c:v>
                </c:pt>
                <c:pt idx="7">
                  <c:v>955115.03984999994</c:v>
                </c:pt>
                <c:pt idx="8">
                  <c:v>991755.52106000006</c:v>
                </c:pt>
                <c:pt idx="9">
                  <c:v>1089813.35583</c:v>
                </c:pt>
                <c:pt idx="10">
                  <c:v>1031097.26507</c:v>
                </c:pt>
                <c:pt idx="11">
                  <c:v>1205007.82131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4-4AD7-8D6F-3E8D49121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392"/>
        <c:axId val="-1907348672"/>
      </c:lineChart>
      <c:catAx>
        <c:axId val="-1907351392"/>
        <c:scaling>
          <c:orientation val="minMax"/>
        </c:scaling>
        <c:delete val="0"/>
        <c:axPos val="b"/>
        <c:numFmt formatCode="#\ ?/?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867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3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453397313065929"/>
          <c:y val="0.16911505464801974"/>
          <c:w val="0.27353783231083845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YAŞ MEYVE VE SEBZE İHRACATI (Bin $)</a:t>
            </a:r>
          </a:p>
        </c:rich>
      </c:tx>
      <c:layout>
        <c:manualLayout>
          <c:xMode val="edge"/>
          <c:yMode val="edge"/>
          <c:x val="0.20612266323852377"/>
          <c:y val="1.7610062893081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18113240922097806"/>
          <c:w val="0.81836816243638633"/>
          <c:h val="0.55471800323924569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'2002_2026_AYLIK_IHR'!$C$6:$N$6</c:f>
              <c:numCache>
                <c:formatCode>#,##0</c:formatCode>
                <c:ptCount val="12"/>
                <c:pt idx="0">
                  <c:v>512440.03301000001</c:v>
                </c:pt>
                <c:pt idx="1">
                  <c:v>397610.80326000002</c:v>
                </c:pt>
                <c:pt idx="2">
                  <c:v>394679.08278</c:v>
                </c:pt>
                <c:pt idx="3">
                  <c:v>329480.77198000002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4-4A2A-8F37-E7F2A36BC1BD}"/>
            </c:ext>
          </c:extLst>
        </c:ser>
        <c:ser>
          <c:idx val="0"/>
          <c:order val="1"/>
          <c:tx>
            <c:strRef>
              <c:f>'2002_2026_AYLIK_IHR'!$A$7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'2002_2026_AYLIK_IHR'!$C$7:$N$7</c:f>
              <c:numCache>
                <c:formatCode>#,##0</c:formatCode>
                <c:ptCount val="12"/>
                <c:pt idx="0">
                  <c:v>352916.11739000003</c:v>
                </c:pt>
                <c:pt idx="1">
                  <c:v>318987.63578999997</c:v>
                </c:pt>
                <c:pt idx="2">
                  <c:v>298206.19050999999</c:v>
                </c:pt>
                <c:pt idx="3">
                  <c:v>235494.51577999999</c:v>
                </c:pt>
                <c:pt idx="4">
                  <c:v>282674.93080999999</c:v>
                </c:pt>
                <c:pt idx="5">
                  <c:v>202611.67701000001</c:v>
                </c:pt>
                <c:pt idx="6">
                  <c:v>121341.55160000001</c:v>
                </c:pt>
                <c:pt idx="7">
                  <c:v>177463.01910999999</c:v>
                </c:pt>
                <c:pt idx="8">
                  <c:v>240240.10407999999</c:v>
                </c:pt>
                <c:pt idx="9">
                  <c:v>334464.82195999997</c:v>
                </c:pt>
                <c:pt idx="10">
                  <c:v>517955.39017999999</c:v>
                </c:pt>
                <c:pt idx="11">
                  <c:v>621014.85155999998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4-4A2A-8F37-E7F2A36B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2480"/>
        <c:axId val="-1907360096"/>
      </c:lineChart>
      <c:catAx>
        <c:axId val="-19073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6009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24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849740211045048"/>
          <c:y val="0.13836477987421383"/>
          <c:w val="0.2729795918367347"/>
          <c:h val="7.469479522606843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MEYVE SEBZE MAMULLERİ İHRACATI (Bin $)</a:t>
            </a:r>
          </a:p>
        </c:rich>
      </c:tx>
      <c:layout>
        <c:manualLayout>
          <c:xMode val="edge"/>
          <c:yMode val="edge"/>
          <c:x val="0.16973458072342185"/>
          <c:y val="2.3346303501945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5951940056574"/>
          <c:y val="0.18417639429312582"/>
          <c:w val="0.83435749448311181"/>
          <c:h val="0.57587548638132469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'2002_2026_AYLIK_IHR'!$C$8:$N$8</c:f>
              <c:numCache>
                <c:formatCode>#,##0</c:formatCode>
                <c:ptCount val="12"/>
                <c:pt idx="0">
                  <c:v>187238.94279999999</c:v>
                </c:pt>
                <c:pt idx="1">
                  <c:v>190409.74197999999</c:v>
                </c:pt>
                <c:pt idx="2">
                  <c:v>202325.89392999999</c:v>
                </c:pt>
                <c:pt idx="3">
                  <c:v>210069.65659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3-4BDD-ACF4-0487D79D0841}"/>
            </c:ext>
          </c:extLst>
        </c:ser>
        <c:ser>
          <c:idx val="0"/>
          <c:order val="1"/>
          <c:tx>
            <c:strRef>
              <c:f>'2002_2026_AYLIK_IHR'!$A$9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'2002_2026_AYLIK_IHR'!$C$9:$N$9</c:f>
              <c:numCache>
                <c:formatCode>#,##0</c:formatCode>
                <c:ptCount val="12"/>
                <c:pt idx="0">
                  <c:v>209828.84138</c:v>
                </c:pt>
                <c:pt idx="1">
                  <c:v>198799.59487</c:v>
                </c:pt>
                <c:pt idx="2">
                  <c:v>223993.13573000001</c:v>
                </c:pt>
                <c:pt idx="3">
                  <c:v>197644.15096</c:v>
                </c:pt>
                <c:pt idx="4">
                  <c:v>219783.12380999999</c:v>
                </c:pt>
                <c:pt idx="5">
                  <c:v>186531.79668999999</c:v>
                </c:pt>
                <c:pt idx="6">
                  <c:v>229105.25031</c:v>
                </c:pt>
                <c:pt idx="7">
                  <c:v>209391.82273000001</c:v>
                </c:pt>
                <c:pt idx="8">
                  <c:v>225801.16871</c:v>
                </c:pt>
                <c:pt idx="9">
                  <c:v>232034.58596</c:v>
                </c:pt>
                <c:pt idx="10">
                  <c:v>212025.14558000001</c:v>
                </c:pt>
                <c:pt idx="11">
                  <c:v>240582.73108999999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3-4BDD-ACF4-0487D79D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63904"/>
        <c:axId val="-1907359552"/>
      </c:lineChart>
      <c:catAx>
        <c:axId val="-19073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95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3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12676789634418"/>
          <c:y val="0.12710765239948119"/>
          <c:w val="0.27353783231083845"/>
          <c:h val="7.70199250385530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3452812</xdr:colOff>
      <xdr:row>3</xdr:row>
      <xdr:rowOff>119062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457200</xdr:colOff>
      <xdr:row>19</xdr:row>
      <xdr:rowOff>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6</xdr:col>
      <xdr:colOff>476250</xdr:colOff>
      <xdr:row>36</xdr:row>
      <xdr:rowOff>0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37</xdr:row>
      <xdr:rowOff>38100</xdr:rowOff>
    </xdr:from>
    <xdr:to>
      <xdr:col>6</xdr:col>
      <xdr:colOff>485775</xdr:colOff>
      <xdr:row>53</xdr:row>
      <xdr:rowOff>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66675</xdr:rowOff>
    </xdr:from>
    <xdr:to>
      <xdr:col>6</xdr:col>
      <xdr:colOff>219074</xdr:colOff>
      <xdr:row>16</xdr:row>
      <xdr:rowOff>95250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83</xdr:row>
      <xdr:rowOff>19050</xdr:rowOff>
    </xdr:from>
    <xdr:to>
      <xdr:col>6</xdr:col>
      <xdr:colOff>266699</xdr:colOff>
      <xdr:row>98</xdr:row>
      <xdr:rowOff>142875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32</xdr:row>
      <xdr:rowOff>123825</xdr:rowOff>
    </xdr:from>
    <xdr:to>
      <xdr:col>6</xdr:col>
      <xdr:colOff>190500</xdr:colOff>
      <xdr:row>48</xdr:row>
      <xdr:rowOff>76200</xdr:rowOff>
    </xdr:to>
    <xdr:graphicFrame macro="">
      <xdr:nvGraphicFramePr>
        <xdr:cNvPr id="4" name="Chart 19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66</xdr:row>
      <xdr:rowOff>9525</xdr:rowOff>
    </xdr:from>
    <xdr:to>
      <xdr:col>6</xdr:col>
      <xdr:colOff>228600</xdr:colOff>
      <xdr:row>82</xdr:row>
      <xdr:rowOff>38100</xdr:rowOff>
    </xdr:to>
    <xdr:graphicFrame macro="">
      <xdr:nvGraphicFramePr>
        <xdr:cNvPr id="5" name="Chart 20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28574</xdr:colOff>
      <xdr:row>18</xdr:row>
      <xdr:rowOff>19050</xdr:rowOff>
    </xdr:from>
    <xdr:to>
      <xdr:col>6</xdr:col>
      <xdr:colOff>228599</xdr:colOff>
      <xdr:row>32</xdr:row>
      <xdr:rowOff>57150</xdr:rowOff>
    </xdr:to>
    <xdr:graphicFrame macro="">
      <xdr:nvGraphicFramePr>
        <xdr:cNvPr id="6" name="Chart 2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99</xdr:row>
      <xdr:rowOff>123825</xdr:rowOff>
    </xdr:from>
    <xdr:to>
      <xdr:col>6</xdr:col>
      <xdr:colOff>219075</xdr:colOff>
      <xdr:row>115</xdr:row>
      <xdr:rowOff>85725</xdr:rowOff>
    </xdr:to>
    <xdr:graphicFrame macro="">
      <xdr:nvGraphicFramePr>
        <xdr:cNvPr id="7" name="Chart 2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133</xdr:row>
      <xdr:rowOff>28575</xdr:rowOff>
    </xdr:from>
    <xdr:to>
      <xdr:col>6</xdr:col>
      <xdr:colOff>190500</xdr:colOff>
      <xdr:row>148</xdr:row>
      <xdr:rowOff>152400</xdr:rowOff>
    </xdr:to>
    <xdr:graphicFrame macro="">
      <xdr:nvGraphicFramePr>
        <xdr:cNvPr id="8" name="Chart 23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149</xdr:row>
      <xdr:rowOff>142875</xdr:rowOff>
    </xdr:from>
    <xdr:to>
      <xdr:col>6</xdr:col>
      <xdr:colOff>238125</xdr:colOff>
      <xdr:row>165</xdr:row>
      <xdr:rowOff>123825</xdr:rowOff>
    </xdr:to>
    <xdr:graphicFrame macro="">
      <xdr:nvGraphicFramePr>
        <xdr:cNvPr id="9" name="Chart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76200</xdr:colOff>
      <xdr:row>116</xdr:row>
      <xdr:rowOff>66675</xdr:rowOff>
    </xdr:from>
    <xdr:to>
      <xdr:col>6</xdr:col>
      <xdr:colOff>219075</xdr:colOff>
      <xdr:row>132</xdr:row>
      <xdr:rowOff>57150</xdr:rowOff>
    </xdr:to>
    <xdr:graphicFrame macro="">
      <xdr:nvGraphicFramePr>
        <xdr:cNvPr id="10" name="Chart 25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199</xdr:row>
      <xdr:rowOff>66675</xdr:rowOff>
    </xdr:from>
    <xdr:to>
      <xdr:col>6</xdr:col>
      <xdr:colOff>247650</xdr:colOff>
      <xdr:row>216</xdr:row>
      <xdr:rowOff>76200</xdr:rowOff>
    </xdr:to>
    <xdr:graphicFrame macro="">
      <xdr:nvGraphicFramePr>
        <xdr:cNvPr id="11" name="Chart 26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114300</xdr:rowOff>
    </xdr:from>
    <xdr:to>
      <xdr:col>6</xdr:col>
      <xdr:colOff>228600</xdr:colOff>
      <xdr:row>65</xdr:row>
      <xdr:rowOff>66675</xdr:rowOff>
    </xdr:to>
    <xdr:graphicFrame macro="">
      <xdr:nvGraphicFramePr>
        <xdr:cNvPr id="12" name="Chart 26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166</xdr:row>
      <xdr:rowOff>57150</xdr:rowOff>
    </xdr:from>
    <xdr:to>
      <xdr:col>6</xdr:col>
      <xdr:colOff>257175</xdr:colOff>
      <xdr:row>182</xdr:row>
      <xdr:rowOff>9525</xdr:rowOff>
    </xdr:to>
    <xdr:graphicFrame macro="">
      <xdr:nvGraphicFramePr>
        <xdr:cNvPr id="13" name="Chart 26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182</xdr:row>
      <xdr:rowOff>133350</xdr:rowOff>
    </xdr:from>
    <xdr:to>
      <xdr:col>6</xdr:col>
      <xdr:colOff>257175</xdr:colOff>
      <xdr:row>198</xdr:row>
      <xdr:rowOff>85725</xdr:rowOff>
    </xdr:to>
    <xdr:graphicFrame macro="">
      <xdr:nvGraphicFramePr>
        <xdr:cNvPr id="14" name="Chart 26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0</xdr:rowOff>
    </xdr:from>
    <xdr:to>
      <xdr:col>1</xdr:col>
      <xdr:colOff>440530</xdr:colOff>
      <xdr:row>3</xdr:row>
      <xdr:rowOff>119062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9" y="0"/>
          <a:ext cx="3381374" cy="7858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0</xdr:rowOff>
    </xdr:from>
    <xdr:to>
      <xdr:col>0</xdr:col>
      <xdr:colOff>3036307</xdr:colOff>
      <xdr:row>3</xdr:row>
      <xdr:rowOff>142873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0"/>
          <a:ext cx="3012494" cy="6429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2</xdr:col>
      <xdr:colOff>380999</xdr:colOff>
      <xdr:row>3</xdr:row>
      <xdr:rowOff>142875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3"/>
          <a:ext cx="3381374" cy="7858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19050</xdr:rowOff>
    </xdr:from>
    <xdr:to>
      <xdr:col>9</xdr:col>
      <xdr:colOff>123825</xdr:colOff>
      <xdr:row>52</xdr:row>
      <xdr:rowOff>38100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9525</xdr:rowOff>
    </xdr:from>
    <xdr:to>
      <xdr:col>9</xdr:col>
      <xdr:colOff>123824</xdr:colOff>
      <xdr:row>68</xdr:row>
      <xdr:rowOff>85725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</xdr:row>
      <xdr:rowOff>142875</xdr:rowOff>
    </xdr:from>
    <xdr:to>
      <xdr:col>9</xdr:col>
      <xdr:colOff>152400</xdr:colOff>
      <xdr:row>19</xdr:row>
      <xdr:rowOff>152400</xdr:rowOff>
    </xdr:to>
    <xdr:graphicFrame macro="">
      <xdr:nvGraphicFramePr>
        <xdr:cNvPr id="4" name="Chart 1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22</xdr:row>
      <xdr:rowOff>95250</xdr:rowOff>
    </xdr:from>
    <xdr:to>
      <xdr:col>9</xdr:col>
      <xdr:colOff>114300</xdr:colOff>
      <xdr:row>37</xdr:row>
      <xdr:rowOff>114300</xdr:rowOff>
    </xdr:to>
    <xdr:graphicFrame macro="">
      <xdr:nvGraphicFramePr>
        <xdr:cNvPr id="5" name="Chart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476250</xdr:colOff>
      <xdr:row>3</xdr:row>
      <xdr:rowOff>49905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2305050" cy="5356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11</xdr:col>
      <xdr:colOff>518160</xdr:colOff>
      <xdr:row>20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38097</xdr:colOff>
      <xdr:row>22</xdr:row>
      <xdr:rowOff>38100</xdr:rowOff>
    </xdr:from>
    <xdr:to>
      <xdr:col>17</xdr:col>
      <xdr:colOff>257175</xdr:colOff>
      <xdr:row>66</xdr:row>
      <xdr:rowOff>123825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295275</xdr:colOff>
      <xdr:row>17</xdr:row>
      <xdr:rowOff>152400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66675</xdr:rowOff>
    </xdr:from>
    <xdr:to>
      <xdr:col>7</xdr:col>
      <xdr:colOff>304800</xdr:colOff>
      <xdr:row>34</xdr:row>
      <xdr:rowOff>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7</xdr:col>
      <xdr:colOff>295275</xdr:colOff>
      <xdr:row>49</xdr:row>
      <xdr:rowOff>114300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50</xdr:row>
      <xdr:rowOff>9525</xdr:rowOff>
    </xdr:from>
    <xdr:to>
      <xdr:col>7</xdr:col>
      <xdr:colOff>285750</xdr:colOff>
      <xdr:row>66</xdr:row>
      <xdr:rowOff>47625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6</xdr:col>
      <xdr:colOff>447675</xdr:colOff>
      <xdr:row>16</xdr:row>
      <xdr:rowOff>19050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95251</xdr:rowOff>
    </xdr:from>
    <xdr:to>
      <xdr:col>6</xdr:col>
      <xdr:colOff>447675</xdr:colOff>
      <xdr:row>32</xdr:row>
      <xdr:rowOff>133351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9525</xdr:rowOff>
    </xdr:from>
    <xdr:to>
      <xdr:col>6</xdr:col>
      <xdr:colOff>476250</xdr:colOff>
      <xdr:row>47</xdr:row>
      <xdr:rowOff>114300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48</xdr:row>
      <xdr:rowOff>47625</xdr:rowOff>
    </xdr:from>
    <xdr:to>
      <xdr:col>6</xdr:col>
      <xdr:colOff>466725</xdr:colOff>
      <xdr:row>65</xdr:row>
      <xdr:rowOff>0</xdr:rowOff>
    </xdr:to>
    <xdr:graphicFrame macro="">
      <xdr:nvGraphicFramePr>
        <xdr:cNvPr id="5" name="Chart 1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9525</xdr:rowOff>
    </xdr:from>
    <xdr:to>
      <xdr:col>7</xdr:col>
      <xdr:colOff>333375</xdr:colOff>
      <xdr:row>18</xdr:row>
      <xdr:rowOff>123825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22</xdr:row>
      <xdr:rowOff>0</xdr:rowOff>
    </xdr:from>
    <xdr:to>
      <xdr:col>7</xdr:col>
      <xdr:colOff>314325</xdr:colOff>
      <xdr:row>38</xdr:row>
      <xdr:rowOff>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B2" sqref="B2"/>
    </sheetView>
  </sheetViews>
  <sheetFormatPr defaultColWidth="9.1796875" defaultRowHeight="12.5" x14ac:dyDescent="0.25"/>
  <cols>
    <col min="1" max="1" width="52.26953125" style="1" customWidth="1"/>
    <col min="2" max="2" width="17.81640625" style="1" customWidth="1"/>
    <col min="3" max="3" width="17" style="1" bestFit="1" customWidth="1"/>
    <col min="4" max="4" width="10.54296875" style="1" bestFit="1" customWidth="1"/>
    <col min="5" max="5" width="13.54296875" style="1" bestFit="1" customWidth="1"/>
    <col min="6" max="7" width="18.81640625" style="1" bestFit="1" customWidth="1"/>
    <col min="8" max="8" width="10.26953125" style="1" bestFit="1" customWidth="1"/>
    <col min="9" max="9" width="13.54296875" style="1" bestFit="1" customWidth="1"/>
    <col min="10" max="11" width="18.7265625" style="1" bestFit="1" customWidth="1"/>
    <col min="12" max="13" width="9.453125" style="1" bestFit="1" customWidth="1"/>
    <col min="14" max="16384" width="9.1796875" style="1"/>
  </cols>
  <sheetData>
    <row r="1" spans="1:13" ht="25" x14ac:dyDescent="0.5">
      <c r="B1" s="136" t="s">
        <v>120</v>
      </c>
      <c r="C1" s="136"/>
      <c r="D1" s="136"/>
      <c r="E1" s="136"/>
      <c r="F1" s="136"/>
      <c r="G1" s="136"/>
      <c r="H1" s="136"/>
      <c r="I1" s="136"/>
      <c r="J1" s="136"/>
      <c r="K1" s="64"/>
      <c r="L1" s="64"/>
      <c r="M1" s="64"/>
    </row>
    <row r="5" spans="1:13" ht="25" x14ac:dyDescent="0.25">
      <c r="A5" s="133" t="s">
        <v>121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5"/>
    </row>
    <row r="6" spans="1:13" ht="18" x14ac:dyDescent="0.25">
      <c r="A6" s="2"/>
      <c r="B6" s="132" t="s">
        <v>122</v>
      </c>
      <c r="C6" s="132"/>
      <c r="D6" s="132"/>
      <c r="E6" s="132"/>
      <c r="F6" s="132" t="s">
        <v>123</v>
      </c>
      <c r="G6" s="132"/>
      <c r="H6" s="132"/>
      <c r="I6" s="132"/>
      <c r="J6" s="132" t="s">
        <v>103</v>
      </c>
      <c r="K6" s="132"/>
      <c r="L6" s="132"/>
      <c r="M6" s="132"/>
    </row>
    <row r="7" spans="1:13" ht="29" x14ac:dyDescent="0.4">
      <c r="A7" s="3" t="s">
        <v>1</v>
      </c>
      <c r="B7" s="4">
        <v>2025</v>
      </c>
      <c r="C7" s="5">
        <v>2026</v>
      </c>
      <c r="D7" s="6" t="s">
        <v>116</v>
      </c>
      <c r="E7" s="6" t="s">
        <v>117</v>
      </c>
      <c r="F7" s="4">
        <v>2025</v>
      </c>
      <c r="G7" s="5">
        <v>2026</v>
      </c>
      <c r="H7" s="6" t="s">
        <v>116</v>
      </c>
      <c r="I7" s="6" t="s">
        <v>117</v>
      </c>
      <c r="J7" s="4" t="s">
        <v>124</v>
      </c>
      <c r="K7" s="4" t="s">
        <v>125</v>
      </c>
      <c r="L7" s="6" t="s">
        <v>116</v>
      </c>
      <c r="M7" s="6" t="s">
        <v>117</v>
      </c>
    </row>
    <row r="8" spans="1:13" ht="16.5" x14ac:dyDescent="0.35">
      <c r="A8" s="80" t="s">
        <v>2</v>
      </c>
      <c r="B8" s="7">
        <f>B9+B18+B20</f>
        <v>2768262.8208499998</v>
      </c>
      <c r="C8" s="7">
        <f>C9+C18+C20</f>
        <v>3278677.6441000002</v>
      </c>
      <c r="D8" s="9">
        <f t="shared" ref="D8:D45" si="0">(C8-B8)/B8*100</f>
        <v>18.438091188656596</v>
      </c>
      <c r="E8" s="9">
        <f>C8/C$43*100</f>
        <v>14.731774946710596</v>
      </c>
      <c r="F8" s="7">
        <f>F9+F18+F20</f>
        <v>11839492.9027</v>
      </c>
      <c r="G8" s="7">
        <f>G9+G18+G20</f>
        <v>12118743.86871</v>
      </c>
      <c r="H8" s="9">
        <f t="shared" ref="H8:H45" si="1">(G8-F8)/F8*100</f>
        <v>2.358639582834813</v>
      </c>
      <c r="I8" s="9">
        <f>G8/G$43*100</f>
        <v>15.554015955397308</v>
      </c>
      <c r="J8" s="7">
        <f>J9+J18+J20</f>
        <v>36173897.031199999</v>
      </c>
      <c r="K8" s="7">
        <f>K9+K18+K20</f>
        <v>36654714.780830003</v>
      </c>
      <c r="L8" s="9">
        <f t="shared" ref="L8:L45" si="2">(K8-J8)/J8*100</f>
        <v>1.3291842712309894</v>
      </c>
      <c r="M8" s="9">
        <f>K8/K$43*100</f>
        <v>15.236920885535691</v>
      </c>
    </row>
    <row r="9" spans="1:13" ht="15.5" x14ac:dyDescent="0.35">
      <c r="A9" s="8" t="s">
        <v>3</v>
      </c>
      <c r="B9" s="7">
        <f>B10+B11+B12+B13+B14+B15+B16+B17</f>
        <v>1859396.6111399999</v>
      </c>
      <c r="C9" s="7">
        <f>C10+C11+C12+C13+C14+C15+C16+C17</f>
        <v>2254228.81006</v>
      </c>
      <c r="D9" s="9">
        <f t="shared" si="0"/>
        <v>21.234426079647832</v>
      </c>
      <c r="E9" s="9">
        <f>C9/C$43*100</f>
        <v>10.128715022641693</v>
      </c>
      <c r="F9" s="7">
        <f>F10+F11+F12+F13+F14+F15+F16+F17</f>
        <v>8180422.1037799995</v>
      </c>
      <c r="G9" s="7">
        <f>G10+G11+G12+G13+G14+G15+G16+G17</f>
        <v>8376673.7182800006</v>
      </c>
      <c r="H9" s="9">
        <f t="shared" si="1"/>
        <v>2.3990401963404477</v>
      </c>
      <c r="I9" s="9">
        <f>G9/G$43*100</f>
        <v>10.751189898788862</v>
      </c>
      <c r="J9" s="7">
        <f>J10+J11+J12+J13+J14+J15+J16+J17</f>
        <v>24543416.115289997</v>
      </c>
      <c r="K9" s="7">
        <f>K10+K11+K12+K13+K14+K15+K16+K17</f>
        <v>24542350.309920002</v>
      </c>
      <c r="L9" s="9">
        <f t="shared" si="2"/>
        <v>-4.3425306607239641E-3</v>
      </c>
      <c r="M9" s="9">
        <f>K9/K$43*100</f>
        <v>10.201957708669033</v>
      </c>
    </row>
    <row r="10" spans="1:13" ht="14" x14ac:dyDescent="0.3">
      <c r="A10" s="10" t="s">
        <v>126</v>
      </c>
      <c r="B10" s="11">
        <v>956200.75358000002</v>
      </c>
      <c r="C10" s="11">
        <v>1112257.9771700001</v>
      </c>
      <c r="D10" s="12">
        <f t="shared" si="0"/>
        <v>16.320550157038088</v>
      </c>
      <c r="E10" s="12">
        <f>C10/C$43*100</f>
        <v>4.9976045165153336</v>
      </c>
      <c r="F10" s="11">
        <v>4151195.1803299999</v>
      </c>
      <c r="G10" s="11">
        <v>3935930.7850500001</v>
      </c>
      <c r="H10" s="12">
        <f t="shared" si="1"/>
        <v>-5.1856004338222261</v>
      </c>
      <c r="I10" s="12">
        <f>G10/G$43*100</f>
        <v>5.0516399136112584</v>
      </c>
      <c r="J10" s="11">
        <v>12086297.867380001</v>
      </c>
      <c r="K10" s="11">
        <v>12145560.15827</v>
      </c>
      <c r="L10" s="12">
        <f t="shared" si="2"/>
        <v>0.49032624828768551</v>
      </c>
      <c r="M10" s="12">
        <f>K10/K$43*100</f>
        <v>5.0487622219572987</v>
      </c>
    </row>
    <row r="11" spans="1:13" ht="14" x14ac:dyDescent="0.3">
      <c r="A11" s="10" t="s">
        <v>127</v>
      </c>
      <c r="B11" s="11">
        <v>235494.51577999999</v>
      </c>
      <c r="C11" s="11">
        <v>329480.77198000002</v>
      </c>
      <c r="D11" s="12">
        <f t="shared" si="0"/>
        <v>39.910167711847016</v>
      </c>
      <c r="E11" s="12">
        <f>C11/C$43*100</f>
        <v>1.4804250703976154</v>
      </c>
      <c r="F11" s="11">
        <v>1205604.4594699999</v>
      </c>
      <c r="G11" s="11">
        <v>1634210.6910300001</v>
      </c>
      <c r="H11" s="12">
        <f t="shared" si="1"/>
        <v>35.5511484876575</v>
      </c>
      <c r="I11" s="12">
        <f>G11/G$43*100</f>
        <v>2.0974565877566649</v>
      </c>
      <c r="J11" s="11">
        <v>3433147.86717</v>
      </c>
      <c r="K11" s="11">
        <v>4131977.0373399998</v>
      </c>
      <c r="L11" s="12">
        <f t="shared" si="2"/>
        <v>20.355347255871507</v>
      </c>
      <c r="M11" s="12">
        <f>K11/K$43*100</f>
        <v>1.7176127981147558</v>
      </c>
    </row>
    <row r="12" spans="1:13" ht="14" x14ac:dyDescent="0.3">
      <c r="A12" s="10" t="s">
        <v>128</v>
      </c>
      <c r="B12" s="11">
        <v>197644.15096</v>
      </c>
      <c r="C12" s="11">
        <v>210069.65659</v>
      </c>
      <c r="D12" s="12">
        <f t="shared" si="0"/>
        <v>6.2868066520798394</v>
      </c>
      <c r="E12" s="12">
        <f>C12/C$43*100</f>
        <v>0.94388629805848379</v>
      </c>
      <c r="F12" s="11">
        <v>830265.72294000001</v>
      </c>
      <c r="G12" s="11">
        <v>790044.23529999994</v>
      </c>
      <c r="H12" s="12">
        <f t="shared" si="1"/>
        <v>-4.8444114370486551</v>
      </c>
      <c r="I12" s="12">
        <f>G12/G$43*100</f>
        <v>1.0139962338055353</v>
      </c>
      <c r="J12" s="11">
        <v>2649368.0989000001</v>
      </c>
      <c r="K12" s="11">
        <v>2545299.8601799998</v>
      </c>
      <c r="L12" s="12">
        <f t="shared" si="2"/>
        <v>-3.928040001810571</v>
      </c>
      <c r="M12" s="12">
        <f>K12/K$43*100</f>
        <v>1.0580503171671256</v>
      </c>
    </row>
    <row r="13" spans="1:13" ht="14" x14ac:dyDescent="0.3">
      <c r="A13" s="10" t="s">
        <v>129</v>
      </c>
      <c r="B13" s="11">
        <v>133032.65489000001</v>
      </c>
      <c r="C13" s="11">
        <v>134781.35886000001</v>
      </c>
      <c r="D13" s="12">
        <f t="shared" si="0"/>
        <v>1.3144922736796794</v>
      </c>
      <c r="E13" s="12">
        <f>C13/C$43*100</f>
        <v>0.60560044666495383</v>
      </c>
      <c r="F13" s="11">
        <v>601766.15396000003</v>
      </c>
      <c r="G13" s="11">
        <v>538907.16099</v>
      </c>
      <c r="H13" s="12">
        <f t="shared" si="1"/>
        <v>-10.445750821369446</v>
      </c>
      <c r="I13" s="12">
        <f>G13/G$43*100</f>
        <v>0.6916699182131143</v>
      </c>
      <c r="J13" s="11">
        <v>1847695.2960699999</v>
      </c>
      <c r="K13" s="11">
        <v>1675156.71909</v>
      </c>
      <c r="L13" s="12">
        <f t="shared" si="2"/>
        <v>-9.3380427685768854</v>
      </c>
      <c r="M13" s="12">
        <f>K13/K$43*100</f>
        <v>0.69634235465383421</v>
      </c>
    </row>
    <row r="14" spans="1:13" ht="14" x14ac:dyDescent="0.3">
      <c r="A14" s="10" t="s">
        <v>130</v>
      </c>
      <c r="B14" s="11">
        <v>208113.84456</v>
      </c>
      <c r="C14" s="11">
        <v>332397.41203000001</v>
      </c>
      <c r="D14" s="12">
        <f t="shared" si="0"/>
        <v>59.719029136559243</v>
      </c>
      <c r="E14" s="12">
        <f>C14/C$43*100</f>
        <v>1.4935301357566582</v>
      </c>
      <c r="F14" s="11">
        <v>846937.12587999995</v>
      </c>
      <c r="G14" s="11">
        <v>990967.45839000004</v>
      </c>
      <c r="H14" s="12">
        <f t="shared" si="1"/>
        <v>17.006024191033909</v>
      </c>
      <c r="I14" s="12">
        <f>G14/G$43*100</f>
        <v>1.2718746947754658</v>
      </c>
      <c r="J14" s="11">
        <v>2698309.9389999998</v>
      </c>
      <c r="K14" s="11">
        <v>2387115.0175399999</v>
      </c>
      <c r="L14" s="12">
        <f t="shared" si="2"/>
        <v>-11.532956869118211</v>
      </c>
      <c r="M14" s="12">
        <f>K14/K$43*100</f>
        <v>0.99229479439172741</v>
      </c>
    </row>
    <row r="15" spans="1:13" ht="14" x14ac:dyDescent="0.3">
      <c r="A15" s="10" t="s">
        <v>131</v>
      </c>
      <c r="B15" s="11">
        <v>36783.289069999999</v>
      </c>
      <c r="C15" s="11">
        <v>37473.960919999998</v>
      </c>
      <c r="D15" s="12">
        <f t="shared" si="0"/>
        <v>1.8776783356312265</v>
      </c>
      <c r="E15" s="12">
        <f>C15/C$43*100</f>
        <v>0.16837823615526812</v>
      </c>
      <c r="F15" s="11">
        <v>181731.88944999999</v>
      </c>
      <c r="G15" s="11">
        <v>126222.21554</v>
      </c>
      <c r="H15" s="12">
        <f t="shared" si="1"/>
        <v>-30.544817465991514</v>
      </c>
      <c r="I15" s="12">
        <f>G15/G$43*100</f>
        <v>0.16200213286987644</v>
      </c>
      <c r="J15" s="11">
        <v>701132.93195999996</v>
      </c>
      <c r="K15" s="11">
        <v>440286.74497</v>
      </c>
      <c r="L15" s="12">
        <f t="shared" si="2"/>
        <v>-37.203528047215073</v>
      </c>
      <c r="M15" s="12">
        <f>K15/K$43*100</f>
        <v>0.18302186608655449</v>
      </c>
    </row>
    <row r="16" spans="1:13" ht="14" x14ac:dyDescent="0.3">
      <c r="A16" s="10" t="s">
        <v>132</v>
      </c>
      <c r="B16" s="11">
        <v>77198.856039999999</v>
      </c>
      <c r="C16" s="11">
        <v>81261.4179</v>
      </c>
      <c r="D16" s="12">
        <f t="shared" si="0"/>
        <v>5.2624638089131999</v>
      </c>
      <c r="E16" s="12">
        <f>C16/C$43*100</f>
        <v>0.36512431239089127</v>
      </c>
      <c r="F16" s="11">
        <v>291764.72829</v>
      </c>
      <c r="G16" s="11">
        <v>289223.38326999999</v>
      </c>
      <c r="H16" s="12">
        <f t="shared" si="1"/>
        <v>-0.87102544399199411</v>
      </c>
      <c r="I16" s="12">
        <f>G16/G$43*100</f>
        <v>0.37120886180874701</v>
      </c>
      <c r="J16" s="11">
        <v>978982.98687000002</v>
      </c>
      <c r="K16" s="11">
        <v>1057073.37173</v>
      </c>
      <c r="L16" s="12">
        <f t="shared" si="2"/>
        <v>7.9766845703488896</v>
      </c>
      <c r="M16" s="12">
        <f>K16/K$43*100</f>
        <v>0.43941259484796236</v>
      </c>
    </row>
    <row r="17" spans="1:13" ht="14" x14ac:dyDescent="0.3">
      <c r="A17" s="10" t="s">
        <v>133</v>
      </c>
      <c r="B17" s="11">
        <v>14928.546259999999</v>
      </c>
      <c r="C17" s="11">
        <v>16506.25461</v>
      </c>
      <c r="D17" s="12">
        <f t="shared" si="0"/>
        <v>10.568399109479003</v>
      </c>
      <c r="E17" s="12">
        <f>C17/C$43*100</f>
        <v>7.4166006702489864E-2</v>
      </c>
      <c r="F17" s="11">
        <v>71156.843460000004</v>
      </c>
      <c r="G17" s="11">
        <v>71167.788709999993</v>
      </c>
      <c r="H17" s="12">
        <f t="shared" si="1"/>
        <v>1.5381865563138001E-2</v>
      </c>
      <c r="I17" s="12">
        <f>G17/G$43*100</f>
        <v>9.1341555948200343E-2</v>
      </c>
      <c r="J17" s="11">
        <v>148481.12794000001</v>
      </c>
      <c r="K17" s="11">
        <v>159881.4008</v>
      </c>
      <c r="L17" s="12">
        <f t="shared" si="2"/>
        <v>7.6779271670179883</v>
      </c>
      <c r="M17" s="12">
        <f>K17/K$43*100</f>
        <v>6.6460761449773309E-2</v>
      </c>
    </row>
    <row r="18" spans="1:13" ht="15.5" x14ac:dyDescent="0.35">
      <c r="A18" s="8" t="s">
        <v>12</v>
      </c>
      <c r="B18" s="7">
        <f>B19</f>
        <v>287905.59061000001</v>
      </c>
      <c r="C18" s="7">
        <f>C19</f>
        <v>321268.64217000001</v>
      </c>
      <c r="D18" s="9">
        <f t="shared" si="0"/>
        <v>11.588191632302806</v>
      </c>
      <c r="E18" s="9">
        <f>C18/C$43*100</f>
        <v>1.4435262772479454</v>
      </c>
      <c r="F18" s="7">
        <f>F19</f>
        <v>1152489.2244200001</v>
      </c>
      <c r="G18" s="7">
        <f>G19</f>
        <v>1280156.8204399999</v>
      </c>
      <c r="H18" s="9">
        <f t="shared" si="1"/>
        <v>11.077552250803006</v>
      </c>
      <c r="I18" s="9">
        <f>G18/G$43*100</f>
        <v>1.6430398914482516</v>
      </c>
      <c r="J18" s="7">
        <f>J19</f>
        <v>3744064.1436800002</v>
      </c>
      <c r="K18" s="7">
        <f>K19</f>
        <v>4171874.5378999999</v>
      </c>
      <c r="L18" s="9">
        <f t="shared" si="2"/>
        <v>11.426363913720492</v>
      </c>
      <c r="M18" s="9">
        <f>K18/K$43*100</f>
        <v>1.7341977057643791</v>
      </c>
    </row>
    <row r="19" spans="1:13" ht="14" x14ac:dyDescent="0.3">
      <c r="A19" s="10" t="s">
        <v>134</v>
      </c>
      <c r="B19" s="11">
        <v>287905.59061000001</v>
      </c>
      <c r="C19" s="11">
        <v>321268.64217000001</v>
      </c>
      <c r="D19" s="12">
        <f t="shared" si="0"/>
        <v>11.588191632302806</v>
      </c>
      <c r="E19" s="12">
        <f>C19/C$43*100</f>
        <v>1.4435262772479454</v>
      </c>
      <c r="F19" s="11">
        <v>1152489.2244200001</v>
      </c>
      <c r="G19" s="11">
        <v>1280156.8204399999</v>
      </c>
      <c r="H19" s="12">
        <f t="shared" si="1"/>
        <v>11.077552250803006</v>
      </c>
      <c r="I19" s="12">
        <f>G19/G$43*100</f>
        <v>1.6430398914482516</v>
      </c>
      <c r="J19" s="11">
        <v>3744064.1436800002</v>
      </c>
      <c r="K19" s="11">
        <v>4171874.5378999999</v>
      </c>
      <c r="L19" s="12">
        <f t="shared" si="2"/>
        <v>11.426363913720492</v>
      </c>
      <c r="M19" s="12">
        <f>K19/K$43*100</f>
        <v>1.7341977057643791</v>
      </c>
    </row>
    <row r="20" spans="1:13" ht="15.5" x14ac:dyDescent="0.35">
      <c r="A20" s="8" t="s">
        <v>109</v>
      </c>
      <c r="B20" s="7">
        <f>B21</f>
        <v>620960.61910000001</v>
      </c>
      <c r="C20" s="7">
        <f>C21</f>
        <v>703180.19186999998</v>
      </c>
      <c r="D20" s="9">
        <f t="shared" si="0"/>
        <v>13.240706454004494</v>
      </c>
      <c r="E20" s="9">
        <f>C20/C$43*100</f>
        <v>3.1595336468209565</v>
      </c>
      <c r="F20" s="7">
        <f>F21</f>
        <v>2506581.5745000001</v>
      </c>
      <c r="G20" s="7">
        <f>G21</f>
        <v>2461913.32999</v>
      </c>
      <c r="H20" s="9">
        <f t="shared" si="1"/>
        <v>-1.7820383331793339</v>
      </c>
      <c r="I20" s="9">
        <f>G20/G$43*100</f>
        <v>3.1597861651601931</v>
      </c>
      <c r="J20" s="7">
        <f>J21</f>
        <v>7886416.7722300002</v>
      </c>
      <c r="K20" s="7">
        <f>K21</f>
        <v>7940489.9330099998</v>
      </c>
      <c r="L20" s="9">
        <f t="shared" si="2"/>
        <v>0.68564929221600845</v>
      </c>
      <c r="M20" s="9">
        <f>K20/K$43*100</f>
        <v>3.3007654711022774</v>
      </c>
    </row>
    <row r="21" spans="1:13" ht="14" x14ac:dyDescent="0.3">
      <c r="A21" s="10" t="s">
        <v>135</v>
      </c>
      <c r="B21" s="11">
        <v>620960.61910000001</v>
      </c>
      <c r="C21" s="11">
        <v>703180.19186999998</v>
      </c>
      <c r="D21" s="12">
        <f t="shared" si="0"/>
        <v>13.240706454004494</v>
      </c>
      <c r="E21" s="12">
        <f>C21/C$43*100</f>
        <v>3.1595336468209565</v>
      </c>
      <c r="F21" s="11">
        <v>2506581.5745000001</v>
      </c>
      <c r="G21" s="11">
        <v>2461913.32999</v>
      </c>
      <c r="H21" s="12">
        <f t="shared" si="1"/>
        <v>-1.7820383331793339</v>
      </c>
      <c r="I21" s="12">
        <f>G21/G$43*100</f>
        <v>3.1597861651601931</v>
      </c>
      <c r="J21" s="11">
        <v>7886416.7722300002</v>
      </c>
      <c r="K21" s="11">
        <v>7940489.9330099998</v>
      </c>
      <c r="L21" s="12">
        <f t="shared" si="2"/>
        <v>0.68564929221600845</v>
      </c>
      <c r="M21" s="12">
        <f>K21/K$43*100</f>
        <v>3.3007654711022774</v>
      </c>
    </row>
    <row r="22" spans="1:13" ht="16.5" x14ac:dyDescent="0.35">
      <c r="A22" s="80" t="s">
        <v>14</v>
      </c>
      <c r="B22" s="7">
        <f>B23+B27+B29</f>
        <v>14829766.98869</v>
      </c>
      <c r="C22" s="7">
        <f>C23+C27+C29</f>
        <v>18298985.614879999</v>
      </c>
      <c r="D22" s="9">
        <f t="shared" si="0"/>
        <v>23.39361521213258</v>
      </c>
      <c r="E22" s="9">
        <f>C22/C$43*100</f>
        <v>82.221116893455914</v>
      </c>
      <c r="F22" s="7">
        <f>F23+F27+F29</f>
        <v>60923954.439100005</v>
      </c>
      <c r="G22" s="7">
        <f>G23+G27+G29</f>
        <v>63552008.738300011</v>
      </c>
      <c r="H22" s="9">
        <f t="shared" si="1"/>
        <v>4.3136633585185722</v>
      </c>
      <c r="I22" s="9">
        <f>G22/G$43*100</f>
        <v>81.566948573382859</v>
      </c>
      <c r="J22" s="7">
        <f>J23+J27+J29</f>
        <v>186675610.01186997</v>
      </c>
      <c r="K22" s="7">
        <f>K23+K27+K29</f>
        <v>197298401.87531</v>
      </c>
      <c r="L22" s="9">
        <f t="shared" si="2"/>
        <v>5.6905087187150887</v>
      </c>
      <c r="M22" s="9">
        <f>K22/K$43*100</f>
        <v>82.014555513304487</v>
      </c>
    </row>
    <row r="23" spans="1:13" ht="15.5" x14ac:dyDescent="0.35">
      <c r="A23" s="8" t="s">
        <v>15</v>
      </c>
      <c r="B23" s="7">
        <f>B24+B25+B26</f>
        <v>1071680.0712000001</v>
      </c>
      <c r="C23" s="7">
        <f>C24+C25+C26</f>
        <v>1256751.0110200001</v>
      </c>
      <c r="D23" s="9">
        <f>(C23-B23)/B23*100</f>
        <v>17.269234055343507</v>
      </c>
      <c r="E23" s="9">
        <f>C23/C$43*100</f>
        <v>5.6468415221343928</v>
      </c>
      <c r="F23" s="7">
        <f>F24+F25+F26</f>
        <v>4580747.9752599997</v>
      </c>
      <c r="G23" s="7">
        <f>G24+G25+G26</f>
        <v>4471265.29079</v>
      </c>
      <c r="H23" s="9">
        <f t="shared" si="1"/>
        <v>-2.390061297004352</v>
      </c>
      <c r="I23" s="9">
        <f>G23/G$43*100</f>
        <v>5.7387244443152667</v>
      </c>
      <c r="J23" s="7">
        <f>J24+J25+J26</f>
        <v>13904653.093740001</v>
      </c>
      <c r="K23" s="7">
        <f>K24+K25+K26</f>
        <v>13577864.09977</v>
      </c>
      <c r="L23" s="9">
        <f t="shared" si="2"/>
        <v>-2.3502132111237239</v>
      </c>
      <c r="M23" s="9">
        <f>K23/K$43*100</f>
        <v>5.6441536189758921</v>
      </c>
    </row>
    <row r="24" spans="1:13" ht="14" x14ac:dyDescent="0.3">
      <c r="A24" s="10" t="s">
        <v>136</v>
      </c>
      <c r="B24" s="11">
        <v>769939.30247</v>
      </c>
      <c r="C24" s="11">
        <v>895595.94533000002</v>
      </c>
      <c r="D24" s="12">
        <f t="shared" si="0"/>
        <v>16.320331025690965</v>
      </c>
      <c r="E24" s="12">
        <f>C24/C$43*100</f>
        <v>4.0240973166515044</v>
      </c>
      <c r="F24" s="11">
        <v>3188825.63539</v>
      </c>
      <c r="G24" s="11">
        <v>3129690.7597099999</v>
      </c>
      <c r="H24" s="12">
        <f t="shared" si="1"/>
        <v>-1.8544405508947728</v>
      </c>
      <c r="I24" s="12">
        <f>G24/G$43*100</f>
        <v>4.016856906900748</v>
      </c>
      <c r="J24" s="11">
        <v>9570290.9617500007</v>
      </c>
      <c r="K24" s="11">
        <v>9346277.6171300001</v>
      </c>
      <c r="L24" s="12">
        <f t="shared" si="2"/>
        <v>-2.3407161340791465</v>
      </c>
      <c r="M24" s="12">
        <f>K24/K$43*100</f>
        <v>3.8851343811558134</v>
      </c>
    </row>
    <row r="25" spans="1:13" ht="14" x14ac:dyDescent="0.3">
      <c r="A25" s="10" t="s">
        <v>137</v>
      </c>
      <c r="B25" s="11">
        <v>102625.537</v>
      </c>
      <c r="C25" s="11">
        <v>123729.29747</v>
      </c>
      <c r="D25" s="12">
        <f t="shared" si="0"/>
        <v>20.563849005730425</v>
      </c>
      <c r="E25" s="12">
        <f>C25/C$43*100</f>
        <v>0.55594125513458215</v>
      </c>
      <c r="F25" s="11">
        <v>501768.0785</v>
      </c>
      <c r="G25" s="11">
        <v>469842.54392000003</v>
      </c>
      <c r="H25" s="12">
        <f t="shared" si="1"/>
        <v>-6.3626077361156756</v>
      </c>
      <c r="I25" s="12">
        <f>G25/G$43*100</f>
        <v>0.60302771506912345</v>
      </c>
      <c r="J25" s="11">
        <v>1513516.3645299999</v>
      </c>
      <c r="K25" s="11">
        <v>1412610.7423</v>
      </c>
      <c r="L25" s="12">
        <f t="shared" si="2"/>
        <v>-6.6669660530122261</v>
      </c>
      <c r="M25" s="12">
        <f>K25/K$43*100</f>
        <v>0.58720517268189654</v>
      </c>
    </row>
    <row r="26" spans="1:13" ht="14" x14ac:dyDescent="0.3">
      <c r="A26" s="10" t="s">
        <v>138</v>
      </c>
      <c r="B26" s="11">
        <v>199115.23173</v>
      </c>
      <c r="C26" s="11">
        <v>237425.76822</v>
      </c>
      <c r="D26" s="12">
        <f t="shared" si="0"/>
        <v>19.240384654223259</v>
      </c>
      <c r="E26" s="12">
        <f>C26/C$43*100</f>
        <v>1.0668029503483059</v>
      </c>
      <c r="F26" s="11">
        <v>890154.26136999996</v>
      </c>
      <c r="G26" s="11">
        <v>871731.98716000002</v>
      </c>
      <c r="H26" s="12">
        <f t="shared" si="1"/>
        <v>-2.0695597391902587</v>
      </c>
      <c r="I26" s="12">
        <f>G26/G$43*100</f>
        <v>1.118839822345395</v>
      </c>
      <c r="J26" s="11">
        <v>2820845.7674599998</v>
      </c>
      <c r="K26" s="11">
        <v>2818975.74034</v>
      </c>
      <c r="L26" s="12">
        <f t="shared" si="2"/>
        <v>-6.629313596551567E-2</v>
      </c>
      <c r="M26" s="12">
        <f>K26/K$43*100</f>
        <v>1.1718140651381812</v>
      </c>
    </row>
    <row r="27" spans="1:13" ht="15.5" x14ac:dyDescent="0.35">
      <c r="A27" s="8" t="s">
        <v>19</v>
      </c>
      <c r="B27" s="7">
        <f>B28</f>
        <v>2611383.1233399999</v>
      </c>
      <c r="C27" s="7">
        <f>C28</f>
        <v>3114147.6627799999</v>
      </c>
      <c r="D27" s="9">
        <f t="shared" si="0"/>
        <v>19.252806489648915</v>
      </c>
      <c r="E27" s="9">
        <f>C27/C$43*100</f>
        <v>13.992507803094201</v>
      </c>
      <c r="F27" s="7">
        <f>F28</f>
        <v>10372409.54985</v>
      </c>
      <c r="G27" s="7">
        <f>G28</f>
        <v>10840299.18172</v>
      </c>
      <c r="H27" s="9">
        <f t="shared" si="1"/>
        <v>4.5109058760292209</v>
      </c>
      <c r="I27" s="9">
        <f>G27/G$43*100</f>
        <v>13.9131735318787</v>
      </c>
      <c r="J27" s="7">
        <f>J28</f>
        <v>30553710.985029999</v>
      </c>
      <c r="K27" s="7">
        <f>K28</f>
        <v>32352707.313469999</v>
      </c>
      <c r="L27" s="9">
        <f t="shared" si="2"/>
        <v>5.8879797917884016</v>
      </c>
      <c r="M27" s="9">
        <f>K27/K$43*100</f>
        <v>13.448628497473521</v>
      </c>
    </row>
    <row r="28" spans="1:13" ht="14" x14ac:dyDescent="0.3">
      <c r="A28" s="10" t="s">
        <v>139</v>
      </c>
      <c r="B28" s="11">
        <v>2611383.1233399999</v>
      </c>
      <c r="C28" s="11">
        <v>3114147.6627799999</v>
      </c>
      <c r="D28" s="12">
        <f t="shared" si="0"/>
        <v>19.252806489648915</v>
      </c>
      <c r="E28" s="12">
        <f>C28/C$43*100</f>
        <v>13.992507803094201</v>
      </c>
      <c r="F28" s="11">
        <v>10372409.54985</v>
      </c>
      <c r="G28" s="11">
        <v>10840299.18172</v>
      </c>
      <c r="H28" s="12">
        <f t="shared" si="1"/>
        <v>4.5109058760292209</v>
      </c>
      <c r="I28" s="12">
        <f>G28/G$43*100</f>
        <v>13.9131735318787</v>
      </c>
      <c r="J28" s="11">
        <v>30553710.985029999</v>
      </c>
      <c r="K28" s="11">
        <v>32352707.313469999</v>
      </c>
      <c r="L28" s="12">
        <f t="shared" si="2"/>
        <v>5.8879797917884016</v>
      </c>
      <c r="M28" s="12">
        <f>K28/K$43*100</f>
        <v>13.448628497473521</v>
      </c>
    </row>
    <row r="29" spans="1:13" ht="15.5" x14ac:dyDescent="0.35">
      <c r="A29" s="8" t="s">
        <v>21</v>
      </c>
      <c r="B29" s="7">
        <f>B30+B31+B32+B33+B34+B35+B36+B37+B38+B39+B40</f>
        <v>11146703.79415</v>
      </c>
      <c r="C29" s="7">
        <f>C30+C31+C32+C33+C34+C35+C36+C37+C38+C39+C40</f>
        <v>13928086.941079998</v>
      </c>
      <c r="D29" s="9">
        <f t="shared" si="0"/>
        <v>24.95251689014756</v>
      </c>
      <c r="E29" s="9">
        <f>C29/C$43*100</f>
        <v>62.58176756822732</v>
      </c>
      <c r="F29" s="7">
        <f>F30+F31+F32+F33+F34+F35+F36+F37+F38+F39+F40</f>
        <v>45970796.913990006</v>
      </c>
      <c r="G29" s="7">
        <f>G30+G31+G32+G33+G34+G35+G36+G37+G38+G39+G40</f>
        <v>48240444.265790008</v>
      </c>
      <c r="H29" s="9">
        <f t="shared" si="1"/>
        <v>4.9371503305597351</v>
      </c>
      <c r="I29" s="9">
        <f>G29/G$43*100</f>
        <v>61.915050597188895</v>
      </c>
      <c r="J29" s="7">
        <f>J30+J31+J32+J33+J34+J35+J36+J37+J38+J39+J40</f>
        <v>142217245.93309999</v>
      </c>
      <c r="K29" s="7">
        <f>K30+K31+K32+K33+K34+K35+K36+K37+K38+K39+K40</f>
        <v>151367830.46207002</v>
      </c>
      <c r="L29" s="9">
        <f t="shared" si="2"/>
        <v>6.434229877629984</v>
      </c>
      <c r="M29" s="9">
        <f>K29/K$43*100</f>
        <v>62.921773396855087</v>
      </c>
    </row>
    <row r="30" spans="1:13" ht="14" x14ac:dyDescent="0.3">
      <c r="A30" s="10" t="s">
        <v>140</v>
      </c>
      <c r="B30" s="11">
        <v>1225078.82311</v>
      </c>
      <c r="C30" s="11">
        <v>1451052.33228</v>
      </c>
      <c r="D30" s="12">
        <f t="shared" si="0"/>
        <v>18.445630183724905</v>
      </c>
      <c r="E30" s="12">
        <f>C30/C$43*100</f>
        <v>6.5198774370257953</v>
      </c>
      <c r="F30" s="11">
        <v>5402695.2974199997</v>
      </c>
      <c r="G30" s="11">
        <v>5323732.7637200002</v>
      </c>
      <c r="H30" s="12">
        <f t="shared" si="1"/>
        <v>-1.461539645548904</v>
      </c>
      <c r="I30" s="12">
        <f>G30/G$43*100</f>
        <v>6.8328388854699549</v>
      </c>
      <c r="J30" s="11">
        <v>17558745.47377</v>
      </c>
      <c r="K30" s="11">
        <v>16683715.21974</v>
      </c>
      <c r="L30" s="12">
        <f t="shared" si="2"/>
        <v>-4.9834440355500211</v>
      </c>
      <c r="M30" s="12">
        <f>K30/K$43*100</f>
        <v>6.9352183041111584</v>
      </c>
    </row>
    <row r="31" spans="1:13" ht="14" x14ac:dyDescent="0.3">
      <c r="A31" s="10" t="s">
        <v>141</v>
      </c>
      <c r="B31" s="11">
        <v>3141772.9596500001</v>
      </c>
      <c r="C31" s="11">
        <v>3855307.6629499998</v>
      </c>
      <c r="D31" s="12">
        <f t="shared" si="0"/>
        <v>22.71121155041989</v>
      </c>
      <c r="E31" s="12">
        <f>C31/C$43*100</f>
        <v>17.322692562689738</v>
      </c>
      <c r="F31" s="11">
        <v>12628926.535089999</v>
      </c>
      <c r="G31" s="11">
        <v>13748428.905689999</v>
      </c>
      <c r="H31" s="12">
        <f t="shared" si="1"/>
        <v>8.864588510269785</v>
      </c>
      <c r="I31" s="12">
        <f>G31/G$43*100</f>
        <v>17.645664012495605</v>
      </c>
      <c r="J31" s="11">
        <v>37960869.054200001</v>
      </c>
      <c r="K31" s="11">
        <v>42637259.108319998</v>
      </c>
      <c r="L31" s="12">
        <f t="shared" si="2"/>
        <v>12.318975225364603</v>
      </c>
      <c r="M31" s="12">
        <f>K31/K$43*100</f>
        <v>17.723792087704986</v>
      </c>
    </row>
    <row r="32" spans="1:13" ht="14" x14ac:dyDescent="0.3">
      <c r="A32" s="10" t="s">
        <v>142</v>
      </c>
      <c r="B32" s="11">
        <v>129783.30017</v>
      </c>
      <c r="C32" s="11">
        <v>353492.78448999999</v>
      </c>
      <c r="D32" s="12">
        <f t="shared" si="0"/>
        <v>172.37154859444038</v>
      </c>
      <c r="E32" s="12">
        <f>C32/C$43*100</f>
        <v>1.5883159955550414</v>
      </c>
      <c r="F32" s="11">
        <v>457337.90097000002</v>
      </c>
      <c r="G32" s="11">
        <v>932365.39665000001</v>
      </c>
      <c r="H32" s="12">
        <f t="shared" si="1"/>
        <v>103.86794855018158</v>
      </c>
      <c r="I32" s="12">
        <f>G32/G$43*100</f>
        <v>1.1966608431421639</v>
      </c>
      <c r="J32" s="11">
        <v>1836713.6902900001</v>
      </c>
      <c r="K32" s="11">
        <v>2718727.68157</v>
      </c>
      <c r="L32" s="12">
        <f t="shared" si="2"/>
        <v>48.021310884917405</v>
      </c>
      <c r="M32" s="12">
        <f>K32/K$43*100</f>
        <v>1.1301421615497818</v>
      </c>
    </row>
    <row r="33" spans="1:13" ht="14" x14ac:dyDescent="0.3">
      <c r="A33" s="10" t="s">
        <v>143</v>
      </c>
      <c r="B33" s="11">
        <v>1378793.0325800001</v>
      </c>
      <c r="C33" s="11">
        <v>1772007.36197</v>
      </c>
      <c r="D33" s="12">
        <f t="shared" si="0"/>
        <v>28.518734871630187</v>
      </c>
      <c r="E33" s="12">
        <f>C33/C$43*100</f>
        <v>7.9619945887123569</v>
      </c>
      <c r="F33" s="11">
        <v>5372651.86479</v>
      </c>
      <c r="G33" s="11">
        <v>5998295.6680800002</v>
      </c>
      <c r="H33" s="12">
        <f t="shared" si="1"/>
        <v>11.64497196235987</v>
      </c>
      <c r="I33" s="12">
        <f>G33/G$43*100</f>
        <v>7.6986185645359377</v>
      </c>
      <c r="J33" s="11">
        <v>16890646.241760001</v>
      </c>
      <c r="K33" s="11">
        <v>18349987.601739999</v>
      </c>
      <c r="L33" s="12">
        <f t="shared" si="2"/>
        <v>8.639937981602861</v>
      </c>
      <c r="M33" s="12">
        <f>K33/K$43*100</f>
        <v>7.6278675474648452</v>
      </c>
    </row>
    <row r="34" spans="1:13" ht="14" x14ac:dyDescent="0.3">
      <c r="A34" s="10" t="s">
        <v>144</v>
      </c>
      <c r="B34" s="11">
        <v>853185.49924999999</v>
      </c>
      <c r="C34" s="11">
        <v>1026316.2075</v>
      </c>
      <c r="D34" s="12">
        <f t="shared" si="0"/>
        <v>20.292270368189808</v>
      </c>
      <c r="E34" s="12">
        <f>C34/C$43*100</f>
        <v>4.6114504182071965</v>
      </c>
      <c r="F34" s="11">
        <v>3366516.0417399998</v>
      </c>
      <c r="G34" s="11">
        <v>3604923.45261</v>
      </c>
      <c r="H34" s="12">
        <f t="shared" si="1"/>
        <v>7.0817250805903855</v>
      </c>
      <c r="I34" s="12">
        <f>G34/G$43*100</f>
        <v>4.6268027039216948</v>
      </c>
      <c r="J34" s="11">
        <v>10941559.880209999</v>
      </c>
      <c r="K34" s="11">
        <v>11493595.37755</v>
      </c>
      <c r="L34" s="12">
        <f t="shared" si="2"/>
        <v>5.0453089265495663</v>
      </c>
      <c r="M34" s="12">
        <f>K34/K$43*100</f>
        <v>4.7777483607559672</v>
      </c>
    </row>
    <row r="35" spans="1:13" ht="14" x14ac:dyDescent="0.3">
      <c r="A35" s="10" t="s">
        <v>145</v>
      </c>
      <c r="B35" s="11">
        <v>1080187.1587100001</v>
      </c>
      <c r="C35" s="11">
        <v>1362564.2176099999</v>
      </c>
      <c r="D35" s="12">
        <f t="shared" si="0"/>
        <v>26.141493779395141</v>
      </c>
      <c r="E35" s="12">
        <f>C35/C$43*100</f>
        <v>6.1222820853989068</v>
      </c>
      <c r="F35" s="11">
        <v>4246042.4148800001</v>
      </c>
      <c r="G35" s="11">
        <v>4668553.0964299999</v>
      </c>
      <c r="H35" s="12">
        <f t="shared" si="1"/>
        <v>9.9506938524527353</v>
      </c>
      <c r="I35" s="12">
        <f>G35/G$43*100</f>
        <v>5.9919369645214982</v>
      </c>
      <c r="J35" s="11">
        <v>12757441.496409999</v>
      </c>
      <c r="K35" s="11">
        <v>13662618.921879999</v>
      </c>
      <c r="L35" s="12">
        <f t="shared" si="2"/>
        <v>7.0952896450649687</v>
      </c>
      <c r="M35" s="12">
        <f>K35/K$43*100</f>
        <v>5.6793851717755635</v>
      </c>
    </row>
    <row r="36" spans="1:13" ht="14" x14ac:dyDescent="0.3">
      <c r="A36" s="10" t="s">
        <v>146</v>
      </c>
      <c r="B36" s="11">
        <v>1300330.56874</v>
      </c>
      <c r="C36" s="11">
        <v>1438221.93671</v>
      </c>
      <c r="D36" s="12">
        <f t="shared" si="0"/>
        <v>10.604331797230191</v>
      </c>
      <c r="E36" s="12">
        <f>C36/C$43*100</f>
        <v>6.4622278232082717</v>
      </c>
      <c r="F36" s="11">
        <v>5319268.4408900002</v>
      </c>
      <c r="G36" s="11">
        <v>5237842.7295500003</v>
      </c>
      <c r="H36" s="12">
        <f t="shared" si="1"/>
        <v>-1.5307689815777765</v>
      </c>
      <c r="I36" s="12">
        <f>G36/G$43*100</f>
        <v>6.7226018034453796</v>
      </c>
      <c r="J36" s="11">
        <v>16303774.52207</v>
      </c>
      <c r="K36" s="11">
        <v>16451013.645679999</v>
      </c>
      <c r="L36" s="12">
        <f t="shared" si="2"/>
        <v>0.90309838013697619</v>
      </c>
      <c r="M36" s="12">
        <f>K36/K$43*100</f>
        <v>6.8384870788078809</v>
      </c>
    </row>
    <row r="37" spans="1:13" ht="14" x14ac:dyDescent="0.3">
      <c r="A37" s="13" t="s">
        <v>147</v>
      </c>
      <c r="B37" s="11">
        <v>387281.56464</v>
      </c>
      <c r="C37" s="11">
        <v>427780.98628999997</v>
      </c>
      <c r="D37" s="12">
        <f t="shared" si="0"/>
        <v>10.457358508052524</v>
      </c>
      <c r="E37" s="12">
        <f>C37/C$43*100</f>
        <v>1.9221082096456201</v>
      </c>
      <c r="F37" s="11">
        <v>1399830.6155900001</v>
      </c>
      <c r="G37" s="11">
        <v>1452166.7722100001</v>
      </c>
      <c r="H37" s="12">
        <f t="shared" si="1"/>
        <v>3.7387492484539924</v>
      </c>
      <c r="I37" s="12">
        <f>G37/G$43*100</f>
        <v>1.8638091034476549</v>
      </c>
      <c r="J37" s="11">
        <v>4320684.1167000001</v>
      </c>
      <c r="K37" s="11">
        <v>4550900.31874</v>
      </c>
      <c r="L37" s="12">
        <f t="shared" si="2"/>
        <v>5.3282349697860258</v>
      </c>
      <c r="M37" s="12">
        <f>K37/K$43*100</f>
        <v>1.8917541312002093</v>
      </c>
    </row>
    <row r="38" spans="1:13" ht="14" x14ac:dyDescent="0.3">
      <c r="A38" s="10" t="s">
        <v>148</v>
      </c>
      <c r="B38" s="11">
        <v>503105.11076000001</v>
      </c>
      <c r="C38" s="11">
        <v>601532.36927999998</v>
      </c>
      <c r="D38" s="12">
        <f t="shared" si="0"/>
        <v>19.563955208348791</v>
      </c>
      <c r="E38" s="12">
        <f>C38/C$43*100</f>
        <v>2.7028090130608429</v>
      </c>
      <c r="F38" s="11">
        <v>3109083.8324500001</v>
      </c>
      <c r="G38" s="11">
        <v>1998195.4016199999</v>
      </c>
      <c r="H38" s="12">
        <f t="shared" si="1"/>
        <v>-35.73041097301661</v>
      </c>
      <c r="I38" s="12">
        <f>G38/G$43*100</f>
        <v>2.5646191961401166</v>
      </c>
      <c r="J38" s="11">
        <v>8747343.6348199993</v>
      </c>
      <c r="K38" s="11">
        <v>6820022.06556</v>
      </c>
      <c r="L38" s="12">
        <f t="shared" si="2"/>
        <v>-22.033221166572577</v>
      </c>
      <c r="M38" s="12">
        <f>K38/K$43*100</f>
        <v>2.8350005523680237</v>
      </c>
    </row>
    <row r="39" spans="1:13" ht="14" x14ac:dyDescent="0.3">
      <c r="A39" s="10" t="s">
        <v>149</v>
      </c>
      <c r="B39" s="11">
        <v>538174.46184</v>
      </c>
      <c r="C39" s="11">
        <v>962343.04887000006</v>
      </c>
      <c r="D39" s="12">
        <f>(C39-B39)/B39*100</f>
        <v>78.816186405386503</v>
      </c>
      <c r="E39" s="12">
        <f>C39/C$43*100</f>
        <v>4.3240058207600223</v>
      </c>
      <c r="F39" s="11">
        <v>2242425.82443</v>
      </c>
      <c r="G39" s="11">
        <v>2871072.28828</v>
      </c>
      <c r="H39" s="12">
        <f t="shared" si="1"/>
        <v>28.034214420884801</v>
      </c>
      <c r="I39" s="12">
        <f>G39/G$43*100</f>
        <v>3.6849284599790568</v>
      </c>
      <c r="J39" s="11">
        <v>7638529.9913499998</v>
      </c>
      <c r="K39" s="11">
        <v>10634628.462889999</v>
      </c>
      <c r="L39" s="12">
        <f t="shared" si="2"/>
        <v>39.223495553893642</v>
      </c>
      <c r="M39" s="12">
        <f>K39/K$43*100</f>
        <v>4.4206862201766599</v>
      </c>
    </row>
    <row r="40" spans="1:13" ht="14" x14ac:dyDescent="0.3">
      <c r="A40" s="10" t="s">
        <v>150</v>
      </c>
      <c r="B40" s="11">
        <v>609011.31469999999</v>
      </c>
      <c r="C40" s="11">
        <v>677468.03313</v>
      </c>
      <c r="D40" s="12">
        <f>(C40-B40)/B40*100</f>
        <v>11.240631623358576</v>
      </c>
      <c r="E40" s="12">
        <f>C40/C$43*100</f>
        <v>3.0440036139635316</v>
      </c>
      <c r="F40" s="11">
        <v>2426018.1457400001</v>
      </c>
      <c r="G40" s="11">
        <v>2404867.7909499998</v>
      </c>
      <c r="H40" s="12">
        <f t="shared" si="1"/>
        <v>-0.8718135446406079</v>
      </c>
      <c r="I40" s="12">
        <f>G40/G$43*100</f>
        <v>3.0865700600898207</v>
      </c>
      <c r="J40" s="11">
        <v>7260937.8315199995</v>
      </c>
      <c r="K40" s="11">
        <v>7365362.0584000004</v>
      </c>
      <c r="L40" s="12">
        <f t="shared" si="2"/>
        <v>1.4381644534496836</v>
      </c>
      <c r="M40" s="12">
        <f>K40/K$43*100</f>
        <v>3.0616917809399991</v>
      </c>
    </row>
    <row r="41" spans="1:13" ht="15.5" x14ac:dyDescent="0.35">
      <c r="A41" s="8" t="s">
        <v>30</v>
      </c>
      <c r="B41" s="7">
        <f>B42</f>
        <v>474386.29479000001</v>
      </c>
      <c r="C41" s="7">
        <f>C42</f>
        <v>678158.97534</v>
      </c>
      <c r="D41" s="9">
        <f t="shared" si="0"/>
        <v>42.955010038855676</v>
      </c>
      <c r="E41" s="9">
        <f>C41/C$43*100</f>
        <v>3.0471081598334862</v>
      </c>
      <c r="F41" s="7">
        <f>F42</f>
        <v>1841695.1202100001</v>
      </c>
      <c r="G41" s="7">
        <f>G42</f>
        <v>2243169.4531299998</v>
      </c>
      <c r="H41" s="9">
        <f t="shared" si="1"/>
        <v>21.799174494974036</v>
      </c>
      <c r="I41" s="9">
        <f>G41/G$43*100</f>
        <v>2.8790354712198254</v>
      </c>
      <c r="J41" s="7">
        <f>J42</f>
        <v>5987134.1957999999</v>
      </c>
      <c r="K41" s="7">
        <f>K42</f>
        <v>6611988.6967799999</v>
      </c>
      <c r="L41" s="9">
        <f t="shared" si="2"/>
        <v>10.436620936579944</v>
      </c>
      <c r="M41" s="9">
        <f>K41/K$43*100</f>
        <v>2.7485236011598237</v>
      </c>
    </row>
    <row r="42" spans="1:13" ht="14" x14ac:dyDescent="0.3">
      <c r="A42" s="10" t="s">
        <v>151</v>
      </c>
      <c r="B42" s="11">
        <v>474386.29479000001</v>
      </c>
      <c r="C42" s="11">
        <v>678158.97534</v>
      </c>
      <c r="D42" s="12">
        <f t="shared" si="0"/>
        <v>42.955010038855676</v>
      </c>
      <c r="E42" s="12">
        <f>C42/C$43*100</f>
        <v>3.0471081598334862</v>
      </c>
      <c r="F42" s="11">
        <v>1841695.1202100001</v>
      </c>
      <c r="G42" s="11">
        <v>2243169.4531299998</v>
      </c>
      <c r="H42" s="12">
        <f t="shared" si="1"/>
        <v>21.799174494974036</v>
      </c>
      <c r="I42" s="12">
        <f>G42/G$43*100</f>
        <v>2.8790354712198254</v>
      </c>
      <c r="J42" s="11">
        <v>5987134.1957999999</v>
      </c>
      <c r="K42" s="11">
        <v>6611988.6967799999</v>
      </c>
      <c r="L42" s="12">
        <f t="shared" si="2"/>
        <v>10.436620936579944</v>
      </c>
      <c r="M42" s="12">
        <f>K42/K$43*100</f>
        <v>2.7485236011598237</v>
      </c>
    </row>
    <row r="43" spans="1:13" ht="15.5" x14ac:dyDescent="0.35">
      <c r="A43" s="8" t="s">
        <v>32</v>
      </c>
      <c r="B43" s="7">
        <f>B8+B22+B41</f>
        <v>18072416.10433</v>
      </c>
      <c r="C43" s="7">
        <f>C8+C22+C41</f>
        <v>22255822.23432</v>
      </c>
      <c r="D43" s="9">
        <f t="shared" si="0"/>
        <v>23.148017984090636</v>
      </c>
      <c r="E43" s="9">
        <f>C43/C$43*100</f>
        <v>100</v>
      </c>
      <c r="F43" s="14">
        <f>F8+F22+F41</f>
        <v>74605142.462010011</v>
      </c>
      <c r="G43" s="14">
        <f>G8+G22+G41</f>
        <v>77913922.060140014</v>
      </c>
      <c r="H43" s="15">
        <f t="shared" si="1"/>
        <v>4.4350556663233762</v>
      </c>
      <c r="I43" s="15">
        <f>G43/G$43*100</f>
        <v>100</v>
      </c>
      <c r="J43" s="14">
        <f>J8+J22+J41</f>
        <v>228836641.23886997</v>
      </c>
      <c r="K43" s="14">
        <f>K8+K22+K41</f>
        <v>240565105.35292</v>
      </c>
      <c r="L43" s="15">
        <f t="shared" si="2"/>
        <v>5.1252561873635143</v>
      </c>
      <c r="M43" s="15">
        <f>K43/K$43*100</f>
        <v>100</v>
      </c>
    </row>
    <row r="44" spans="1:13" ht="31" x14ac:dyDescent="0.25">
      <c r="A44" s="150" t="s">
        <v>224</v>
      </c>
      <c r="B44" s="151">
        <f>B45-B43</f>
        <v>2707013.5246700011</v>
      </c>
      <c r="C44" s="151">
        <f>C45-C43</f>
        <v>3147032.1586799994</v>
      </c>
      <c r="D44" s="152">
        <f t="shared" si="0"/>
        <v>16.254763044216368</v>
      </c>
      <c r="E44" s="152">
        <f t="shared" ref="E44:E45" si="3">C44/C$45*100</f>
        <v>12.388498197852893</v>
      </c>
      <c r="F44" s="151">
        <f>F45-F43</f>
        <v>11468421.538989991</v>
      </c>
      <c r="G44" s="151">
        <f>G45-G43</f>
        <v>10716055.459859982</v>
      </c>
      <c r="H44" s="153">
        <f t="shared" si="1"/>
        <v>-6.5603280850127232</v>
      </c>
      <c r="I44" s="152">
        <f t="shared" ref="I44:I45" si="4">G44/G$45*100</f>
        <v>12.090779846403352</v>
      </c>
      <c r="J44" s="151">
        <f>J45-J43</f>
        <v>35981667.084130049</v>
      </c>
      <c r="K44" s="151">
        <f>K45-K43</f>
        <v>35279218.903079987</v>
      </c>
      <c r="L44" s="153">
        <f t="shared" si="2"/>
        <v>-1.9522391205711576</v>
      </c>
      <c r="M44" s="152">
        <f t="shared" ref="M44:M45" si="5">K44/K$45*100</f>
        <v>12.789539534023097</v>
      </c>
    </row>
    <row r="45" spans="1:13" ht="20" x14ac:dyDescent="0.25">
      <c r="A45" s="154" t="s">
        <v>225</v>
      </c>
      <c r="B45" s="155">
        <v>20779429.629000001</v>
      </c>
      <c r="C45" s="155">
        <v>25402854.392999999</v>
      </c>
      <c r="D45" s="156">
        <f t="shared" si="0"/>
        <v>22.250008044241483</v>
      </c>
      <c r="E45" s="157">
        <f t="shared" si="3"/>
        <v>100</v>
      </c>
      <c r="F45" s="155">
        <v>86073564.001000002</v>
      </c>
      <c r="G45" s="155">
        <v>88629977.519999996</v>
      </c>
      <c r="H45" s="156">
        <f t="shared" si="1"/>
        <v>2.9700333065914331</v>
      </c>
      <c r="I45" s="157">
        <f t="shared" si="4"/>
        <v>100</v>
      </c>
      <c r="J45" s="155">
        <v>264818308.32300001</v>
      </c>
      <c r="K45" s="155">
        <v>275844324.25599998</v>
      </c>
      <c r="L45" s="156">
        <f t="shared" si="2"/>
        <v>4.1636154247883379</v>
      </c>
      <c r="M45" s="157">
        <f t="shared" si="5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2:A76"/>
  <sheetViews>
    <sheetView showGridLines="0" workbookViewId="0"/>
  </sheetViews>
  <sheetFormatPr defaultColWidth="9.1796875" defaultRowHeight="12.5" x14ac:dyDescent="0.25"/>
  <cols>
    <col min="4" max="4" width="18.54296875" customWidth="1"/>
    <col min="7" max="7" width="8" customWidth="1"/>
    <col min="8" max="8" width="10.453125" bestFit="1" customWidth="1"/>
    <col min="11" max="11" width="9" customWidth="1"/>
    <col min="12" max="12" width="9.453125" customWidth="1"/>
  </cols>
  <sheetData>
    <row r="12" ht="12.75" customHeight="1" x14ac:dyDescent="0.25"/>
    <row r="14" ht="12.75" customHeight="1" x14ac:dyDescent="0.25"/>
    <row r="25" ht="12.75" customHeight="1" x14ac:dyDescent="0.25"/>
    <row r="29" ht="12.75" customHeight="1" x14ac:dyDescent="0.25"/>
    <row r="43" ht="12.75" customHeight="1" x14ac:dyDescent="0.25"/>
    <row r="45" ht="12.75" customHeight="1" x14ac:dyDescent="0.25"/>
    <row r="59" spans="1:1" ht="12.75" customHeight="1" x14ac:dyDescent="0.25"/>
    <row r="61" spans="1:1" ht="12.75" customHeight="1" x14ac:dyDescent="0.25">
      <c r="A61" s="27"/>
    </row>
    <row r="76" ht="12.75" customHeight="1" x14ac:dyDescent="0.25"/>
  </sheetData>
  <pageMargins left="0.15748031496062992" right="0.15748031496062992" top="0.19685039370078741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66"/>
  <sheetViews>
    <sheetView showGridLines="0" workbookViewId="0"/>
  </sheetViews>
  <sheetFormatPr defaultColWidth="9.1796875" defaultRowHeight="12.5" x14ac:dyDescent="0.25"/>
  <cols>
    <col min="1" max="1" width="2.453125" customWidth="1"/>
    <col min="5" max="5" width="20.54296875" customWidth="1"/>
    <col min="7" max="7" width="6.54296875" customWidth="1"/>
    <col min="8" max="8" width="8.54296875" customWidth="1"/>
    <col min="10" max="10" width="9" customWidth="1"/>
    <col min="11" max="11" width="9.453125" customWidth="1"/>
  </cols>
  <sheetData>
    <row r="2" spans="3:3" ht="14" x14ac:dyDescent="0.3">
      <c r="C2" s="28" t="s">
        <v>54</v>
      </c>
    </row>
    <row r="14" spans="3:3" ht="12.75" customHeight="1" x14ac:dyDescent="0.25"/>
    <row r="16" spans="3:3" ht="12.75" customHeight="1" x14ac:dyDescent="0.25"/>
    <row r="21" spans="3:3" ht="14" x14ac:dyDescent="0.3">
      <c r="C21" s="28" t="s">
        <v>55</v>
      </c>
    </row>
    <row r="34" ht="12.75" customHeight="1" x14ac:dyDescent="0.25"/>
    <row r="50" spans="2:2" ht="12.75" customHeight="1" x14ac:dyDescent="0.25"/>
    <row r="51" spans="2:2" x14ac:dyDescent="0.25">
      <c r="B51" s="27"/>
    </row>
    <row r="66" ht="12.75" customHeight="1" x14ac:dyDescent="0.25"/>
  </sheetData>
  <pageMargins left="0" right="0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82"/>
  <sheetViews>
    <sheetView showGridLines="0" workbookViewId="0"/>
  </sheetViews>
  <sheetFormatPr defaultColWidth="9.1796875" defaultRowHeight="12.5" x14ac:dyDescent="0.25"/>
  <cols>
    <col min="4" max="4" width="17.453125" customWidth="1"/>
  </cols>
  <sheetData>
    <row r="1" spans="2:2" ht="14" x14ac:dyDescent="0.3">
      <c r="B1" s="28" t="s">
        <v>14</v>
      </c>
    </row>
    <row r="2" spans="2:2" ht="14" x14ac:dyDescent="0.3">
      <c r="B2" s="28" t="s">
        <v>56</v>
      </c>
    </row>
    <row r="11" spans="2:2" ht="12.75" customHeight="1" x14ac:dyDescent="0.25"/>
    <row r="14" spans="2:2" ht="12.75" customHeight="1" x14ac:dyDescent="0.25"/>
    <row r="25" ht="12.75" customHeight="1" x14ac:dyDescent="0.25"/>
    <row r="31" ht="12.75" customHeight="1" x14ac:dyDescent="0.25"/>
    <row r="40" spans="1:1" ht="12.75" customHeight="1" x14ac:dyDescent="0.25"/>
    <row r="45" spans="1:1" x14ac:dyDescent="0.25">
      <c r="A45" s="27"/>
    </row>
    <row r="47" spans="1:1" ht="12.75" customHeight="1" x14ac:dyDescent="0.25"/>
    <row r="54" ht="12.75" customHeight="1" x14ac:dyDescent="0.25"/>
    <row r="69" ht="12.75" customHeight="1" x14ac:dyDescent="0.25"/>
    <row r="71" ht="12.75" customHeight="1" x14ac:dyDescent="0.25"/>
    <row r="82" ht="12.75" customHeight="1" x14ac:dyDescent="0.25"/>
  </sheetData>
  <pageMargins left="0" right="0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47"/>
  <sheetViews>
    <sheetView showGridLines="0" workbookViewId="0"/>
  </sheetViews>
  <sheetFormatPr defaultColWidth="9.1796875" defaultRowHeight="12.5" x14ac:dyDescent="0.25"/>
  <cols>
    <col min="4" max="4" width="22.26953125" customWidth="1"/>
    <col min="9" max="9" width="17.81640625" customWidth="1"/>
  </cols>
  <sheetData>
    <row r="1" spans="2:2" ht="14" x14ac:dyDescent="0.3">
      <c r="B1" s="28" t="s">
        <v>57</v>
      </c>
    </row>
    <row r="10" spans="2:2" ht="12.75" customHeight="1" x14ac:dyDescent="0.25"/>
    <row r="13" spans="2:2" ht="12.75" customHeight="1" x14ac:dyDescent="0.25"/>
    <row r="18" spans="2:2" ht="14" x14ac:dyDescent="0.3">
      <c r="B18" s="28" t="s">
        <v>58</v>
      </c>
    </row>
    <row r="19" spans="2:2" ht="14" x14ac:dyDescent="0.3">
      <c r="B19" s="28"/>
    </row>
    <row r="20" spans="2:2" ht="14" x14ac:dyDescent="0.3">
      <c r="B20" s="28"/>
    </row>
    <row r="21" spans="2:2" ht="14" x14ac:dyDescent="0.3">
      <c r="B21" s="28"/>
    </row>
    <row r="26" spans="2:2" ht="12.75" customHeight="1" x14ac:dyDescent="0.25"/>
    <row r="29" spans="2:2" ht="12.75" customHeight="1" x14ac:dyDescent="0.25"/>
    <row r="40" ht="12.75" customHeight="1" x14ac:dyDescent="0.25"/>
    <row r="42" ht="12.75" customHeight="1" x14ac:dyDescent="0.25"/>
    <row r="44" ht="12.75" customHeight="1" x14ac:dyDescent="0.25"/>
    <row r="51" spans="1:1" x14ac:dyDescent="0.25">
      <c r="A51" s="27"/>
    </row>
    <row r="53" spans="1:1" ht="12.75" customHeight="1" x14ac:dyDescent="0.25"/>
    <row r="54" spans="1:1" ht="12.75" customHeight="1" x14ac:dyDescent="0.25"/>
    <row r="57" spans="1:1" ht="12.75" customHeight="1" x14ac:dyDescent="0.25"/>
    <row r="64" spans="1:1" ht="12.75" customHeight="1" x14ac:dyDescent="0.25"/>
    <row r="67" ht="12.75" customHeight="1" x14ac:dyDescent="0.25"/>
    <row r="69" ht="12.75" customHeight="1" x14ac:dyDescent="0.25"/>
    <row r="77" ht="12.75" customHeight="1" x14ac:dyDescent="0.25"/>
    <row r="96" ht="12.75" customHeight="1" x14ac:dyDescent="0.25"/>
    <row r="114" ht="12.75" customHeight="1" x14ac:dyDescent="0.25"/>
    <row r="127" ht="12.75" customHeight="1" x14ac:dyDescent="0.25"/>
    <row r="147" ht="12.75" customHeight="1" x14ac:dyDescent="0.25"/>
  </sheetData>
  <pageMargins left="0" right="0" top="0" bottom="0.19685039370078741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4"/>
  <sheetViews>
    <sheetView showGridLines="0" zoomScale="90" zoomScaleNormal="90" workbookViewId="0"/>
  </sheetViews>
  <sheetFormatPr defaultColWidth="9.1796875" defaultRowHeight="12.5" x14ac:dyDescent="0.25"/>
  <cols>
    <col min="1" max="1" width="7" customWidth="1"/>
    <col min="2" max="2" width="40.26953125" customWidth="1"/>
    <col min="3" max="3" width="11.26953125" style="30" bestFit="1" customWidth="1"/>
    <col min="4" max="4" width="11" style="30" bestFit="1" customWidth="1"/>
    <col min="5" max="5" width="12.26953125" style="31" bestFit="1" customWidth="1"/>
    <col min="6" max="6" width="11" style="31" bestFit="1" customWidth="1"/>
    <col min="7" max="7" width="12.26953125" style="31" bestFit="1" customWidth="1"/>
    <col min="8" max="8" width="11.453125" style="31" bestFit="1" customWidth="1"/>
    <col min="9" max="9" width="12.26953125" style="31" bestFit="1" customWidth="1"/>
    <col min="10" max="10" width="12.7265625" style="31" bestFit="1" customWidth="1"/>
    <col min="11" max="11" width="12.26953125" style="31" bestFit="1" customWidth="1"/>
    <col min="12" max="12" width="11" style="31" customWidth="1"/>
    <col min="13" max="13" width="12.26953125" style="31" bestFit="1" customWidth="1"/>
    <col min="14" max="14" width="11" style="31" bestFit="1" customWidth="1"/>
    <col min="15" max="15" width="13.54296875" style="30" bestFit="1" customWidth="1"/>
  </cols>
  <sheetData>
    <row r="1" spans="1:15" ht="16" thickBot="1" x14ac:dyDescent="0.4">
      <c r="A1" s="81"/>
      <c r="B1" s="105" t="s">
        <v>59</v>
      </c>
      <c r="C1" s="106" t="s">
        <v>43</v>
      </c>
      <c r="D1" s="106" t="s">
        <v>44</v>
      </c>
      <c r="E1" s="106" t="s">
        <v>45</v>
      </c>
      <c r="F1" s="106" t="s">
        <v>46</v>
      </c>
      <c r="G1" s="106" t="s">
        <v>47</v>
      </c>
      <c r="H1" s="106" t="s">
        <v>48</v>
      </c>
      <c r="I1" s="106" t="s">
        <v>0</v>
      </c>
      <c r="J1" s="106" t="s">
        <v>60</v>
      </c>
      <c r="K1" s="106" t="s">
        <v>49</v>
      </c>
      <c r="L1" s="106" t="s">
        <v>50</v>
      </c>
      <c r="M1" s="106" t="s">
        <v>51</v>
      </c>
      <c r="N1" s="106" t="s">
        <v>52</v>
      </c>
      <c r="O1" s="107" t="s">
        <v>41</v>
      </c>
    </row>
    <row r="2" spans="1:15" s="33" customFormat="1" ht="15" thickTop="1" thickBot="1" x14ac:dyDescent="0.35">
      <c r="A2" s="82">
        <v>2026</v>
      </c>
      <c r="B2" s="108" t="s">
        <v>2</v>
      </c>
      <c r="C2" s="109">
        <f>C4+C6+C8+C10+C12+C14+C16+C18+C20+C22</f>
        <v>2977586.07926</v>
      </c>
      <c r="D2" s="109">
        <f t="shared" ref="D2:O2" si="0">D4+D6+D8+D10+D12+D14+D16+D18+D20+D22</f>
        <v>2914584.2022299999</v>
      </c>
      <c r="E2" s="109">
        <f t="shared" si="0"/>
        <v>2947895.94312</v>
      </c>
      <c r="F2" s="109">
        <f t="shared" si="0"/>
        <v>3278677.6441000002</v>
      </c>
      <c r="G2" s="109"/>
      <c r="H2" s="109"/>
      <c r="I2" s="109"/>
      <c r="J2" s="109"/>
      <c r="K2" s="109"/>
      <c r="L2" s="109"/>
      <c r="M2" s="109"/>
      <c r="N2" s="109"/>
      <c r="O2" s="158">
        <f t="shared" si="0"/>
        <v>12118743.86871</v>
      </c>
    </row>
    <row r="3" spans="1:15" ht="14.5" thickTop="1" x14ac:dyDescent="0.3">
      <c r="A3" s="81">
        <v>2025</v>
      </c>
      <c r="B3" s="108" t="s">
        <v>2</v>
      </c>
      <c r="C3" s="109">
        <f>C5+C7+C9+C11+C13+C15+C17+C19+C21+C23</f>
        <v>3004806.4899499998</v>
      </c>
      <c r="D3" s="109">
        <f t="shared" ref="D3:O3" si="1">D5+D7+D9+D11+D13+D15+D17+D19+D21+D23</f>
        <v>2949266.9063299997</v>
      </c>
      <c r="E3" s="109">
        <f t="shared" si="1"/>
        <v>3117156.6855699997</v>
      </c>
      <c r="F3" s="109">
        <f t="shared" si="1"/>
        <v>2768262.8208499998</v>
      </c>
      <c r="G3" s="109">
        <f t="shared" si="1"/>
        <v>3099840.22273</v>
      </c>
      <c r="H3" s="109">
        <f t="shared" si="1"/>
        <v>2542904.92368</v>
      </c>
      <c r="I3" s="109">
        <f t="shared" si="1"/>
        <v>2893568.4912</v>
      </c>
      <c r="J3" s="109">
        <f t="shared" si="1"/>
        <v>2704162.90466</v>
      </c>
      <c r="K3" s="109">
        <f t="shared" si="1"/>
        <v>2916605.9625600004</v>
      </c>
      <c r="L3" s="109">
        <f t="shared" si="1"/>
        <v>3289060.9372500004</v>
      </c>
      <c r="M3" s="109">
        <f t="shared" si="1"/>
        <v>3268518.7040199996</v>
      </c>
      <c r="N3" s="109">
        <f t="shared" si="1"/>
        <v>3821308.76602</v>
      </c>
      <c r="O3" s="158">
        <f t="shared" si="1"/>
        <v>36375463.814819999</v>
      </c>
    </row>
    <row r="4" spans="1:15" s="33" customFormat="1" ht="14" x14ac:dyDescent="0.3">
      <c r="A4" s="82">
        <v>2026</v>
      </c>
      <c r="B4" s="110" t="s">
        <v>126</v>
      </c>
      <c r="C4" s="111">
        <v>926599.07038000005</v>
      </c>
      <c r="D4" s="111">
        <v>949800.55868000002</v>
      </c>
      <c r="E4" s="111">
        <v>947273.17882000003</v>
      </c>
      <c r="F4" s="111">
        <v>1112257.9771700001</v>
      </c>
      <c r="G4" s="111"/>
      <c r="H4" s="111"/>
      <c r="I4" s="111"/>
      <c r="J4" s="111"/>
      <c r="K4" s="111"/>
      <c r="L4" s="111"/>
      <c r="M4" s="111"/>
      <c r="N4" s="111"/>
      <c r="O4" s="112">
        <v>3935930.7850500001</v>
      </c>
    </row>
    <row r="5" spans="1:15" ht="14" x14ac:dyDescent="0.3">
      <c r="A5" s="81">
        <v>2025</v>
      </c>
      <c r="B5" s="110" t="s">
        <v>126</v>
      </c>
      <c r="C5" s="111">
        <v>1024709.00734</v>
      </c>
      <c r="D5" s="111">
        <v>1063435.5238399999</v>
      </c>
      <c r="E5" s="111">
        <v>1106849.8955699999</v>
      </c>
      <c r="F5" s="111">
        <v>956200.75358000002</v>
      </c>
      <c r="G5" s="111">
        <v>1055854.9192600001</v>
      </c>
      <c r="H5" s="111">
        <v>862683.00791000004</v>
      </c>
      <c r="I5" s="111">
        <v>1018302.44293</v>
      </c>
      <c r="J5" s="111">
        <v>955115.03984999994</v>
      </c>
      <c r="K5" s="111">
        <v>991755.52106000006</v>
      </c>
      <c r="L5" s="111">
        <v>1089813.35583</v>
      </c>
      <c r="M5" s="111">
        <v>1031097.26507</v>
      </c>
      <c r="N5" s="111">
        <v>1205007.82131</v>
      </c>
      <c r="O5" s="112">
        <v>12360824.553549999</v>
      </c>
    </row>
    <row r="6" spans="1:15" s="33" customFormat="1" ht="14" x14ac:dyDescent="0.3">
      <c r="A6" s="82">
        <v>2026</v>
      </c>
      <c r="B6" s="110" t="s">
        <v>127</v>
      </c>
      <c r="C6" s="111">
        <v>512440.03301000001</v>
      </c>
      <c r="D6" s="111">
        <v>397610.80326000002</v>
      </c>
      <c r="E6" s="111">
        <v>394679.08278</v>
      </c>
      <c r="F6" s="111">
        <v>329480.77198000002</v>
      </c>
      <c r="G6" s="111"/>
      <c r="H6" s="111"/>
      <c r="I6" s="111"/>
      <c r="J6" s="111"/>
      <c r="K6" s="111"/>
      <c r="L6" s="111"/>
      <c r="M6" s="111"/>
      <c r="N6" s="111"/>
      <c r="O6" s="112">
        <v>1634210.6910300001</v>
      </c>
    </row>
    <row r="7" spans="1:15" ht="14" x14ac:dyDescent="0.3">
      <c r="A7" s="81">
        <v>2025</v>
      </c>
      <c r="B7" s="110" t="s">
        <v>127</v>
      </c>
      <c r="C7" s="111">
        <v>352916.11739000003</v>
      </c>
      <c r="D7" s="111">
        <v>318987.63578999997</v>
      </c>
      <c r="E7" s="111">
        <v>298206.19050999999</v>
      </c>
      <c r="F7" s="111">
        <v>235494.51577999999</v>
      </c>
      <c r="G7" s="111">
        <v>282674.93080999999</v>
      </c>
      <c r="H7" s="111">
        <v>202611.67701000001</v>
      </c>
      <c r="I7" s="111">
        <v>121341.55160000001</v>
      </c>
      <c r="J7" s="111">
        <v>177463.01910999999</v>
      </c>
      <c r="K7" s="111">
        <v>240240.10407999999</v>
      </c>
      <c r="L7" s="111">
        <v>334464.82195999997</v>
      </c>
      <c r="M7" s="111">
        <v>517955.39017999999</v>
      </c>
      <c r="N7" s="111">
        <v>621014.85155999998</v>
      </c>
      <c r="O7" s="112">
        <v>3703370.8057800001</v>
      </c>
    </row>
    <row r="8" spans="1:15" s="33" customFormat="1" ht="14" x14ac:dyDescent="0.3">
      <c r="A8" s="82">
        <v>2026</v>
      </c>
      <c r="B8" s="110" t="s">
        <v>128</v>
      </c>
      <c r="C8" s="111">
        <v>187238.94279999999</v>
      </c>
      <c r="D8" s="111">
        <v>190409.74197999999</v>
      </c>
      <c r="E8" s="111">
        <v>202325.89392999999</v>
      </c>
      <c r="F8" s="111">
        <v>210069.65659</v>
      </c>
      <c r="G8" s="111"/>
      <c r="H8" s="111"/>
      <c r="I8" s="111"/>
      <c r="J8" s="111"/>
      <c r="K8" s="111"/>
      <c r="L8" s="111"/>
      <c r="M8" s="111"/>
      <c r="N8" s="111"/>
      <c r="O8" s="112">
        <v>790044.23529999994</v>
      </c>
    </row>
    <row r="9" spans="1:15" ht="14" x14ac:dyDescent="0.3">
      <c r="A9" s="81">
        <v>2025</v>
      </c>
      <c r="B9" s="110" t="s">
        <v>128</v>
      </c>
      <c r="C9" s="111">
        <v>209828.84138</v>
      </c>
      <c r="D9" s="111">
        <v>198799.59487</v>
      </c>
      <c r="E9" s="111">
        <v>223993.13573000001</v>
      </c>
      <c r="F9" s="111">
        <v>197644.15096</v>
      </c>
      <c r="G9" s="111">
        <v>219783.12380999999</v>
      </c>
      <c r="H9" s="111">
        <v>186531.79668999999</v>
      </c>
      <c r="I9" s="111">
        <v>229105.25031</v>
      </c>
      <c r="J9" s="111">
        <v>209391.82273000001</v>
      </c>
      <c r="K9" s="111">
        <v>225801.16871</v>
      </c>
      <c r="L9" s="111">
        <v>232034.58596</v>
      </c>
      <c r="M9" s="111">
        <v>212025.14558000001</v>
      </c>
      <c r="N9" s="111">
        <v>240582.73108999999</v>
      </c>
      <c r="O9" s="112">
        <v>2585521.3478199998</v>
      </c>
    </row>
    <row r="10" spans="1:15" s="33" customFormat="1" ht="14" x14ac:dyDescent="0.3">
      <c r="A10" s="82">
        <v>2026</v>
      </c>
      <c r="B10" s="110" t="s">
        <v>129</v>
      </c>
      <c r="C10" s="111">
        <v>138513.87687000001</v>
      </c>
      <c r="D10" s="111">
        <v>134200.68252</v>
      </c>
      <c r="E10" s="111">
        <v>131411.24273999999</v>
      </c>
      <c r="F10" s="111">
        <v>134781.35886000001</v>
      </c>
      <c r="G10" s="111"/>
      <c r="H10" s="111"/>
      <c r="I10" s="111"/>
      <c r="J10" s="111"/>
      <c r="K10" s="111"/>
      <c r="L10" s="111"/>
      <c r="M10" s="111"/>
      <c r="N10" s="111"/>
      <c r="O10" s="112">
        <v>538907.16099</v>
      </c>
    </row>
    <row r="11" spans="1:15" ht="14" x14ac:dyDescent="0.3">
      <c r="A11" s="81">
        <v>2025</v>
      </c>
      <c r="B11" s="110" t="s">
        <v>129</v>
      </c>
      <c r="C11" s="111">
        <v>163152.75396</v>
      </c>
      <c r="D11" s="111">
        <v>144875.76435000001</v>
      </c>
      <c r="E11" s="111">
        <v>160704.98076000001</v>
      </c>
      <c r="F11" s="111">
        <v>133032.65489000001</v>
      </c>
      <c r="G11" s="111">
        <v>140798.29462</v>
      </c>
      <c r="H11" s="111">
        <v>104685.37228</v>
      </c>
      <c r="I11" s="111">
        <v>135311.07045</v>
      </c>
      <c r="J11" s="111">
        <v>111235.74636</v>
      </c>
      <c r="K11" s="111">
        <v>124453.85327000001</v>
      </c>
      <c r="L11" s="111">
        <v>189417.32245000001</v>
      </c>
      <c r="M11" s="111">
        <v>161784.02919999999</v>
      </c>
      <c r="N11" s="111">
        <v>168563.86947000001</v>
      </c>
      <c r="O11" s="112">
        <v>1738015.71206</v>
      </c>
    </row>
    <row r="12" spans="1:15" s="33" customFormat="1" ht="14" x14ac:dyDescent="0.3">
      <c r="A12" s="82">
        <v>2026</v>
      </c>
      <c r="B12" s="110" t="s">
        <v>130</v>
      </c>
      <c r="C12" s="111">
        <v>178932.1795</v>
      </c>
      <c r="D12" s="111">
        <v>207994.22638000001</v>
      </c>
      <c r="E12" s="111">
        <v>271643.64048</v>
      </c>
      <c r="F12" s="111">
        <v>332397.41203000001</v>
      </c>
      <c r="G12" s="111"/>
      <c r="H12" s="111"/>
      <c r="I12" s="111"/>
      <c r="J12" s="111"/>
      <c r="K12" s="111"/>
      <c r="L12" s="111"/>
      <c r="M12" s="111"/>
      <c r="N12" s="111"/>
      <c r="O12" s="112">
        <v>990967.45839000004</v>
      </c>
    </row>
    <row r="13" spans="1:15" ht="14" x14ac:dyDescent="0.3">
      <c r="A13" s="81">
        <v>2025</v>
      </c>
      <c r="B13" s="110" t="s">
        <v>130</v>
      </c>
      <c r="C13" s="111">
        <v>206060.89421</v>
      </c>
      <c r="D13" s="111">
        <v>215798.86012999999</v>
      </c>
      <c r="E13" s="111">
        <v>216963.52698</v>
      </c>
      <c r="F13" s="111">
        <v>208113.84456</v>
      </c>
      <c r="G13" s="111">
        <v>183702.03542999999</v>
      </c>
      <c r="H13" s="111">
        <v>139631.00080000001</v>
      </c>
      <c r="I13" s="111">
        <v>164269.30773</v>
      </c>
      <c r="J13" s="111">
        <v>122861.66409999999</v>
      </c>
      <c r="K13" s="111">
        <v>143651.02119999999</v>
      </c>
      <c r="L13" s="111">
        <v>200491.4466</v>
      </c>
      <c r="M13" s="111">
        <v>194104.25347</v>
      </c>
      <c r="N13" s="111">
        <v>247436.82982000001</v>
      </c>
      <c r="O13" s="112">
        <v>2243084.6850299998</v>
      </c>
    </row>
    <row r="14" spans="1:15" s="33" customFormat="1" ht="14" x14ac:dyDescent="0.3">
      <c r="A14" s="82">
        <v>2026</v>
      </c>
      <c r="B14" s="110" t="s">
        <v>131</v>
      </c>
      <c r="C14" s="111">
        <v>29911.214530000001</v>
      </c>
      <c r="D14" s="111">
        <v>29567.066889999998</v>
      </c>
      <c r="E14" s="111">
        <v>29269.9732</v>
      </c>
      <c r="F14" s="111">
        <v>37473.960919999998</v>
      </c>
      <c r="G14" s="111"/>
      <c r="H14" s="111"/>
      <c r="I14" s="111"/>
      <c r="J14" s="111"/>
      <c r="K14" s="111"/>
      <c r="L14" s="111"/>
      <c r="M14" s="111"/>
      <c r="N14" s="111"/>
      <c r="O14" s="112">
        <v>126222.21554</v>
      </c>
    </row>
    <row r="15" spans="1:15" ht="14" x14ac:dyDescent="0.3">
      <c r="A15" s="81">
        <v>2025</v>
      </c>
      <c r="B15" s="110" t="s">
        <v>131</v>
      </c>
      <c r="C15" s="111">
        <v>51206.495269999999</v>
      </c>
      <c r="D15" s="111">
        <v>41063.262609999998</v>
      </c>
      <c r="E15" s="111">
        <v>52678.842499999999</v>
      </c>
      <c r="F15" s="111">
        <v>36783.289069999999</v>
      </c>
      <c r="G15" s="111">
        <v>46381.982320000003</v>
      </c>
      <c r="H15" s="111">
        <v>38066.880599999997</v>
      </c>
      <c r="I15" s="111">
        <v>46765.460129999999</v>
      </c>
      <c r="J15" s="111">
        <v>32493.5124</v>
      </c>
      <c r="K15" s="111">
        <v>35974.835639999998</v>
      </c>
      <c r="L15" s="111">
        <v>35437.127119999997</v>
      </c>
      <c r="M15" s="111">
        <v>35969.177909999999</v>
      </c>
      <c r="N15" s="111">
        <v>42975.553310000003</v>
      </c>
      <c r="O15" s="112">
        <v>495796.41888000001</v>
      </c>
    </row>
    <row r="16" spans="1:15" ht="14" x14ac:dyDescent="0.3">
      <c r="A16" s="82">
        <v>2026</v>
      </c>
      <c r="B16" s="110" t="s">
        <v>132</v>
      </c>
      <c r="C16" s="111">
        <v>63852.64428</v>
      </c>
      <c r="D16" s="111">
        <v>80043.006789999999</v>
      </c>
      <c r="E16" s="111">
        <v>64066.314299999998</v>
      </c>
      <c r="F16" s="111">
        <v>81261.4179</v>
      </c>
      <c r="G16" s="111"/>
      <c r="H16" s="111"/>
      <c r="I16" s="111"/>
      <c r="J16" s="111"/>
      <c r="K16" s="111"/>
      <c r="L16" s="111"/>
      <c r="M16" s="111"/>
      <c r="N16" s="111"/>
      <c r="O16" s="112">
        <v>289223.38326999999</v>
      </c>
    </row>
    <row r="17" spans="1:15" ht="14" x14ac:dyDescent="0.3">
      <c r="A17" s="81">
        <v>2025</v>
      </c>
      <c r="B17" s="110" t="s">
        <v>132</v>
      </c>
      <c r="C17" s="111">
        <v>85913.865420000002</v>
      </c>
      <c r="D17" s="111">
        <v>65991.330170000001</v>
      </c>
      <c r="E17" s="111">
        <v>62660.676659999997</v>
      </c>
      <c r="F17" s="111">
        <v>77198.856039999999</v>
      </c>
      <c r="G17" s="111">
        <v>99877.326749999993</v>
      </c>
      <c r="H17" s="111">
        <v>99311.338570000007</v>
      </c>
      <c r="I17" s="111">
        <v>109376.6136</v>
      </c>
      <c r="J17" s="111">
        <v>92607.31035</v>
      </c>
      <c r="K17" s="111">
        <v>112281.46172000001</v>
      </c>
      <c r="L17" s="111">
        <v>82093.361940000003</v>
      </c>
      <c r="M17" s="111">
        <v>71462.505430000005</v>
      </c>
      <c r="N17" s="111">
        <v>100840.0701</v>
      </c>
      <c r="O17" s="112">
        <v>1059614.7167499999</v>
      </c>
    </row>
    <row r="18" spans="1:15" ht="14" x14ac:dyDescent="0.3">
      <c r="A18" s="82">
        <v>2026</v>
      </c>
      <c r="B18" s="110" t="s">
        <v>133</v>
      </c>
      <c r="C18" s="111">
        <v>14882.81105</v>
      </c>
      <c r="D18" s="111">
        <v>22093.15582</v>
      </c>
      <c r="E18" s="111">
        <v>17685.567230000001</v>
      </c>
      <c r="F18" s="111">
        <v>16506.25461</v>
      </c>
      <c r="G18" s="111"/>
      <c r="H18" s="111"/>
      <c r="I18" s="111"/>
      <c r="J18" s="111"/>
      <c r="K18" s="111"/>
      <c r="L18" s="111"/>
      <c r="M18" s="111"/>
      <c r="N18" s="111"/>
      <c r="O18" s="112">
        <v>71167.788709999993</v>
      </c>
    </row>
    <row r="19" spans="1:15" ht="14" x14ac:dyDescent="0.3">
      <c r="A19" s="81">
        <v>2025</v>
      </c>
      <c r="B19" s="110" t="s">
        <v>133</v>
      </c>
      <c r="C19" s="111">
        <v>18347.959439999999</v>
      </c>
      <c r="D19" s="111">
        <v>19389.35729</v>
      </c>
      <c r="E19" s="111">
        <v>18490.980469999999</v>
      </c>
      <c r="F19" s="111">
        <v>14928.546259999999</v>
      </c>
      <c r="G19" s="111">
        <v>13651.14256</v>
      </c>
      <c r="H19" s="111">
        <v>8090.8728199999996</v>
      </c>
      <c r="I19" s="111">
        <v>8822.1544799999992</v>
      </c>
      <c r="J19" s="111">
        <v>9401.9723099999992</v>
      </c>
      <c r="K19" s="111">
        <v>10118.767959999999</v>
      </c>
      <c r="L19" s="111">
        <v>12525.304270000001</v>
      </c>
      <c r="M19" s="111">
        <v>11742.03889</v>
      </c>
      <c r="N19" s="111">
        <v>14361.3588</v>
      </c>
      <c r="O19" s="112">
        <v>159870.45555000001</v>
      </c>
    </row>
    <row r="20" spans="1:15" ht="14" x14ac:dyDescent="0.3">
      <c r="A20" s="82">
        <v>2026</v>
      </c>
      <c r="B20" s="110" t="s">
        <v>134</v>
      </c>
      <c r="C20" s="113">
        <v>363615.46788000001</v>
      </c>
      <c r="D20" s="113">
        <v>304681.97132000001</v>
      </c>
      <c r="E20" s="113">
        <v>290590.73907000001</v>
      </c>
      <c r="F20" s="113">
        <v>321268.64217000001</v>
      </c>
      <c r="G20" s="113"/>
      <c r="H20" s="111"/>
      <c r="I20" s="111"/>
      <c r="J20" s="111"/>
      <c r="K20" s="111"/>
      <c r="L20" s="111"/>
      <c r="M20" s="111"/>
      <c r="N20" s="111"/>
      <c r="O20" s="112">
        <v>1280156.8204399999</v>
      </c>
    </row>
    <row r="21" spans="1:15" ht="14" x14ac:dyDescent="0.3">
      <c r="A21" s="81">
        <v>2025</v>
      </c>
      <c r="B21" s="110" t="s">
        <v>134</v>
      </c>
      <c r="C21" s="111">
        <v>284326.54002000001</v>
      </c>
      <c r="D21" s="111">
        <v>275420.88746</v>
      </c>
      <c r="E21" s="111">
        <v>304836.20633000002</v>
      </c>
      <c r="F21" s="111">
        <v>287905.59061000001</v>
      </c>
      <c r="G21" s="111">
        <v>335125.50468000001</v>
      </c>
      <c r="H21" s="111">
        <v>313835.32322000002</v>
      </c>
      <c r="I21" s="111">
        <v>370478.42333000002</v>
      </c>
      <c r="J21" s="111">
        <v>337981.13987999997</v>
      </c>
      <c r="K21" s="111">
        <v>346479.46185000002</v>
      </c>
      <c r="L21" s="111">
        <v>381365.16022000002</v>
      </c>
      <c r="M21" s="111">
        <v>362449.60379000002</v>
      </c>
      <c r="N21" s="111">
        <v>444003.10048999998</v>
      </c>
      <c r="O21" s="112">
        <v>4044206.9418799998</v>
      </c>
    </row>
    <row r="22" spans="1:15" ht="14" x14ac:dyDescent="0.3">
      <c r="A22" s="82">
        <v>2026</v>
      </c>
      <c r="B22" s="110" t="s">
        <v>135</v>
      </c>
      <c r="C22" s="113">
        <v>561599.83895999996</v>
      </c>
      <c r="D22" s="113">
        <v>598182.98858999996</v>
      </c>
      <c r="E22" s="113">
        <v>598950.31056999997</v>
      </c>
      <c r="F22" s="113">
        <v>703180.19186999998</v>
      </c>
      <c r="G22" s="113"/>
      <c r="H22" s="111"/>
      <c r="I22" s="111"/>
      <c r="J22" s="111"/>
      <c r="K22" s="111"/>
      <c r="L22" s="111"/>
      <c r="M22" s="111"/>
      <c r="N22" s="111"/>
      <c r="O22" s="112">
        <v>2461913.32999</v>
      </c>
    </row>
    <row r="23" spans="1:15" ht="14" x14ac:dyDescent="0.3">
      <c r="A23" s="81">
        <v>2025</v>
      </c>
      <c r="B23" s="110" t="s">
        <v>135</v>
      </c>
      <c r="C23" s="111">
        <v>608344.01552000002</v>
      </c>
      <c r="D23" s="113">
        <v>605504.68981999997</v>
      </c>
      <c r="E23" s="111">
        <v>671772.25005999999</v>
      </c>
      <c r="F23" s="111">
        <v>620960.61910000001</v>
      </c>
      <c r="G23" s="111">
        <v>721990.96248999995</v>
      </c>
      <c r="H23" s="111">
        <v>587457.65378000005</v>
      </c>
      <c r="I23" s="111">
        <v>689796.21664</v>
      </c>
      <c r="J23" s="111">
        <v>655611.67757000006</v>
      </c>
      <c r="K23" s="111">
        <v>685849.76706999994</v>
      </c>
      <c r="L23" s="111">
        <v>731418.45090000005</v>
      </c>
      <c r="M23" s="111">
        <v>669929.29449999996</v>
      </c>
      <c r="N23" s="111">
        <v>736522.58007000003</v>
      </c>
      <c r="O23" s="112">
        <v>7985158.1775200004</v>
      </c>
    </row>
    <row r="24" spans="1:15" ht="14" x14ac:dyDescent="0.3">
      <c r="A24" s="82">
        <v>2026</v>
      </c>
      <c r="B24" s="108" t="s">
        <v>14</v>
      </c>
      <c r="C24" s="114">
        <f>C26+C28+C30+C32+C34+C36+C38+C40+C42+C44+C46+C48+C50+C52+C54</f>
        <v>14110657.80109</v>
      </c>
      <c r="D24" s="114">
        <f>D26+D28+D30+D32+D34+D36+D38+D40+D42+D44+D46+D48+D50+D52+D54</f>
        <v>15174012.963190001</v>
      </c>
      <c r="E24" s="114">
        <f>E26+E28+E30+E32+E34+E36+E38+E40+E42+E44+E46+E48+E50+E52+E54</f>
        <v>15968352.359140001</v>
      </c>
      <c r="F24" s="114">
        <f>F26+F28+F30+F32+F34+F36+F38+F40+F42+F44+F46+F48+F50+F52+F54</f>
        <v>18298985.614879999</v>
      </c>
      <c r="G24" s="114"/>
      <c r="H24" s="114"/>
      <c r="I24" s="114"/>
      <c r="J24" s="114"/>
      <c r="K24" s="114"/>
      <c r="L24" s="114"/>
      <c r="M24" s="114"/>
      <c r="N24" s="114"/>
      <c r="O24" s="112">
        <f>O26+O28+O30+O32+O34+O36+O38+O40+O42+O44+O46+O48+O50+O52+O54</f>
        <v>63552008.738300018</v>
      </c>
    </row>
    <row r="25" spans="1:15" ht="14" x14ac:dyDescent="0.3">
      <c r="A25" s="81">
        <v>2025</v>
      </c>
      <c r="B25" s="108" t="s">
        <v>14</v>
      </c>
      <c r="C25" s="114">
        <f>C27+C29+C31+C33+C35+C37+C39+C41+C43+C45+C47+C49+C51+C53+C55</f>
        <v>14943170.672259999</v>
      </c>
      <c r="D25" s="114">
        <f>D27+D29+D31+D33+D35+D37+D39+D41+D43+D45+D47+D49+D51+D53+D55</f>
        <v>14669493.954009999</v>
      </c>
      <c r="E25" s="114">
        <f>E27+E29+E31+E33+E35+E37+E39+E41+E43+E45+E47+E49+E51+E53+E55</f>
        <v>16481522.824139999</v>
      </c>
      <c r="F25" s="114">
        <f>F27+F29+F31+F33+F35+F37+F39+F41+F43+F45+F47+F49+F51+F53+F55</f>
        <v>14829766.98869</v>
      </c>
      <c r="G25" s="114">
        <f>G27+G29+G31+G33+G35+G37+G39+G41+G43+G45+G47+G49+G51+G53+G55</f>
        <v>17895365.364169996</v>
      </c>
      <c r="H25" s="114">
        <f>H27+H29+H31+H33+H35+H37+H39+H41+H43+H45+H47+H49+H51+H53+H55</f>
        <v>14592150.455</v>
      </c>
      <c r="I25" s="114">
        <f>I27+I29+I31+I33+I35+I37+I39+I41+I43+I45+I47+I49+I51+I53+I55</f>
        <v>18152606.740359999</v>
      </c>
      <c r="J25" s="114">
        <f>J27+J29+J31+J33+J35+J37+J39+J41+J43+J45+J47+J49+J51+J53+J55</f>
        <v>15336103.961830001</v>
      </c>
      <c r="K25" s="114">
        <f>K27+K29+K31+K33+K35+K37+K39+K41+K43+K45+K47+K49+K51+K53+K55</f>
        <v>16139933.460429998</v>
      </c>
      <c r="L25" s="114">
        <f>L27+L29+L31+L33+L35+L37+L39+L41+L43+L45+L47+L49+L51+L53+L55</f>
        <v>17089156.28351</v>
      </c>
      <c r="M25" s="114">
        <f>M27+M29+M31+M33+M35+M37+M39+M41+M43+M45+M47+M49+M51+M53+M55</f>
        <v>15794229.375470001</v>
      </c>
      <c r="N25" s="114">
        <f>N27+N29+N31+N33+N35+N37+N39+N41+N43+N45+N47+N49+N51+N53+N55</f>
        <v>18746847.496240001</v>
      </c>
      <c r="O25" s="112">
        <f>O27+O29+O31+O33+O35+O37+O39+O41+O43+O45+O47+O49+O51+O53+O55</f>
        <v>194670347.57611001</v>
      </c>
    </row>
    <row r="26" spans="1:15" ht="14" x14ac:dyDescent="0.3">
      <c r="A26" s="82">
        <v>2026</v>
      </c>
      <c r="B26" s="110" t="s">
        <v>136</v>
      </c>
      <c r="C26" s="111">
        <v>728546.02109000005</v>
      </c>
      <c r="D26" s="111">
        <v>757803.24124999996</v>
      </c>
      <c r="E26" s="111">
        <v>747745.55203999998</v>
      </c>
      <c r="F26" s="111">
        <v>895595.94533000002</v>
      </c>
      <c r="G26" s="111"/>
      <c r="H26" s="111"/>
      <c r="I26" s="111"/>
      <c r="J26" s="111"/>
      <c r="K26" s="111"/>
      <c r="L26" s="111"/>
      <c r="M26" s="111"/>
      <c r="N26" s="111"/>
      <c r="O26" s="112">
        <v>3129690.7597099999</v>
      </c>
    </row>
    <row r="27" spans="1:15" ht="14" x14ac:dyDescent="0.3">
      <c r="A27" s="81">
        <v>2025</v>
      </c>
      <c r="B27" s="110" t="s">
        <v>136</v>
      </c>
      <c r="C27" s="111">
        <v>825096.76489999995</v>
      </c>
      <c r="D27" s="111">
        <v>755761.43487999996</v>
      </c>
      <c r="E27" s="111">
        <v>838028.13314000005</v>
      </c>
      <c r="F27" s="111">
        <v>769939.30247</v>
      </c>
      <c r="G27" s="111">
        <v>852176.41177999997</v>
      </c>
      <c r="H27" s="111">
        <v>691231.98204000003</v>
      </c>
      <c r="I27" s="111">
        <v>776122.15416999999</v>
      </c>
      <c r="J27" s="111">
        <v>748913.97563</v>
      </c>
      <c r="K27" s="111">
        <v>785932.33759999997</v>
      </c>
      <c r="L27" s="111">
        <v>839406.21018000005</v>
      </c>
      <c r="M27" s="111">
        <v>741129.21456999995</v>
      </c>
      <c r="N27" s="111">
        <v>781674.57145000005</v>
      </c>
      <c r="O27" s="112">
        <v>9405412.4928099997</v>
      </c>
    </row>
    <row r="28" spans="1:15" ht="14" x14ac:dyDescent="0.3">
      <c r="A28" s="82">
        <v>2026</v>
      </c>
      <c r="B28" s="110" t="s">
        <v>137</v>
      </c>
      <c r="C28" s="111">
        <v>106281.86023999999</v>
      </c>
      <c r="D28" s="111">
        <v>126786.33613</v>
      </c>
      <c r="E28" s="111">
        <v>113045.05008</v>
      </c>
      <c r="F28" s="111">
        <v>123729.29747</v>
      </c>
      <c r="G28" s="111"/>
      <c r="H28" s="111"/>
      <c r="I28" s="111"/>
      <c r="J28" s="111"/>
      <c r="K28" s="111"/>
      <c r="L28" s="111"/>
      <c r="M28" s="111"/>
      <c r="N28" s="111"/>
      <c r="O28" s="112">
        <v>469842.54392000003</v>
      </c>
    </row>
    <row r="29" spans="1:15" ht="14" x14ac:dyDescent="0.3">
      <c r="A29" s="81">
        <v>2025</v>
      </c>
      <c r="B29" s="110" t="s">
        <v>137</v>
      </c>
      <c r="C29" s="111">
        <v>126180.88076</v>
      </c>
      <c r="D29" s="111">
        <v>132253.16151999999</v>
      </c>
      <c r="E29" s="111">
        <v>140708.49922</v>
      </c>
      <c r="F29" s="111">
        <v>102625.537</v>
      </c>
      <c r="G29" s="111">
        <v>124003.40394</v>
      </c>
      <c r="H29" s="111">
        <v>90353.700200000007</v>
      </c>
      <c r="I29" s="111">
        <v>132121.80369</v>
      </c>
      <c r="J29" s="111">
        <v>137153.52114999999</v>
      </c>
      <c r="K29" s="111">
        <v>128510.59074</v>
      </c>
      <c r="L29" s="111">
        <v>129148.84546</v>
      </c>
      <c r="M29" s="111">
        <v>100367.39440999999</v>
      </c>
      <c r="N29" s="111">
        <v>101108.93879</v>
      </c>
      <c r="O29" s="112">
        <v>1444536.27688</v>
      </c>
    </row>
    <row r="30" spans="1:15" s="33" customFormat="1" ht="14" x14ac:dyDescent="0.3">
      <c r="A30" s="82">
        <v>2026</v>
      </c>
      <c r="B30" s="110" t="s">
        <v>138</v>
      </c>
      <c r="C30" s="111">
        <v>206224.20967000001</v>
      </c>
      <c r="D30" s="111">
        <v>220921.10290999999</v>
      </c>
      <c r="E30" s="111">
        <v>207160.90635999999</v>
      </c>
      <c r="F30" s="111">
        <v>237425.76822</v>
      </c>
      <c r="G30" s="111"/>
      <c r="H30" s="111"/>
      <c r="I30" s="111"/>
      <c r="J30" s="111"/>
      <c r="K30" s="111"/>
      <c r="L30" s="111"/>
      <c r="M30" s="111"/>
      <c r="N30" s="111"/>
      <c r="O30" s="112">
        <v>871731.98716000002</v>
      </c>
    </row>
    <row r="31" spans="1:15" ht="14" x14ac:dyDescent="0.3">
      <c r="A31" s="81">
        <v>2025</v>
      </c>
      <c r="B31" s="110" t="s">
        <v>138</v>
      </c>
      <c r="C31" s="111">
        <v>229213.02712000001</v>
      </c>
      <c r="D31" s="111">
        <v>227605.85868999999</v>
      </c>
      <c r="E31" s="111">
        <v>234220.14382999999</v>
      </c>
      <c r="F31" s="111">
        <v>199115.23173</v>
      </c>
      <c r="G31" s="111">
        <v>233970.84344999999</v>
      </c>
      <c r="H31" s="111">
        <v>165385.47104</v>
      </c>
      <c r="I31" s="111">
        <v>230952.04178</v>
      </c>
      <c r="J31" s="111">
        <v>231825.86559999999</v>
      </c>
      <c r="K31" s="111">
        <v>263391.27314</v>
      </c>
      <c r="L31" s="111">
        <v>286243.48690999998</v>
      </c>
      <c r="M31" s="111">
        <v>250785.13092</v>
      </c>
      <c r="N31" s="111">
        <v>284689.64033999998</v>
      </c>
      <c r="O31" s="112">
        <v>2837398.01455</v>
      </c>
    </row>
    <row r="32" spans="1:15" ht="14" x14ac:dyDescent="0.3">
      <c r="A32" s="82">
        <v>2026</v>
      </c>
      <c r="B32" s="110" t="s">
        <v>139</v>
      </c>
      <c r="C32" s="113">
        <v>2316876.64433</v>
      </c>
      <c r="D32" s="113">
        <v>2392937.0213799998</v>
      </c>
      <c r="E32" s="113">
        <v>3016337.85323</v>
      </c>
      <c r="F32" s="113">
        <v>3114147.6627799999</v>
      </c>
      <c r="G32" s="113"/>
      <c r="H32" s="113"/>
      <c r="I32" s="113"/>
      <c r="J32" s="113"/>
      <c r="K32" s="113"/>
      <c r="L32" s="113"/>
      <c r="M32" s="113"/>
      <c r="N32" s="113"/>
      <c r="O32" s="112">
        <v>10840299.18172</v>
      </c>
    </row>
    <row r="33" spans="1:15" ht="14" x14ac:dyDescent="0.3">
      <c r="A33" s="81">
        <v>2025</v>
      </c>
      <c r="B33" s="110" t="s">
        <v>139</v>
      </c>
      <c r="C33" s="111">
        <v>2550914.19227</v>
      </c>
      <c r="D33" s="111">
        <v>2485583.3568600002</v>
      </c>
      <c r="E33" s="111">
        <v>2724528.87738</v>
      </c>
      <c r="F33" s="113">
        <v>2611383.1233399999</v>
      </c>
      <c r="G33" s="113">
        <v>2786896.7260799999</v>
      </c>
      <c r="H33" s="113">
        <v>2594521.3847699999</v>
      </c>
      <c r="I33" s="113">
        <v>3426808.34454</v>
      </c>
      <c r="J33" s="113">
        <v>2609368.6478800001</v>
      </c>
      <c r="K33" s="113">
        <v>2471798.9578399998</v>
      </c>
      <c r="L33" s="113">
        <v>2651099.41133</v>
      </c>
      <c r="M33" s="113">
        <v>2350310.3349199998</v>
      </c>
      <c r="N33" s="113">
        <v>2621604.3243900002</v>
      </c>
      <c r="O33" s="112">
        <v>31884817.681600001</v>
      </c>
    </row>
    <row r="34" spans="1:15" ht="14" x14ac:dyDescent="0.3">
      <c r="A34" s="82">
        <v>2026</v>
      </c>
      <c r="B34" s="110" t="s">
        <v>140</v>
      </c>
      <c r="C34" s="111">
        <v>1338038.77376</v>
      </c>
      <c r="D34" s="111">
        <v>1324632.4755899999</v>
      </c>
      <c r="E34" s="111">
        <v>1210009.18209</v>
      </c>
      <c r="F34" s="111">
        <v>1451052.33228</v>
      </c>
      <c r="G34" s="111"/>
      <c r="H34" s="111"/>
      <c r="I34" s="111"/>
      <c r="J34" s="111"/>
      <c r="K34" s="111"/>
      <c r="L34" s="111"/>
      <c r="M34" s="111"/>
      <c r="N34" s="111"/>
      <c r="O34" s="112">
        <v>5323732.7637200002</v>
      </c>
    </row>
    <row r="35" spans="1:15" ht="14" x14ac:dyDescent="0.3">
      <c r="A35" s="81">
        <v>2025</v>
      </c>
      <c r="B35" s="110" t="s">
        <v>140</v>
      </c>
      <c r="C35" s="111">
        <v>1409244.0267399999</v>
      </c>
      <c r="D35" s="111">
        <v>1354737.30813</v>
      </c>
      <c r="E35" s="111">
        <v>1413635.1394400001</v>
      </c>
      <c r="F35" s="111">
        <v>1225078.82311</v>
      </c>
      <c r="G35" s="111">
        <v>1514394.5831800001</v>
      </c>
      <c r="H35" s="111">
        <v>1195562.3712500001</v>
      </c>
      <c r="I35" s="111">
        <v>1580751.2854599999</v>
      </c>
      <c r="J35" s="111">
        <v>1519468.1931</v>
      </c>
      <c r="K35" s="111">
        <v>1485779.60179</v>
      </c>
      <c r="L35" s="111">
        <v>1508763.47034</v>
      </c>
      <c r="M35" s="111">
        <v>1285830.00924</v>
      </c>
      <c r="N35" s="111">
        <v>1269432.94166</v>
      </c>
      <c r="O35" s="112">
        <v>16762677.75344</v>
      </c>
    </row>
    <row r="36" spans="1:15" ht="14" x14ac:dyDescent="0.3">
      <c r="A36" s="82">
        <v>2026</v>
      </c>
      <c r="B36" s="110" t="s">
        <v>141</v>
      </c>
      <c r="C36" s="111">
        <v>3059974.3330299999</v>
      </c>
      <c r="D36" s="111">
        <v>3541786.7906599999</v>
      </c>
      <c r="E36" s="111">
        <v>3291360.1190499999</v>
      </c>
      <c r="F36" s="111">
        <v>3855307.6629499998</v>
      </c>
      <c r="G36" s="111"/>
      <c r="H36" s="111"/>
      <c r="I36" s="111"/>
      <c r="J36" s="111"/>
      <c r="K36" s="111"/>
      <c r="L36" s="111"/>
      <c r="M36" s="111"/>
      <c r="N36" s="111"/>
      <c r="O36" s="112">
        <v>13748428.905689999</v>
      </c>
    </row>
    <row r="37" spans="1:15" ht="14" x14ac:dyDescent="0.3">
      <c r="A37" s="81">
        <v>2025</v>
      </c>
      <c r="B37" s="110" t="s">
        <v>141</v>
      </c>
      <c r="C37" s="111">
        <v>2996341.8047600002</v>
      </c>
      <c r="D37" s="111">
        <v>2976587.9518200001</v>
      </c>
      <c r="E37" s="111">
        <v>3514223.81886</v>
      </c>
      <c r="F37" s="111">
        <v>3141772.9596500001</v>
      </c>
      <c r="G37" s="111">
        <v>3942322.08121</v>
      </c>
      <c r="H37" s="111">
        <v>3405137.1400899999</v>
      </c>
      <c r="I37" s="111">
        <v>3834890.4328700001</v>
      </c>
      <c r="J37" s="111">
        <v>2729903.3161300002</v>
      </c>
      <c r="K37" s="111">
        <v>3657556.7913500001</v>
      </c>
      <c r="L37" s="111">
        <v>3809234.4524900001</v>
      </c>
      <c r="M37" s="111">
        <v>3749852.8862399999</v>
      </c>
      <c r="N37" s="111">
        <v>3759933.10225</v>
      </c>
      <c r="O37" s="112">
        <v>41517756.737719998</v>
      </c>
    </row>
    <row r="38" spans="1:15" ht="14" x14ac:dyDescent="0.3">
      <c r="A38" s="82">
        <v>2026</v>
      </c>
      <c r="B38" s="110" t="s">
        <v>142</v>
      </c>
      <c r="C38" s="111">
        <v>166912.11350000001</v>
      </c>
      <c r="D38" s="111">
        <v>176440.92413</v>
      </c>
      <c r="E38" s="111">
        <v>235519.57453000001</v>
      </c>
      <c r="F38" s="111">
        <v>353492.78448999999</v>
      </c>
      <c r="G38" s="111"/>
      <c r="H38" s="111"/>
      <c r="I38" s="111"/>
      <c r="J38" s="111"/>
      <c r="K38" s="111"/>
      <c r="L38" s="111"/>
      <c r="M38" s="111"/>
      <c r="N38" s="111"/>
      <c r="O38" s="112">
        <v>932365.39665000001</v>
      </c>
    </row>
    <row r="39" spans="1:15" ht="14" x14ac:dyDescent="0.3">
      <c r="A39" s="81">
        <v>2025</v>
      </c>
      <c r="B39" s="110" t="s">
        <v>142</v>
      </c>
      <c r="C39" s="111">
        <v>82415.475059999997</v>
      </c>
      <c r="D39" s="111">
        <v>158782.83376000001</v>
      </c>
      <c r="E39" s="111">
        <v>86356.291979999995</v>
      </c>
      <c r="F39" s="111">
        <v>129783.30017</v>
      </c>
      <c r="G39" s="111">
        <v>367051.56397000002</v>
      </c>
      <c r="H39" s="111">
        <v>84044.054889999999</v>
      </c>
      <c r="I39" s="111">
        <v>262652.07131999999</v>
      </c>
      <c r="J39" s="111">
        <v>81744.173809999993</v>
      </c>
      <c r="K39" s="111">
        <v>230420.35769</v>
      </c>
      <c r="L39" s="111">
        <v>304893.73233000003</v>
      </c>
      <c r="M39" s="111">
        <v>164250.66383999999</v>
      </c>
      <c r="N39" s="111">
        <v>291305.66707000002</v>
      </c>
      <c r="O39" s="112">
        <v>2243700.1858899998</v>
      </c>
    </row>
    <row r="40" spans="1:15" ht="14" x14ac:dyDescent="0.3">
      <c r="A40" s="82">
        <v>2026</v>
      </c>
      <c r="B40" s="110" t="s">
        <v>143</v>
      </c>
      <c r="C40" s="111">
        <v>1340859.2837</v>
      </c>
      <c r="D40" s="111">
        <v>1408893.69628</v>
      </c>
      <c r="E40" s="111">
        <v>1476535.3261299999</v>
      </c>
      <c r="F40" s="111">
        <v>1772007.36197</v>
      </c>
      <c r="G40" s="111"/>
      <c r="H40" s="111"/>
      <c r="I40" s="111"/>
      <c r="J40" s="111"/>
      <c r="K40" s="111"/>
      <c r="L40" s="111"/>
      <c r="M40" s="111"/>
      <c r="N40" s="111"/>
      <c r="O40" s="112">
        <v>5998295.6680800002</v>
      </c>
    </row>
    <row r="41" spans="1:15" ht="14" x14ac:dyDescent="0.3">
      <c r="A41" s="81">
        <v>2025</v>
      </c>
      <c r="B41" s="110" t="s">
        <v>143</v>
      </c>
      <c r="C41" s="111">
        <v>1223527.53629</v>
      </c>
      <c r="D41" s="111">
        <v>1292811.85161</v>
      </c>
      <c r="E41" s="111">
        <v>1477519.4443099999</v>
      </c>
      <c r="F41" s="111">
        <v>1378793.0325800001</v>
      </c>
      <c r="G41" s="111">
        <v>1672887.2711199999</v>
      </c>
      <c r="H41" s="111">
        <v>1274533.3654400001</v>
      </c>
      <c r="I41" s="111">
        <v>1563391.9186199999</v>
      </c>
      <c r="J41" s="111">
        <v>1488528.24602</v>
      </c>
      <c r="K41" s="111">
        <v>1507559.33188</v>
      </c>
      <c r="L41" s="111">
        <v>1641204.82109</v>
      </c>
      <c r="M41" s="111">
        <v>1476941.26104</v>
      </c>
      <c r="N41" s="111">
        <v>1726645.71845</v>
      </c>
      <c r="O41" s="112">
        <v>17724343.798450001</v>
      </c>
    </row>
    <row r="42" spans="1:15" ht="14" x14ac:dyDescent="0.3">
      <c r="A42" s="82">
        <v>2026</v>
      </c>
      <c r="B42" s="110" t="s">
        <v>144</v>
      </c>
      <c r="C42" s="111">
        <v>812299.54940999998</v>
      </c>
      <c r="D42" s="111">
        <v>880645.72117000003</v>
      </c>
      <c r="E42" s="111">
        <v>885661.97453000001</v>
      </c>
      <c r="F42" s="111">
        <v>1026316.2075</v>
      </c>
      <c r="G42" s="111"/>
      <c r="H42" s="111"/>
      <c r="I42" s="111"/>
      <c r="J42" s="111"/>
      <c r="K42" s="111"/>
      <c r="L42" s="111"/>
      <c r="M42" s="111"/>
      <c r="N42" s="111"/>
      <c r="O42" s="112">
        <v>3604923.45261</v>
      </c>
    </row>
    <row r="43" spans="1:15" ht="14" x14ac:dyDescent="0.3">
      <c r="A43" s="81">
        <v>2025</v>
      </c>
      <c r="B43" s="110" t="s">
        <v>144</v>
      </c>
      <c r="C43" s="111">
        <v>790355.64468999999</v>
      </c>
      <c r="D43" s="111">
        <v>807918.66269999999</v>
      </c>
      <c r="E43" s="111">
        <v>915056.23510000005</v>
      </c>
      <c r="F43" s="111">
        <v>853185.49924999999</v>
      </c>
      <c r="G43" s="111">
        <v>1006630.14915</v>
      </c>
      <c r="H43" s="111">
        <v>797427.84001000004</v>
      </c>
      <c r="I43" s="111">
        <v>985266.46936999995</v>
      </c>
      <c r="J43" s="111">
        <v>962319.45817</v>
      </c>
      <c r="K43" s="111">
        <v>940844.90497000003</v>
      </c>
      <c r="L43" s="111">
        <v>1067278.4964600001</v>
      </c>
      <c r="M43" s="111">
        <v>979428.85109999997</v>
      </c>
      <c r="N43" s="111">
        <v>1149475.7557099999</v>
      </c>
      <c r="O43" s="112">
        <v>11255187.96668</v>
      </c>
    </row>
    <row r="44" spans="1:15" ht="14" x14ac:dyDescent="0.3">
      <c r="A44" s="82">
        <v>2026</v>
      </c>
      <c r="B44" s="110" t="s">
        <v>145</v>
      </c>
      <c r="C44" s="111">
        <v>1073271.31498</v>
      </c>
      <c r="D44" s="111">
        <v>1098040.8267600001</v>
      </c>
      <c r="E44" s="111">
        <v>1134676.7370800001</v>
      </c>
      <c r="F44" s="111">
        <v>1362564.2176099999</v>
      </c>
      <c r="G44" s="111"/>
      <c r="H44" s="111"/>
      <c r="I44" s="111"/>
      <c r="J44" s="111"/>
      <c r="K44" s="111"/>
      <c r="L44" s="111"/>
      <c r="M44" s="111"/>
      <c r="N44" s="111"/>
      <c r="O44" s="112">
        <v>4668553.0964299999</v>
      </c>
    </row>
    <row r="45" spans="1:15" ht="14" x14ac:dyDescent="0.3">
      <c r="A45" s="81">
        <v>2025</v>
      </c>
      <c r="B45" s="110" t="s">
        <v>145</v>
      </c>
      <c r="C45" s="111">
        <v>1010378.18805</v>
      </c>
      <c r="D45" s="111">
        <v>1020274.79292</v>
      </c>
      <c r="E45" s="111">
        <v>1135202.2752</v>
      </c>
      <c r="F45" s="111">
        <v>1080187.1587100001</v>
      </c>
      <c r="G45" s="111">
        <v>1234408.6391499999</v>
      </c>
      <c r="H45" s="111">
        <v>967801.53417</v>
      </c>
      <c r="I45" s="111">
        <v>1186782.9780900001</v>
      </c>
      <c r="J45" s="111">
        <v>1098570.8464299999</v>
      </c>
      <c r="K45" s="111">
        <v>1130739.7446999999</v>
      </c>
      <c r="L45" s="111">
        <v>1219388.9078800001</v>
      </c>
      <c r="M45" s="111">
        <v>1048430.58506</v>
      </c>
      <c r="N45" s="111">
        <v>1107942.5899700001</v>
      </c>
      <c r="O45" s="112">
        <v>13240108.240329999</v>
      </c>
    </row>
    <row r="46" spans="1:15" ht="14" x14ac:dyDescent="0.3">
      <c r="A46" s="82">
        <v>2026</v>
      </c>
      <c r="B46" s="110" t="s">
        <v>146</v>
      </c>
      <c r="C46" s="111">
        <v>1081329.64485</v>
      </c>
      <c r="D46" s="111">
        <v>1179859.9404200001</v>
      </c>
      <c r="E46" s="111">
        <v>1538431.2075700001</v>
      </c>
      <c r="F46" s="111">
        <v>1438221.93671</v>
      </c>
      <c r="G46" s="111"/>
      <c r="H46" s="111"/>
      <c r="I46" s="111"/>
      <c r="J46" s="111"/>
      <c r="K46" s="111"/>
      <c r="L46" s="111"/>
      <c r="M46" s="111"/>
      <c r="N46" s="111"/>
      <c r="O46" s="112">
        <v>5237842.7295500003</v>
      </c>
    </row>
    <row r="47" spans="1:15" ht="14" x14ac:dyDescent="0.3">
      <c r="A47" s="81">
        <v>2025</v>
      </c>
      <c r="B47" s="110" t="s">
        <v>146</v>
      </c>
      <c r="C47" s="111">
        <v>1245833.8453200001</v>
      </c>
      <c r="D47" s="111">
        <v>1233308.84629</v>
      </c>
      <c r="E47" s="111">
        <v>1539795.1805400001</v>
      </c>
      <c r="F47" s="111">
        <v>1300330.56874</v>
      </c>
      <c r="G47" s="111">
        <v>1496070.90475</v>
      </c>
      <c r="H47" s="111">
        <v>1430267.9801</v>
      </c>
      <c r="I47" s="111">
        <v>1351623.13726</v>
      </c>
      <c r="J47" s="111">
        <v>1364748.5017200001</v>
      </c>
      <c r="K47" s="111">
        <v>1479023.9200599999</v>
      </c>
      <c r="L47" s="111">
        <v>1287158.3451799999</v>
      </c>
      <c r="M47" s="111">
        <v>1313273.7622100001</v>
      </c>
      <c r="N47" s="111">
        <v>1491004.36485</v>
      </c>
      <c r="O47" s="112">
        <v>16532439.35702</v>
      </c>
    </row>
    <row r="48" spans="1:15" ht="14" x14ac:dyDescent="0.3">
      <c r="A48" s="82">
        <v>2026</v>
      </c>
      <c r="B48" s="110" t="s">
        <v>147</v>
      </c>
      <c r="C48" s="111">
        <v>316792.45542000001</v>
      </c>
      <c r="D48" s="111">
        <v>331199.68845000002</v>
      </c>
      <c r="E48" s="111">
        <v>376393.64205000002</v>
      </c>
      <c r="F48" s="111">
        <v>427780.98628999997</v>
      </c>
      <c r="G48" s="111"/>
      <c r="H48" s="111"/>
      <c r="I48" s="111"/>
      <c r="J48" s="111"/>
      <c r="K48" s="111"/>
      <c r="L48" s="111"/>
      <c r="M48" s="111"/>
      <c r="N48" s="111"/>
      <c r="O48" s="112">
        <v>1452166.7722100001</v>
      </c>
    </row>
    <row r="49" spans="1:15" ht="14" x14ac:dyDescent="0.3">
      <c r="A49" s="81">
        <v>2025</v>
      </c>
      <c r="B49" s="110" t="s">
        <v>147</v>
      </c>
      <c r="C49" s="111">
        <v>317185.4056</v>
      </c>
      <c r="D49" s="111">
        <v>320215.88027000002</v>
      </c>
      <c r="E49" s="111">
        <v>375147.76507999998</v>
      </c>
      <c r="F49" s="111">
        <v>387281.56464</v>
      </c>
      <c r="G49" s="111">
        <v>413257.34639000002</v>
      </c>
      <c r="H49" s="111">
        <v>365425.93777000002</v>
      </c>
      <c r="I49" s="111">
        <v>427231.13293999998</v>
      </c>
      <c r="J49" s="111">
        <v>363878.88085000002</v>
      </c>
      <c r="K49" s="111">
        <v>381331.95185999997</v>
      </c>
      <c r="L49" s="111">
        <v>402921.63257000002</v>
      </c>
      <c r="M49" s="111">
        <v>359544.72792999999</v>
      </c>
      <c r="N49" s="111">
        <v>385141.93621999997</v>
      </c>
      <c r="O49" s="112">
        <v>4498564.1621200005</v>
      </c>
    </row>
    <row r="50" spans="1:15" ht="14" x14ac:dyDescent="0.3">
      <c r="A50" s="82">
        <v>2026</v>
      </c>
      <c r="B50" s="110" t="s">
        <v>148</v>
      </c>
      <c r="C50" s="111">
        <v>473569.92371</v>
      </c>
      <c r="D50" s="111">
        <v>570359.09727999999</v>
      </c>
      <c r="E50" s="111">
        <v>352734.01134999999</v>
      </c>
      <c r="F50" s="111">
        <v>601532.36927999998</v>
      </c>
      <c r="G50" s="111"/>
      <c r="H50" s="111"/>
      <c r="I50" s="111"/>
      <c r="J50" s="111"/>
      <c r="K50" s="111"/>
      <c r="L50" s="111"/>
      <c r="M50" s="111"/>
      <c r="N50" s="111"/>
      <c r="O50" s="112">
        <v>1998195.4016199999</v>
      </c>
    </row>
    <row r="51" spans="1:15" ht="14" x14ac:dyDescent="0.3">
      <c r="A51" s="81">
        <v>2025</v>
      </c>
      <c r="B51" s="110" t="s">
        <v>148</v>
      </c>
      <c r="C51" s="111">
        <v>1162541.7113000001</v>
      </c>
      <c r="D51" s="111">
        <v>877795.87298999995</v>
      </c>
      <c r="E51" s="111">
        <v>565641.13740000001</v>
      </c>
      <c r="F51" s="111">
        <v>503105.11076000001</v>
      </c>
      <c r="G51" s="111">
        <v>853334.53607000003</v>
      </c>
      <c r="H51" s="111">
        <v>379389.43831</v>
      </c>
      <c r="I51" s="111">
        <v>756187.43886999995</v>
      </c>
      <c r="J51" s="111">
        <v>596595.94747000001</v>
      </c>
      <c r="K51" s="111">
        <v>498544.04073000001</v>
      </c>
      <c r="L51" s="111">
        <v>569019.06064000004</v>
      </c>
      <c r="M51" s="111">
        <v>615179.57655</v>
      </c>
      <c r="N51" s="111">
        <v>553576.62529999996</v>
      </c>
      <c r="O51" s="112">
        <v>7930910.49639</v>
      </c>
    </row>
    <row r="52" spans="1:15" ht="14" x14ac:dyDescent="0.3">
      <c r="A52" s="82">
        <v>2026</v>
      </c>
      <c r="B52" s="110" t="s">
        <v>149</v>
      </c>
      <c r="C52" s="111">
        <v>554488.19403000001</v>
      </c>
      <c r="D52" s="111">
        <v>552714.52179999999</v>
      </c>
      <c r="E52" s="111">
        <v>801526.52358000004</v>
      </c>
      <c r="F52" s="111">
        <v>962343.04887000006</v>
      </c>
      <c r="G52" s="111"/>
      <c r="H52" s="111"/>
      <c r="I52" s="111"/>
      <c r="J52" s="111"/>
      <c r="K52" s="111"/>
      <c r="L52" s="111"/>
      <c r="M52" s="111"/>
      <c r="N52" s="111"/>
      <c r="O52" s="112">
        <v>2871072.28828</v>
      </c>
    </row>
    <row r="53" spans="1:15" ht="14" x14ac:dyDescent="0.3">
      <c r="A53" s="81">
        <v>2025</v>
      </c>
      <c r="B53" s="110" t="s">
        <v>149</v>
      </c>
      <c r="C53" s="111">
        <v>385092.23923000001</v>
      </c>
      <c r="D53" s="111">
        <v>435232.14489</v>
      </c>
      <c r="E53" s="111">
        <v>883926.97846999997</v>
      </c>
      <c r="F53" s="111">
        <v>538174.46184</v>
      </c>
      <c r="G53" s="111">
        <v>740976.43733999995</v>
      </c>
      <c r="H53" s="111">
        <v>619556.71817999997</v>
      </c>
      <c r="I53" s="111">
        <v>981427.40345999994</v>
      </c>
      <c r="J53" s="111">
        <v>833854.67541000003</v>
      </c>
      <c r="K53" s="111">
        <v>572821.47238000005</v>
      </c>
      <c r="L53" s="111">
        <v>707502.30084000004</v>
      </c>
      <c r="M53" s="111">
        <v>746160.26726999995</v>
      </c>
      <c r="N53" s="111">
        <v>2561256.8997300002</v>
      </c>
      <c r="O53" s="112">
        <v>10005981.99904</v>
      </c>
    </row>
    <row r="54" spans="1:15" ht="14" x14ac:dyDescent="0.3">
      <c r="A54" s="82">
        <v>2026</v>
      </c>
      <c r="B54" s="110" t="s">
        <v>150</v>
      </c>
      <c r="C54" s="111">
        <v>535193.47936999996</v>
      </c>
      <c r="D54" s="111">
        <v>610991.57897999999</v>
      </c>
      <c r="E54" s="111">
        <v>581214.69946999999</v>
      </c>
      <c r="F54" s="111">
        <v>677468.03313</v>
      </c>
      <c r="G54" s="111"/>
      <c r="H54" s="111"/>
      <c r="I54" s="111"/>
      <c r="J54" s="111"/>
      <c r="K54" s="111"/>
      <c r="L54" s="111"/>
      <c r="M54" s="111"/>
      <c r="N54" s="111"/>
      <c r="O54" s="112">
        <v>2404867.7909499998</v>
      </c>
    </row>
    <row r="55" spans="1:15" ht="14" x14ac:dyDescent="0.3">
      <c r="A55" s="81">
        <v>2025</v>
      </c>
      <c r="B55" s="110" t="s">
        <v>150</v>
      </c>
      <c r="C55" s="111">
        <v>588849.93016999995</v>
      </c>
      <c r="D55" s="111">
        <v>590623.99667999998</v>
      </c>
      <c r="E55" s="111">
        <v>637532.90419000003</v>
      </c>
      <c r="F55" s="111">
        <v>609011.31469999999</v>
      </c>
      <c r="G55" s="111">
        <v>656984.46658999997</v>
      </c>
      <c r="H55" s="111">
        <v>531511.53674000001</v>
      </c>
      <c r="I55" s="111">
        <v>656398.12792</v>
      </c>
      <c r="J55" s="111">
        <v>569229.71245999995</v>
      </c>
      <c r="K55" s="111">
        <v>605678.18370000005</v>
      </c>
      <c r="L55" s="111">
        <v>665893.10981000005</v>
      </c>
      <c r="M55" s="111">
        <v>612744.71016999998</v>
      </c>
      <c r="N55" s="111">
        <v>662054.42006000003</v>
      </c>
      <c r="O55" s="112">
        <v>7386512.4131899998</v>
      </c>
    </row>
    <row r="56" spans="1:15" ht="14" x14ac:dyDescent="0.3">
      <c r="A56" s="82">
        <v>2026</v>
      </c>
      <c r="B56" s="108" t="s">
        <v>30</v>
      </c>
      <c r="C56" s="114">
        <f>C58</f>
        <v>519119.55416</v>
      </c>
      <c r="D56" s="114">
        <f t="shared" ref="D56:O56" si="2">D58</f>
        <v>474203.71334999998</v>
      </c>
      <c r="E56" s="114">
        <f t="shared" si="2"/>
        <v>571687.21028</v>
      </c>
      <c r="F56" s="114">
        <f t="shared" si="2"/>
        <v>678158.97534</v>
      </c>
      <c r="G56" s="114"/>
      <c r="H56" s="114"/>
      <c r="I56" s="114"/>
      <c r="J56" s="114"/>
      <c r="K56" s="114"/>
      <c r="L56" s="114"/>
      <c r="M56" s="114"/>
      <c r="N56" s="114"/>
      <c r="O56" s="112">
        <f t="shared" si="2"/>
        <v>2243169.4531299998</v>
      </c>
    </row>
    <row r="57" spans="1:15" ht="14" x14ac:dyDescent="0.3">
      <c r="A57" s="81">
        <v>2025</v>
      </c>
      <c r="B57" s="108" t="s">
        <v>30</v>
      </c>
      <c r="C57" s="114">
        <f>C59</f>
        <v>456640.6508</v>
      </c>
      <c r="D57" s="114">
        <f t="shared" ref="D57:O57" si="3">D59</f>
        <v>417965.56385999999</v>
      </c>
      <c r="E57" s="114">
        <f t="shared" si="3"/>
        <v>492702.61076000001</v>
      </c>
      <c r="F57" s="114">
        <f t="shared" si="3"/>
        <v>474386.29479000001</v>
      </c>
      <c r="G57" s="114">
        <f t="shared" si="3"/>
        <v>531051.30299999996</v>
      </c>
      <c r="H57" s="114">
        <f t="shared" si="3"/>
        <v>490379.5393</v>
      </c>
      <c r="I57" s="114">
        <f t="shared" si="3"/>
        <v>571275.46848000004</v>
      </c>
      <c r="J57" s="114">
        <f t="shared" si="3"/>
        <v>522783.40360000002</v>
      </c>
      <c r="K57" s="114">
        <f t="shared" si="3"/>
        <v>549583.27093999996</v>
      </c>
      <c r="L57" s="114">
        <f t="shared" si="3"/>
        <v>583315.59624999994</v>
      </c>
      <c r="M57" s="114">
        <f t="shared" si="3"/>
        <v>531881.47071000002</v>
      </c>
      <c r="N57" s="114">
        <f t="shared" si="3"/>
        <v>588549.19137000002</v>
      </c>
      <c r="O57" s="112">
        <f t="shared" si="3"/>
        <v>6210514.3638599999</v>
      </c>
    </row>
    <row r="58" spans="1:15" ht="14" x14ac:dyDescent="0.3">
      <c r="A58" s="82">
        <v>2026</v>
      </c>
      <c r="B58" s="110" t="s">
        <v>151</v>
      </c>
      <c r="C58" s="111">
        <v>519119.55416</v>
      </c>
      <c r="D58" s="111">
        <v>474203.71334999998</v>
      </c>
      <c r="E58" s="111">
        <v>571687.21028</v>
      </c>
      <c r="F58" s="111">
        <v>678158.97534</v>
      </c>
      <c r="G58" s="111"/>
      <c r="H58" s="111"/>
      <c r="I58" s="111"/>
      <c r="J58" s="111"/>
      <c r="K58" s="111"/>
      <c r="L58" s="111"/>
      <c r="M58" s="111"/>
      <c r="N58" s="111"/>
      <c r="O58" s="112">
        <v>2243169.4531299998</v>
      </c>
    </row>
    <row r="59" spans="1:15" ht="14.5" thickBot="1" x14ac:dyDescent="0.35">
      <c r="A59" s="81">
        <v>2025</v>
      </c>
      <c r="B59" s="110" t="s">
        <v>151</v>
      </c>
      <c r="C59" s="111">
        <v>456640.6508</v>
      </c>
      <c r="D59" s="111">
        <v>417965.56385999999</v>
      </c>
      <c r="E59" s="111">
        <v>492702.61076000001</v>
      </c>
      <c r="F59" s="111">
        <v>474386.29479000001</v>
      </c>
      <c r="G59" s="111">
        <v>531051.30299999996</v>
      </c>
      <c r="H59" s="111">
        <v>490379.5393</v>
      </c>
      <c r="I59" s="111">
        <v>571275.46848000004</v>
      </c>
      <c r="J59" s="111">
        <v>522783.40360000002</v>
      </c>
      <c r="K59" s="111">
        <v>549583.27093999996</v>
      </c>
      <c r="L59" s="111">
        <v>583315.59624999994</v>
      </c>
      <c r="M59" s="111">
        <v>531881.47071000002</v>
      </c>
      <c r="N59" s="111">
        <v>588549.19137000002</v>
      </c>
      <c r="O59" s="112">
        <v>6210514.3638599999</v>
      </c>
    </row>
    <row r="60" spans="1:15" s="29" customFormat="1" ht="15" customHeight="1" thickBot="1" x14ac:dyDescent="0.3">
      <c r="A60" s="115">
        <v>2002</v>
      </c>
      <c r="B60" s="116" t="s">
        <v>39</v>
      </c>
      <c r="C60" s="117">
        <v>2607319.6609999998</v>
      </c>
      <c r="D60" s="117">
        <v>2383772.9539999999</v>
      </c>
      <c r="E60" s="117">
        <v>2918943.5210000002</v>
      </c>
      <c r="F60" s="117">
        <v>2742857.9219999998</v>
      </c>
      <c r="G60" s="117">
        <v>3000325.2429999998</v>
      </c>
      <c r="H60" s="117">
        <v>2770693.8810000001</v>
      </c>
      <c r="I60" s="117">
        <v>3103851.8620000002</v>
      </c>
      <c r="J60" s="117">
        <v>2975888.9739999999</v>
      </c>
      <c r="K60" s="117">
        <v>3218206.861</v>
      </c>
      <c r="L60" s="117">
        <v>3501128.02</v>
      </c>
      <c r="M60" s="117">
        <v>3593604.8960000002</v>
      </c>
      <c r="N60" s="117">
        <v>3242495.2340000002</v>
      </c>
      <c r="O60" s="118">
        <f>SUM(C60:N60)</f>
        <v>36059089.028999999</v>
      </c>
    </row>
    <row r="61" spans="1:15" s="29" customFormat="1" ht="15" customHeight="1" thickBot="1" x14ac:dyDescent="0.3">
      <c r="A61" s="115">
        <v>2003</v>
      </c>
      <c r="B61" s="116" t="s">
        <v>39</v>
      </c>
      <c r="C61" s="117">
        <v>3533705.5819999999</v>
      </c>
      <c r="D61" s="117">
        <v>2923460.39</v>
      </c>
      <c r="E61" s="117">
        <v>3908255.9909999999</v>
      </c>
      <c r="F61" s="117">
        <v>3662183.449</v>
      </c>
      <c r="G61" s="117">
        <v>3860471.3</v>
      </c>
      <c r="H61" s="117">
        <v>3796113.5219999999</v>
      </c>
      <c r="I61" s="117">
        <v>4236114.2640000004</v>
      </c>
      <c r="J61" s="117">
        <v>3828726.17</v>
      </c>
      <c r="K61" s="117">
        <v>4114677.523</v>
      </c>
      <c r="L61" s="117">
        <v>4824388.2589999996</v>
      </c>
      <c r="M61" s="117">
        <v>3969697.4580000001</v>
      </c>
      <c r="N61" s="117">
        <v>4595042.3940000003</v>
      </c>
      <c r="O61" s="118">
        <f t="shared" ref="O61:O79" si="4">SUM(C61:N61)</f>
        <v>47252836.302000001</v>
      </c>
    </row>
    <row r="62" spans="1:15" s="29" customFormat="1" ht="15" customHeight="1" thickBot="1" x14ac:dyDescent="0.3">
      <c r="A62" s="115">
        <v>2004</v>
      </c>
      <c r="B62" s="116" t="s">
        <v>39</v>
      </c>
      <c r="C62" s="117">
        <v>4619660.84</v>
      </c>
      <c r="D62" s="117">
        <v>3664503.0430000001</v>
      </c>
      <c r="E62" s="117">
        <v>5218042.1770000001</v>
      </c>
      <c r="F62" s="117">
        <v>5072462.9939999999</v>
      </c>
      <c r="G62" s="117">
        <v>5170061.6050000004</v>
      </c>
      <c r="H62" s="117">
        <v>5284383.2860000003</v>
      </c>
      <c r="I62" s="117">
        <v>5632138.7980000004</v>
      </c>
      <c r="J62" s="117">
        <v>4707491.284</v>
      </c>
      <c r="K62" s="117">
        <v>5656283.5209999997</v>
      </c>
      <c r="L62" s="117">
        <v>5867342.1210000003</v>
      </c>
      <c r="M62" s="117">
        <v>5733908.9759999998</v>
      </c>
      <c r="N62" s="117">
        <v>6540874.1749999998</v>
      </c>
      <c r="O62" s="118">
        <f t="shared" si="4"/>
        <v>63167152.819999993</v>
      </c>
    </row>
    <row r="63" spans="1:15" s="29" customFormat="1" ht="15" customHeight="1" thickBot="1" x14ac:dyDescent="0.3">
      <c r="A63" s="115">
        <v>2005</v>
      </c>
      <c r="B63" s="116" t="s">
        <v>39</v>
      </c>
      <c r="C63" s="117">
        <v>4997279.7240000004</v>
      </c>
      <c r="D63" s="117">
        <v>5651741.2520000003</v>
      </c>
      <c r="E63" s="117">
        <v>6591859.2180000003</v>
      </c>
      <c r="F63" s="117">
        <v>6128131.8779999996</v>
      </c>
      <c r="G63" s="117">
        <v>5977226.2170000002</v>
      </c>
      <c r="H63" s="117">
        <v>6038534.3669999996</v>
      </c>
      <c r="I63" s="117">
        <v>5763466.3530000001</v>
      </c>
      <c r="J63" s="117">
        <v>5552867.2120000003</v>
      </c>
      <c r="K63" s="117">
        <v>6814268.9409999996</v>
      </c>
      <c r="L63" s="117">
        <v>6772178.5690000001</v>
      </c>
      <c r="M63" s="117">
        <v>5942575.7819999997</v>
      </c>
      <c r="N63" s="117">
        <v>7246278.6299999999</v>
      </c>
      <c r="O63" s="118">
        <f t="shared" si="4"/>
        <v>73476408.142999992</v>
      </c>
    </row>
    <row r="64" spans="1:15" s="29" customFormat="1" ht="15" customHeight="1" thickBot="1" x14ac:dyDescent="0.3">
      <c r="A64" s="115">
        <v>2006</v>
      </c>
      <c r="B64" s="116" t="s">
        <v>39</v>
      </c>
      <c r="C64" s="117">
        <v>5133048.8810000001</v>
      </c>
      <c r="D64" s="117">
        <v>6058251.2790000001</v>
      </c>
      <c r="E64" s="117">
        <v>7411101.659</v>
      </c>
      <c r="F64" s="117">
        <v>6456090.2609999999</v>
      </c>
      <c r="G64" s="117">
        <v>7041543.2470000004</v>
      </c>
      <c r="H64" s="117">
        <v>7815434.6220000004</v>
      </c>
      <c r="I64" s="117">
        <v>7067411.4790000003</v>
      </c>
      <c r="J64" s="117">
        <v>6811202.4100000001</v>
      </c>
      <c r="K64" s="117">
        <v>7606551.0949999997</v>
      </c>
      <c r="L64" s="117">
        <v>6888812.5489999996</v>
      </c>
      <c r="M64" s="117">
        <v>8641474.5559999999</v>
      </c>
      <c r="N64" s="117">
        <v>8603753.4800000004</v>
      </c>
      <c r="O64" s="118">
        <f t="shared" si="4"/>
        <v>85534675.517999992</v>
      </c>
    </row>
    <row r="65" spans="1:15" s="29" customFormat="1" ht="15" customHeight="1" thickBot="1" x14ac:dyDescent="0.3">
      <c r="A65" s="115">
        <v>2007</v>
      </c>
      <c r="B65" s="116" t="s">
        <v>39</v>
      </c>
      <c r="C65" s="117">
        <v>6564559.7929999996</v>
      </c>
      <c r="D65" s="117">
        <v>7656951.608</v>
      </c>
      <c r="E65" s="117">
        <v>8957851.6209999993</v>
      </c>
      <c r="F65" s="117">
        <v>8313312.0049999999</v>
      </c>
      <c r="G65" s="117">
        <v>9147620.0419999994</v>
      </c>
      <c r="H65" s="117">
        <v>8980247.4370000008</v>
      </c>
      <c r="I65" s="117">
        <v>8937741.591</v>
      </c>
      <c r="J65" s="117">
        <v>8736689.0920000002</v>
      </c>
      <c r="K65" s="117">
        <v>9038743.8959999997</v>
      </c>
      <c r="L65" s="117">
        <v>9895216.6219999995</v>
      </c>
      <c r="M65" s="117">
        <v>11318798.220000001</v>
      </c>
      <c r="N65" s="117">
        <v>9724017.977</v>
      </c>
      <c r="O65" s="118">
        <f t="shared" si="4"/>
        <v>107271749.90399998</v>
      </c>
    </row>
    <row r="66" spans="1:15" s="29" customFormat="1" ht="15" customHeight="1" thickBot="1" x14ac:dyDescent="0.3">
      <c r="A66" s="115">
        <v>2008</v>
      </c>
      <c r="B66" s="116" t="s">
        <v>39</v>
      </c>
      <c r="C66" s="117">
        <v>10632207.040999999</v>
      </c>
      <c r="D66" s="117">
        <v>11077899.119999999</v>
      </c>
      <c r="E66" s="117">
        <v>11428587.233999999</v>
      </c>
      <c r="F66" s="117">
        <v>11363963.503</v>
      </c>
      <c r="G66" s="117">
        <v>12477968.699999999</v>
      </c>
      <c r="H66" s="117">
        <v>11770634.384</v>
      </c>
      <c r="I66" s="117">
        <v>12595426.863</v>
      </c>
      <c r="J66" s="117">
        <v>11046830.085999999</v>
      </c>
      <c r="K66" s="117">
        <v>12793148.034</v>
      </c>
      <c r="L66" s="117">
        <v>9722708.7899999991</v>
      </c>
      <c r="M66" s="117">
        <v>9395872.8969999999</v>
      </c>
      <c r="N66" s="117">
        <v>7721948.9740000004</v>
      </c>
      <c r="O66" s="118">
        <f t="shared" si="4"/>
        <v>132027195.626</v>
      </c>
    </row>
    <row r="67" spans="1:15" s="29" customFormat="1" ht="15" customHeight="1" thickBot="1" x14ac:dyDescent="0.3">
      <c r="A67" s="115">
        <v>2009</v>
      </c>
      <c r="B67" s="116" t="s">
        <v>39</v>
      </c>
      <c r="C67" s="117">
        <v>7884493.5240000002</v>
      </c>
      <c r="D67" s="117">
        <v>8435115.8340000007</v>
      </c>
      <c r="E67" s="117">
        <v>8155485.0810000002</v>
      </c>
      <c r="F67" s="117">
        <v>7561696.2829999998</v>
      </c>
      <c r="G67" s="117">
        <v>7346407.5279999999</v>
      </c>
      <c r="H67" s="117">
        <v>8329692.7829999998</v>
      </c>
      <c r="I67" s="117">
        <v>9055733.6710000001</v>
      </c>
      <c r="J67" s="117">
        <v>7839908.8420000002</v>
      </c>
      <c r="K67" s="117">
        <v>8480708.3870000001</v>
      </c>
      <c r="L67" s="117">
        <v>10095768.029999999</v>
      </c>
      <c r="M67" s="117">
        <v>8903010.773</v>
      </c>
      <c r="N67" s="117">
        <v>10054591.867000001</v>
      </c>
      <c r="O67" s="118">
        <f t="shared" si="4"/>
        <v>102142612.603</v>
      </c>
    </row>
    <row r="68" spans="1:15" s="29" customFormat="1" ht="15" customHeight="1" thickBot="1" x14ac:dyDescent="0.3">
      <c r="A68" s="115">
        <v>2010</v>
      </c>
      <c r="B68" s="116" t="s">
        <v>39</v>
      </c>
      <c r="C68" s="117">
        <v>7828748.0580000002</v>
      </c>
      <c r="D68" s="117">
        <v>8263237.8140000002</v>
      </c>
      <c r="E68" s="117">
        <v>9886488.1710000001</v>
      </c>
      <c r="F68" s="117">
        <v>9396006.6539999992</v>
      </c>
      <c r="G68" s="117">
        <v>9799958.1170000006</v>
      </c>
      <c r="H68" s="117">
        <v>9542907.6439999994</v>
      </c>
      <c r="I68" s="117">
        <v>9564682.5449999999</v>
      </c>
      <c r="J68" s="117">
        <v>8523451.9729999993</v>
      </c>
      <c r="K68" s="117">
        <v>8909230.5209999997</v>
      </c>
      <c r="L68" s="117">
        <v>10963586.27</v>
      </c>
      <c r="M68" s="117">
        <v>9382369.7180000003</v>
      </c>
      <c r="N68" s="117">
        <v>11822551.698999999</v>
      </c>
      <c r="O68" s="118">
        <f t="shared" si="4"/>
        <v>113883219.18399999</v>
      </c>
    </row>
    <row r="69" spans="1:15" s="29" customFormat="1" ht="15" customHeight="1" thickBot="1" x14ac:dyDescent="0.3">
      <c r="A69" s="115">
        <v>2011</v>
      </c>
      <c r="B69" s="116" t="s">
        <v>39</v>
      </c>
      <c r="C69" s="117">
        <v>9551084.6390000004</v>
      </c>
      <c r="D69" s="117">
        <v>10059126.307</v>
      </c>
      <c r="E69" s="117">
        <v>11811085.16</v>
      </c>
      <c r="F69" s="117">
        <v>11873269.447000001</v>
      </c>
      <c r="G69" s="117">
        <v>10943364.372</v>
      </c>
      <c r="H69" s="117">
        <v>11349953.558</v>
      </c>
      <c r="I69" s="117">
        <v>11860004.271</v>
      </c>
      <c r="J69" s="117">
        <v>11245124.657</v>
      </c>
      <c r="K69" s="117">
        <v>10750626.098999999</v>
      </c>
      <c r="L69" s="117">
        <v>11907219.297</v>
      </c>
      <c r="M69" s="117">
        <v>11078524.743000001</v>
      </c>
      <c r="N69" s="117">
        <v>12477486.279999999</v>
      </c>
      <c r="O69" s="118">
        <f t="shared" si="4"/>
        <v>134906868.83000001</v>
      </c>
    </row>
    <row r="70" spans="1:15" ht="13" thickBot="1" x14ac:dyDescent="0.3">
      <c r="A70" s="115">
        <v>2012</v>
      </c>
      <c r="B70" s="116" t="s">
        <v>39</v>
      </c>
      <c r="C70" s="117">
        <v>10348187.165999999</v>
      </c>
      <c r="D70" s="117">
        <v>11748000.124</v>
      </c>
      <c r="E70" s="117">
        <v>13208572.977</v>
      </c>
      <c r="F70" s="117">
        <v>12630226.718</v>
      </c>
      <c r="G70" s="117">
        <v>13131530.960999999</v>
      </c>
      <c r="H70" s="117">
        <v>13231198.687999999</v>
      </c>
      <c r="I70" s="117">
        <v>12830675.307</v>
      </c>
      <c r="J70" s="117">
        <v>12831394.572000001</v>
      </c>
      <c r="K70" s="117">
        <v>12952651.721999999</v>
      </c>
      <c r="L70" s="117">
        <v>13190769.654999999</v>
      </c>
      <c r="M70" s="117">
        <v>13753052.493000001</v>
      </c>
      <c r="N70" s="117">
        <v>12605476.173</v>
      </c>
      <c r="O70" s="118">
        <f t="shared" si="4"/>
        <v>152461736.55599999</v>
      </c>
    </row>
    <row r="71" spans="1:15" ht="13" thickBot="1" x14ac:dyDescent="0.3">
      <c r="A71" s="115">
        <v>2013</v>
      </c>
      <c r="B71" s="116" t="s">
        <v>39</v>
      </c>
      <c r="C71" s="117">
        <v>11481521.079</v>
      </c>
      <c r="D71" s="117">
        <v>12385690.909</v>
      </c>
      <c r="E71" s="117">
        <v>13122058.141000001</v>
      </c>
      <c r="F71" s="117">
        <v>12468202.903000001</v>
      </c>
      <c r="G71" s="117">
        <v>13277209.017000001</v>
      </c>
      <c r="H71" s="117">
        <v>12399973.961999999</v>
      </c>
      <c r="I71" s="117">
        <v>13059519.685000001</v>
      </c>
      <c r="J71" s="117">
        <v>11118300.903000001</v>
      </c>
      <c r="K71" s="117">
        <v>13060371.039000001</v>
      </c>
      <c r="L71" s="117">
        <v>12053704.638</v>
      </c>
      <c r="M71" s="117">
        <v>14201227.351</v>
      </c>
      <c r="N71" s="117">
        <v>13174857.460000001</v>
      </c>
      <c r="O71" s="118">
        <f t="shared" si="4"/>
        <v>151802637.08700001</v>
      </c>
    </row>
    <row r="72" spans="1:15" ht="13" thickBot="1" x14ac:dyDescent="0.3">
      <c r="A72" s="115">
        <v>2014</v>
      </c>
      <c r="B72" s="116" t="s">
        <v>39</v>
      </c>
      <c r="C72" s="117">
        <v>12399761.948000001</v>
      </c>
      <c r="D72" s="117">
        <v>13053292.493000001</v>
      </c>
      <c r="E72" s="117">
        <v>14680110.779999999</v>
      </c>
      <c r="F72" s="117">
        <v>13371185.664000001</v>
      </c>
      <c r="G72" s="117">
        <v>13681906.159</v>
      </c>
      <c r="H72" s="117">
        <v>12880924.245999999</v>
      </c>
      <c r="I72" s="117">
        <v>13344776.958000001</v>
      </c>
      <c r="J72" s="117">
        <v>11386828.925000001</v>
      </c>
      <c r="K72" s="117">
        <v>13583120.905999999</v>
      </c>
      <c r="L72" s="117">
        <v>12891630.102</v>
      </c>
      <c r="M72" s="117">
        <v>13067348.107000001</v>
      </c>
      <c r="N72" s="117">
        <v>13269271.402000001</v>
      </c>
      <c r="O72" s="118">
        <f t="shared" si="4"/>
        <v>157610157.69</v>
      </c>
    </row>
    <row r="73" spans="1:15" ht="13" thickBot="1" x14ac:dyDescent="0.3">
      <c r="A73" s="115">
        <v>2015</v>
      </c>
      <c r="B73" s="116" t="s">
        <v>39</v>
      </c>
      <c r="C73" s="117">
        <v>12301766.75</v>
      </c>
      <c r="D73" s="117">
        <v>12231860.140000001</v>
      </c>
      <c r="E73" s="117">
        <v>12519910.437999999</v>
      </c>
      <c r="F73" s="117">
        <v>13349346.866</v>
      </c>
      <c r="G73" s="117">
        <v>11080385.127</v>
      </c>
      <c r="H73" s="117">
        <v>11949647.085999999</v>
      </c>
      <c r="I73" s="117">
        <v>11129358.973999999</v>
      </c>
      <c r="J73" s="117">
        <v>11022045.344000001</v>
      </c>
      <c r="K73" s="117">
        <v>11581703.842</v>
      </c>
      <c r="L73" s="117">
        <v>13240039.088</v>
      </c>
      <c r="M73" s="117">
        <v>11681989.013</v>
      </c>
      <c r="N73" s="117">
        <v>11750818.76</v>
      </c>
      <c r="O73" s="118">
        <f t="shared" si="4"/>
        <v>143838871.428</v>
      </c>
    </row>
    <row r="74" spans="1:15" ht="13" thickBot="1" x14ac:dyDescent="0.3">
      <c r="A74" s="115">
        <v>2016</v>
      </c>
      <c r="B74" s="116" t="s">
        <v>39</v>
      </c>
      <c r="C74" s="117">
        <v>9546115.4000000004</v>
      </c>
      <c r="D74" s="117">
        <v>12366388.057</v>
      </c>
      <c r="E74" s="117">
        <v>12757672.093</v>
      </c>
      <c r="F74" s="117">
        <v>11950497.685000001</v>
      </c>
      <c r="G74" s="117">
        <v>12098611.067</v>
      </c>
      <c r="H74" s="117">
        <v>12864154.060000001</v>
      </c>
      <c r="I74" s="117">
        <v>9850124.8719999995</v>
      </c>
      <c r="J74" s="117">
        <v>11830762.82</v>
      </c>
      <c r="K74" s="117">
        <v>10901638.452</v>
      </c>
      <c r="L74" s="117">
        <v>12796159.91</v>
      </c>
      <c r="M74" s="117">
        <v>12786936.247</v>
      </c>
      <c r="N74" s="117">
        <v>12780523.145</v>
      </c>
      <c r="O74" s="118">
        <f t="shared" si="4"/>
        <v>142529583.80799997</v>
      </c>
    </row>
    <row r="75" spans="1:15" ht="13" thickBot="1" x14ac:dyDescent="0.3">
      <c r="A75" s="115">
        <v>2017</v>
      </c>
      <c r="B75" s="116" t="s">
        <v>39</v>
      </c>
      <c r="C75" s="117">
        <v>11247585.677000133</v>
      </c>
      <c r="D75" s="117">
        <v>12089908.933999483</v>
      </c>
      <c r="E75" s="117">
        <v>14470814.05899963</v>
      </c>
      <c r="F75" s="117">
        <v>12859938.790999187</v>
      </c>
      <c r="G75" s="117">
        <v>13582079.73099998</v>
      </c>
      <c r="H75" s="117">
        <v>13125306.943999315</v>
      </c>
      <c r="I75" s="117">
        <v>12612074.05599888</v>
      </c>
      <c r="J75" s="117">
        <v>13248462.990000026</v>
      </c>
      <c r="K75" s="117">
        <v>11810080.804999635</v>
      </c>
      <c r="L75" s="117">
        <v>13912699.49399944</v>
      </c>
      <c r="M75" s="117">
        <v>14188323.115998682</v>
      </c>
      <c r="N75" s="117">
        <v>13845665.816998869</v>
      </c>
      <c r="O75" s="118">
        <f t="shared" si="4"/>
        <v>156992940.41399324</v>
      </c>
    </row>
    <row r="76" spans="1:15" ht="13" thickBot="1" x14ac:dyDescent="0.3">
      <c r="A76" s="115">
        <v>2018</v>
      </c>
      <c r="B76" s="116" t="s">
        <v>39</v>
      </c>
      <c r="C76" s="117">
        <v>13080096.762</v>
      </c>
      <c r="D76" s="117">
        <v>13827132.654999999</v>
      </c>
      <c r="E76" s="117">
        <v>16338253.918</v>
      </c>
      <c r="F76" s="117">
        <v>14530822.873</v>
      </c>
      <c r="G76" s="117">
        <v>15166648.044</v>
      </c>
      <c r="H76" s="117">
        <v>13657091.159</v>
      </c>
      <c r="I76" s="117">
        <v>14771360.698000001</v>
      </c>
      <c r="J76" s="117">
        <v>12926754.198999999</v>
      </c>
      <c r="K76" s="117">
        <v>15247368.846000001</v>
      </c>
      <c r="L76" s="117">
        <v>16590652.49</v>
      </c>
      <c r="M76" s="117">
        <v>16386878.392999999</v>
      </c>
      <c r="N76" s="117">
        <v>14645696.251</v>
      </c>
      <c r="O76" s="118">
        <f t="shared" si="4"/>
        <v>177168756.28799999</v>
      </c>
    </row>
    <row r="77" spans="1:15" ht="13" thickBot="1" x14ac:dyDescent="0.3">
      <c r="A77" s="115">
        <v>2019</v>
      </c>
      <c r="B77" s="116" t="s">
        <v>39</v>
      </c>
      <c r="C77" s="117">
        <v>13874826.012</v>
      </c>
      <c r="D77" s="117">
        <v>14323043.041999999</v>
      </c>
      <c r="E77" s="117">
        <v>16335862.397</v>
      </c>
      <c r="F77" s="117">
        <v>15340619.824999999</v>
      </c>
      <c r="G77" s="117">
        <v>16855105.096999999</v>
      </c>
      <c r="H77" s="117">
        <v>11634653.880999999</v>
      </c>
      <c r="I77" s="117">
        <v>15932004.723999999</v>
      </c>
      <c r="J77" s="117">
        <v>13222876.222999999</v>
      </c>
      <c r="K77" s="117">
        <v>15273579.960999999</v>
      </c>
      <c r="L77" s="117">
        <v>16410781.68</v>
      </c>
      <c r="M77" s="117">
        <v>16242650.391000001</v>
      </c>
      <c r="N77" s="117">
        <v>15386718.469000001</v>
      </c>
      <c r="O77" s="118">
        <f t="shared" si="4"/>
        <v>180832721.70199999</v>
      </c>
    </row>
    <row r="78" spans="1:15" ht="13" thickBot="1" x14ac:dyDescent="0.3">
      <c r="A78" s="115">
        <v>2020</v>
      </c>
      <c r="B78" s="116" t="s">
        <v>39</v>
      </c>
      <c r="C78" s="117">
        <v>14701346.982000001</v>
      </c>
      <c r="D78" s="117">
        <v>14608289.785</v>
      </c>
      <c r="E78" s="117">
        <v>13353075.963</v>
      </c>
      <c r="F78" s="117">
        <v>8978290.7589999996</v>
      </c>
      <c r="G78" s="117">
        <v>9957512.1809999999</v>
      </c>
      <c r="H78" s="117">
        <v>13460251.822000001</v>
      </c>
      <c r="I78" s="117">
        <v>14890653.468</v>
      </c>
      <c r="J78" s="117">
        <v>12456453.472999999</v>
      </c>
      <c r="K78" s="117">
        <v>15990797.705</v>
      </c>
      <c r="L78" s="117">
        <v>17315266.203000002</v>
      </c>
      <c r="M78" s="117">
        <v>16088682.231000001</v>
      </c>
      <c r="N78" s="117">
        <v>17837134.738000002</v>
      </c>
      <c r="O78" s="118">
        <f t="shared" si="4"/>
        <v>169637755.31000003</v>
      </c>
    </row>
    <row r="79" spans="1:15" ht="13" thickBot="1" x14ac:dyDescent="0.3">
      <c r="A79" s="115">
        <v>2021</v>
      </c>
      <c r="B79" s="116" t="s">
        <v>39</v>
      </c>
      <c r="C79" s="117">
        <v>15306487.643915899</v>
      </c>
      <c r="D79" s="117">
        <v>15777151.373676499</v>
      </c>
      <c r="E79" s="117">
        <v>18125533.345878098</v>
      </c>
      <c r="F79" s="117">
        <v>18106582.520971801</v>
      </c>
      <c r="G79" s="117">
        <v>18587253.5966384</v>
      </c>
      <c r="H79" s="117">
        <v>19036800.670268498</v>
      </c>
      <c r="I79" s="117">
        <v>19020902.292177301</v>
      </c>
      <c r="J79" s="117">
        <v>18681996.8976386</v>
      </c>
      <c r="K79" s="117">
        <v>19984264.497713201</v>
      </c>
      <c r="L79" s="117">
        <v>21100833.1277362</v>
      </c>
      <c r="M79" s="117">
        <v>20749365.9948617</v>
      </c>
      <c r="N79" s="117">
        <v>21316881.481321499</v>
      </c>
      <c r="O79" s="118">
        <f t="shared" si="4"/>
        <v>225794053.44279772</v>
      </c>
    </row>
    <row r="80" spans="1:15" ht="13" thickBot="1" x14ac:dyDescent="0.3">
      <c r="A80" s="115">
        <v>2022</v>
      </c>
      <c r="B80" s="116" t="s">
        <v>39</v>
      </c>
      <c r="C80" s="117">
        <v>17553745.067000002</v>
      </c>
      <c r="D80" s="117">
        <v>19904331.120000001</v>
      </c>
      <c r="E80" s="117">
        <v>22609642.478</v>
      </c>
      <c r="F80" s="117">
        <v>23330991.125</v>
      </c>
      <c r="G80" s="117">
        <v>18931811.633000001</v>
      </c>
      <c r="H80" s="117">
        <v>23359482.375999998</v>
      </c>
      <c r="I80" s="117">
        <v>18536547.530999999</v>
      </c>
      <c r="J80" s="117">
        <v>21275849.662</v>
      </c>
      <c r="K80" s="117">
        <v>22596774.302000001</v>
      </c>
      <c r="L80" s="117">
        <v>21300785.131999999</v>
      </c>
      <c r="M80" s="117">
        <v>21871038.612</v>
      </c>
      <c r="N80" s="117">
        <v>22898748.625</v>
      </c>
      <c r="O80" s="118">
        <f t="shared" ref="O80" si="5">SUM(C80:N80)</f>
        <v>254169747.66300002</v>
      </c>
    </row>
    <row r="81" spans="1:15" ht="13" thickBot="1" x14ac:dyDescent="0.3">
      <c r="A81" s="115">
        <v>2023</v>
      </c>
      <c r="B81" s="116" t="s">
        <v>39</v>
      </c>
      <c r="C81" s="117">
        <v>19331709</v>
      </c>
      <c r="D81" s="117">
        <v>18565678</v>
      </c>
      <c r="E81" s="117">
        <v>23562970</v>
      </c>
      <c r="F81" s="117">
        <v>19250045</v>
      </c>
      <c r="G81" s="117">
        <v>21633012</v>
      </c>
      <c r="H81" s="117">
        <v>20773219</v>
      </c>
      <c r="I81" s="117">
        <v>19779817</v>
      </c>
      <c r="J81" s="117">
        <v>21556273</v>
      </c>
      <c r="K81" s="117">
        <v>22411386</v>
      </c>
      <c r="L81" s="117">
        <v>22804541</v>
      </c>
      <c r="M81" s="117">
        <v>23000730</v>
      </c>
      <c r="N81" s="117">
        <v>22958051</v>
      </c>
      <c r="O81" s="118">
        <f t="shared" ref="O81" si="6">SUM(C81:N81)</f>
        <v>255627431</v>
      </c>
    </row>
    <row r="82" spans="1:15" ht="13" thickBot="1" x14ac:dyDescent="0.3">
      <c r="A82" s="115">
        <v>2024</v>
      </c>
      <c r="B82" s="116" t="s">
        <v>39</v>
      </c>
      <c r="C82" s="117">
        <v>20000625</v>
      </c>
      <c r="D82" s="117">
        <v>21091519</v>
      </c>
      <c r="E82" s="117">
        <v>22648722</v>
      </c>
      <c r="F82" s="117">
        <v>19292521</v>
      </c>
      <c r="G82" s="117">
        <v>24180070</v>
      </c>
      <c r="H82" s="117">
        <v>19015329</v>
      </c>
      <c r="I82" s="117">
        <v>22475505</v>
      </c>
      <c r="J82" s="117">
        <v>22000689</v>
      </c>
      <c r="K82" s="117">
        <v>21956026</v>
      </c>
      <c r="L82" s="117">
        <v>23473313</v>
      </c>
      <c r="M82" s="117">
        <v>22236792</v>
      </c>
      <c r="N82" s="117">
        <v>23407021</v>
      </c>
      <c r="O82" s="118">
        <f t="shared" ref="O82:O83" si="7">SUM(C82:N82)</f>
        <v>261778132</v>
      </c>
    </row>
    <row r="83" spans="1:15" ht="13" thickBot="1" x14ac:dyDescent="0.3">
      <c r="A83" s="115">
        <v>2025</v>
      </c>
      <c r="B83" s="116" t="s">
        <v>39</v>
      </c>
      <c r="C83" s="117">
        <v>21160291.715999998</v>
      </c>
      <c r="D83" s="117">
        <v>20728230.017000001</v>
      </c>
      <c r="E83" s="117">
        <v>23405612.638999999</v>
      </c>
      <c r="F83" s="117">
        <v>20779429.629000001</v>
      </c>
      <c r="G83" s="117">
        <v>24815986.087000001</v>
      </c>
      <c r="H83" s="117">
        <v>20468128.408</v>
      </c>
      <c r="I83" s="117">
        <v>24909834.552999999</v>
      </c>
      <c r="J83" s="117">
        <v>21701391.25</v>
      </c>
      <c r="K83" s="117">
        <v>22518262.967999998</v>
      </c>
      <c r="L83" s="117">
        <v>23949858.182999998</v>
      </c>
      <c r="M83" s="117">
        <v>22508704.331</v>
      </c>
      <c r="N83" s="117">
        <v>26342180.956</v>
      </c>
      <c r="O83" s="118">
        <f t="shared" si="7"/>
        <v>273287910.73699999</v>
      </c>
    </row>
    <row r="84" spans="1:15" x14ac:dyDescent="0.25">
      <c r="A84" s="115">
        <v>2026</v>
      </c>
      <c r="B84" s="159" t="s">
        <v>39</v>
      </c>
      <c r="C84" s="160">
        <v>20322410.333000001</v>
      </c>
      <c r="D84" s="160">
        <v>21005674.539000001</v>
      </c>
      <c r="E84" s="160">
        <v>21899038.254999999</v>
      </c>
      <c r="F84" s="162">
        <v>25402854.392999999</v>
      </c>
      <c r="G84" s="160"/>
      <c r="H84" s="160"/>
      <c r="I84" s="160"/>
      <c r="J84" s="160"/>
      <c r="K84" s="160"/>
      <c r="L84" s="160"/>
      <c r="M84" s="160"/>
      <c r="N84" s="160"/>
      <c r="O84" s="161">
        <f t="shared" ref="O84" si="8">SUM(C84:N84)</f>
        <v>88629977.520000011</v>
      </c>
    </row>
  </sheetData>
  <autoFilter ref="A1:O84" xr:uid="{00000000-0001-0000-0D00-000000000000}"/>
  <pageMargins left="0.59055118110236227" right="0.35433070866141736" top="0.23622047244094491" bottom="0.19685039370078741" header="0" footer="0"/>
  <pageSetup paperSize="9" scale="6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D92"/>
  <sheetViews>
    <sheetView showGridLines="0" workbookViewId="0"/>
  </sheetViews>
  <sheetFormatPr defaultColWidth="9.1796875" defaultRowHeight="12.5" x14ac:dyDescent="0.25"/>
  <cols>
    <col min="1" max="1" width="29.1796875" customWidth="1"/>
    <col min="2" max="2" width="20" style="32" customWidth="1"/>
    <col min="3" max="3" width="17.54296875" style="32" customWidth="1"/>
    <col min="4" max="4" width="9.26953125" bestFit="1" customWidth="1"/>
  </cols>
  <sheetData>
    <row r="2" spans="1:4" ht="24.65" customHeight="1" x14ac:dyDescent="0.4">
      <c r="A2" s="138" t="s">
        <v>61</v>
      </c>
      <c r="B2" s="138"/>
      <c r="C2" s="138"/>
      <c r="D2" s="138"/>
    </row>
    <row r="3" spans="1:4" ht="15.5" x14ac:dyDescent="0.35">
      <c r="A3" s="137" t="s">
        <v>62</v>
      </c>
      <c r="B3" s="137"/>
      <c r="C3" s="137"/>
      <c r="D3" s="137"/>
    </row>
    <row r="4" spans="1:4" x14ac:dyDescent="0.25">
      <c r="A4" s="119"/>
      <c r="B4" s="120"/>
      <c r="C4" s="120"/>
      <c r="D4" s="119"/>
    </row>
    <row r="5" spans="1:4" ht="13" x14ac:dyDescent="0.3">
      <c r="A5" s="121" t="s">
        <v>63</v>
      </c>
      <c r="B5" s="122" t="s">
        <v>152</v>
      </c>
      <c r="C5" s="122" t="s">
        <v>153</v>
      </c>
      <c r="D5" s="123" t="s">
        <v>64</v>
      </c>
    </row>
    <row r="6" spans="1:4" x14ac:dyDescent="0.25">
      <c r="A6" s="124" t="s">
        <v>154</v>
      </c>
      <c r="B6" s="125">
        <v>7.22E-2</v>
      </c>
      <c r="C6" s="125">
        <v>50.826390000000004</v>
      </c>
      <c r="D6" s="131">
        <f t="shared" ref="D6:D15" si="0">(C6-B6)/B6</f>
        <v>702.96662049861493</v>
      </c>
    </row>
    <row r="7" spans="1:4" x14ac:dyDescent="0.25">
      <c r="A7" s="124" t="s">
        <v>155</v>
      </c>
      <c r="B7" s="125">
        <v>17.49982</v>
      </c>
      <c r="C7" s="125">
        <v>125.58043000000001</v>
      </c>
      <c r="D7" s="131">
        <f t="shared" si="0"/>
        <v>6.1760983827262228</v>
      </c>
    </row>
    <row r="8" spans="1:4" x14ac:dyDescent="0.25">
      <c r="A8" s="124" t="s">
        <v>156</v>
      </c>
      <c r="B8" s="125">
        <v>11.816660000000001</v>
      </c>
      <c r="C8" s="125">
        <v>74.064899999999994</v>
      </c>
      <c r="D8" s="131">
        <f t="shared" si="0"/>
        <v>5.267837104562541</v>
      </c>
    </row>
    <row r="9" spans="1:4" x14ac:dyDescent="0.25">
      <c r="A9" s="124" t="s">
        <v>157</v>
      </c>
      <c r="B9" s="125">
        <v>11421.863880000001</v>
      </c>
      <c r="C9" s="125">
        <v>70517.934500000003</v>
      </c>
      <c r="D9" s="131">
        <f t="shared" si="0"/>
        <v>5.1739428206178193</v>
      </c>
    </row>
    <row r="10" spans="1:4" x14ac:dyDescent="0.25">
      <c r="A10" s="124" t="s">
        <v>158</v>
      </c>
      <c r="B10" s="125">
        <v>9287.9769699999997</v>
      </c>
      <c r="C10" s="125">
        <v>46030.320110000001</v>
      </c>
      <c r="D10" s="131">
        <f t="shared" si="0"/>
        <v>3.9559037730904278</v>
      </c>
    </row>
    <row r="11" spans="1:4" x14ac:dyDescent="0.25">
      <c r="A11" s="124" t="s">
        <v>159</v>
      </c>
      <c r="B11" s="125">
        <v>80.994649999999993</v>
      </c>
      <c r="C11" s="125">
        <v>394.05671000000001</v>
      </c>
      <c r="D11" s="131">
        <f t="shared" si="0"/>
        <v>3.8652189990326531</v>
      </c>
    </row>
    <row r="12" spans="1:4" x14ac:dyDescent="0.25">
      <c r="A12" s="124" t="s">
        <v>160</v>
      </c>
      <c r="B12" s="125">
        <v>4022.5628299999998</v>
      </c>
      <c r="C12" s="125">
        <v>16808.34388</v>
      </c>
      <c r="D12" s="131">
        <f t="shared" si="0"/>
        <v>3.178516182430891</v>
      </c>
    </row>
    <row r="13" spans="1:4" x14ac:dyDescent="0.25">
      <c r="A13" s="124" t="s">
        <v>161</v>
      </c>
      <c r="B13" s="125">
        <v>13930.087460000001</v>
      </c>
      <c r="C13" s="125">
        <v>58071.877679999998</v>
      </c>
      <c r="D13" s="131">
        <f t="shared" si="0"/>
        <v>3.1688092660403147</v>
      </c>
    </row>
    <row r="14" spans="1:4" x14ac:dyDescent="0.25">
      <c r="A14" s="124" t="s">
        <v>162</v>
      </c>
      <c r="B14" s="125">
        <v>130.67517000000001</v>
      </c>
      <c r="C14" s="125">
        <v>537.01433999999995</v>
      </c>
      <c r="D14" s="131">
        <f t="shared" si="0"/>
        <v>3.1095361880914325</v>
      </c>
    </row>
    <row r="15" spans="1:4" x14ac:dyDescent="0.25">
      <c r="A15" s="124" t="s">
        <v>163</v>
      </c>
      <c r="B15" s="125">
        <v>13.6332</v>
      </c>
      <c r="C15" s="125">
        <v>55.769849999999998</v>
      </c>
      <c r="D15" s="131">
        <f t="shared" si="0"/>
        <v>3.0907380512278846</v>
      </c>
    </row>
    <row r="16" spans="1:4" x14ac:dyDescent="0.25">
      <c r="A16" s="126"/>
      <c r="B16" s="120"/>
      <c r="C16" s="120"/>
      <c r="D16" s="127"/>
    </row>
    <row r="17" spans="1:4" x14ac:dyDescent="0.25">
      <c r="A17" s="128"/>
      <c r="B17" s="120"/>
      <c r="C17" s="120"/>
      <c r="D17" s="119"/>
    </row>
    <row r="18" spans="1:4" ht="19" x14ac:dyDescent="0.4">
      <c r="A18" s="138" t="s">
        <v>65</v>
      </c>
      <c r="B18" s="138"/>
      <c r="C18" s="138"/>
      <c r="D18" s="138"/>
    </row>
    <row r="19" spans="1:4" ht="15.5" x14ac:dyDescent="0.35">
      <c r="A19" s="137" t="s">
        <v>66</v>
      </c>
      <c r="B19" s="137"/>
      <c r="C19" s="137"/>
      <c r="D19" s="137"/>
    </row>
    <row r="20" spans="1:4" ht="13" x14ac:dyDescent="0.3">
      <c r="A20" s="129"/>
      <c r="B20" s="120"/>
      <c r="C20" s="120"/>
      <c r="D20" s="119"/>
    </row>
    <row r="21" spans="1:4" ht="13" x14ac:dyDescent="0.3">
      <c r="A21" s="121" t="s">
        <v>63</v>
      </c>
      <c r="B21" s="122" t="s">
        <v>152</v>
      </c>
      <c r="C21" s="122" t="s">
        <v>153</v>
      </c>
      <c r="D21" s="123" t="s">
        <v>64</v>
      </c>
    </row>
    <row r="22" spans="1:4" x14ac:dyDescent="0.25">
      <c r="A22" s="124" t="s">
        <v>164</v>
      </c>
      <c r="B22" s="125">
        <v>1588307.21144</v>
      </c>
      <c r="C22" s="125">
        <v>1912567.6476</v>
      </c>
      <c r="D22" s="131">
        <f t="shared" ref="D22:D31" si="1">(C22-B22)/B22</f>
        <v>0.20415473393589723</v>
      </c>
    </row>
    <row r="23" spans="1:4" x14ac:dyDescent="0.25">
      <c r="A23" s="124" t="s">
        <v>165</v>
      </c>
      <c r="B23" s="125">
        <v>1021925.56863</v>
      </c>
      <c r="C23" s="125">
        <v>1311780.6033600001</v>
      </c>
      <c r="D23" s="131">
        <f t="shared" si="1"/>
        <v>0.2836361508388342</v>
      </c>
    </row>
    <row r="24" spans="1:4" x14ac:dyDescent="0.25">
      <c r="A24" s="124" t="s">
        <v>166</v>
      </c>
      <c r="B24" s="125">
        <v>975791.33365000004</v>
      </c>
      <c r="C24" s="125">
        <v>1290398.8623899999</v>
      </c>
      <c r="D24" s="131">
        <f t="shared" si="1"/>
        <v>0.32241271047488551</v>
      </c>
    </row>
    <row r="25" spans="1:4" x14ac:dyDescent="0.25">
      <c r="A25" s="124" t="s">
        <v>167</v>
      </c>
      <c r="B25" s="125">
        <v>1040356.46367</v>
      </c>
      <c r="C25" s="125">
        <v>1273668.6042899999</v>
      </c>
      <c r="D25" s="131">
        <f t="shared" si="1"/>
        <v>0.22426173025057144</v>
      </c>
    </row>
    <row r="26" spans="1:4" x14ac:dyDescent="0.25">
      <c r="A26" s="124" t="s">
        <v>168</v>
      </c>
      <c r="B26" s="125">
        <v>844308.06602000003</v>
      </c>
      <c r="C26" s="125">
        <v>1030717.23248</v>
      </c>
      <c r="D26" s="131">
        <f t="shared" si="1"/>
        <v>0.22078335380439715</v>
      </c>
    </row>
    <row r="27" spans="1:4" x14ac:dyDescent="0.25">
      <c r="A27" s="124" t="s">
        <v>169</v>
      </c>
      <c r="B27" s="125">
        <v>815339.62257999997</v>
      </c>
      <c r="C27" s="125">
        <v>952137.35193</v>
      </c>
      <c r="D27" s="131">
        <f t="shared" si="1"/>
        <v>0.16778005822546377</v>
      </c>
    </row>
    <row r="28" spans="1:4" x14ac:dyDescent="0.25">
      <c r="A28" s="124" t="s">
        <v>170</v>
      </c>
      <c r="B28" s="125">
        <v>566799.20784000005</v>
      </c>
      <c r="C28" s="125">
        <v>735931.07042</v>
      </c>
      <c r="D28" s="131">
        <f t="shared" si="1"/>
        <v>0.29839819858700939</v>
      </c>
    </row>
    <row r="29" spans="1:4" x14ac:dyDescent="0.25">
      <c r="A29" s="124" t="s">
        <v>171</v>
      </c>
      <c r="B29" s="125">
        <v>566387.97147999995</v>
      </c>
      <c r="C29" s="125">
        <v>685336.76388999994</v>
      </c>
      <c r="D29" s="131">
        <f t="shared" si="1"/>
        <v>0.21001292117694675</v>
      </c>
    </row>
    <row r="30" spans="1:4" x14ac:dyDescent="0.25">
      <c r="A30" s="124" t="s">
        <v>172</v>
      </c>
      <c r="B30" s="125">
        <v>715812.30735000002</v>
      </c>
      <c r="C30" s="125">
        <v>683016.56665000005</v>
      </c>
      <c r="D30" s="131">
        <f t="shared" si="1"/>
        <v>-4.5816117386152072E-2</v>
      </c>
    </row>
    <row r="31" spans="1:4" x14ac:dyDescent="0.25">
      <c r="A31" s="124" t="s">
        <v>173</v>
      </c>
      <c r="B31" s="125">
        <v>510708.85152999999</v>
      </c>
      <c r="C31" s="125">
        <v>589389.00875000004</v>
      </c>
      <c r="D31" s="131">
        <f t="shared" si="1"/>
        <v>0.15406068836341333</v>
      </c>
    </row>
    <row r="32" spans="1:4" x14ac:dyDescent="0.25">
      <c r="A32" s="119"/>
      <c r="B32" s="120"/>
      <c r="C32" s="120"/>
      <c r="D32" s="119"/>
    </row>
    <row r="33" spans="1:4" ht="19" x14ac:dyDescent="0.4">
      <c r="A33" s="138" t="s">
        <v>67</v>
      </c>
      <c r="B33" s="138"/>
      <c r="C33" s="138"/>
      <c r="D33" s="138"/>
    </row>
    <row r="34" spans="1:4" ht="15.5" x14ac:dyDescent="0.35">
      <c r="A34" s="137" t="s">
        <v>71</v>
      </c>
      <c r="B34" s="137"/>
      <c r="C34" s="137"/>
      <c r="D34" s="137"/>
    </row>
    <row r="35" spans="1:4" x14ac:dyDescent="0.25">
      <c r="A35" s="119"/>
      <c r="B35" s="120"/>
      <c r="C35" s="120"/>
      <c r="D35" s="119"/>
    </row>
    <row r="36" spans="1:4" ht="13" x14ac:dyDescent="0.3">
      <c r="A36" s="121" t="s">
        <v>69</v>
      </c>
      <c r="B36" s="122" t="s">
        <v>152</v>
      </c>
      <c r="C36" s="122" t="s">
        <v>153</v>
      </c>
      <c r="D36" s="123" t="s">
        <v>64</v>
      </c>
    </row>
    <row r="37" spans="1:4" x14ac:dyDescent="0.25">
      <c r="A37" s="124" t="s">
        <v>142</v>
      </c>
      <c r="B37" s="125">
        <v>129783.30017</v>
      </c>
      <c r="C37" s="125">
        <v>353492.78448999999</v>
      </c>
      <c r="D37" s="131">
        <f t="shared" ref="D37:D46" si="2">(C37-B37)/B37</f>
        <v>1.7237154859444039</v>
      </c>
    </row>
    <row r="38" spans="1:4" x14ac:dyDescent="0.25">
      <c r="A38" s="124" t="s">
        <v>149</v>
      </c>
      <c r="B38" s="125">
        <v>538174.46184</v>
      </c>
      <c r="C38" s="125">
        <v>962343.04887000006</v>
      </c>
      <c r="D38" s="131">
        <f t="shared" si="2"/>
        <v>0.78816186405386501</v>
      </c>
    </row>
    <row r="39" spans="1:4" x14ac:dyDescent="0.25">
      <c r="A39" s="124" t="s">
        <v>130</v>
      </c>
      <c r="B39" s="125">
        <v>208113.84456</v>
      </c>
      <c r="C39" s="125">
        <v>332397.41203000001</v>
      </c>
      <c r="D39" s="131">
        <f t="shared" si="2"/>
        <v>0.59719029136559243</v>
      </c>
    </row>
    <row r="40" spans="1:4" x14ac:dyDescent="0.25">
      <c r="A40" s="124" t="s">
        <v>151</v>
      </c>
      <c r="B40" s="125">
        <v>474386.29479000001</v>
      </c>
      <c r="C40" s="125">
        <v>678158.97534</v>
      </c>
      <c r="D40" s="131">
        <f t="shared" si="2"/>
        <v>0.42955010038855679</v>
      </c>
    </row>
    <row r="41" spans="1:4" x14ac:dyDescent="0.25">
      <c r="A41" s="124" t="s">
        <v>127</v>
      </c>
      <c r="B41" s="125">
        <v>235494.51577999999</v>
      </c>
      <c r="C41" s="125">
        <v>329480.77198000002</v>
      </c>
      <c r="D41" s="131">
        <f t="shared" si="2"/>
        <v>0.39910167711847017</v>
      </c>
    </row>
    <row r="42" spans="1:4" x14ac:dyDescent="0.25">
      <c r="A42" s="124" t="s">
        <v>143</v>
      </c>
      <c r="B42" s="125">
        <v>1378793.0325800001</v>
      </c>
      <c r="C42" s="125">
        <v>1772007.36197</v>
      </c>
      <c r="D42" s="131">
        <f t="shared" si="2"/>
        <v>0.28518734871630186</v>
      </c>
    </row>
    <row r="43" spans="1:4" x14ac:dyDescent="0.25">
      <c r="A43" s="126" t="s">
        <v>145</v>
      </c>
      <c r="B43" s="125">
        <v>1080187.1587100001</v>
      </c>
      <c r="C43" s="125">
        <v>1362564.2176099999</v>
      </c>
      <c r="D43" s="131">
        <f t="shared" si="2"/>
        <v>0.26141493779395142</v>
      </c>
    </row>
    <row r="44" spans="1:4" x14ac:dyDescent="0.25">
      <c r="A44" s="124" t="s">
        <v>141</v>
      </c>
      <c r="B44" s="125">
        <v>3141772.9596500001</v>
      </c>
      <c r="C44" s="125">
        <v>3855307.6629499998</v>
      </c>
      <c r="D44" s="131">
        <f t="shared" si="2"/>
        <v>0.22711211550419891</v>
      </c>
    </row>
    <row r="45" spans="1:4" x14ac:dyDescent="0.25">
      <c r="A45" s="124" t="s">
        <v>137</v>
      </c>
      <c r="B45" s="125">
        <v>102625.537</v>
      </c>
      <c r="C45" s="125">
        <v>123729.29747</v>
      </c>
      <c r="D45" s="131">
        <f t="shared" si="2"/>
        <v>0.20563849005730425</v>
      </c>
    </row>
    <row r="46" spans="1:4" x14ac:dyDescent="0.25">
      <c r="A46" s="124" t="s">
        <v>144</v>
      </c>
      <c r="B46" s="125">
        <v>853185.49924999999</v>
      </c>
      <c r="C46" s="125">
        <v>1026316.2075</v>
      </c>
      <c r="D46" s="131">
        <f t="shared" si="2"/>
        <v>0.20292270368189808</v>
      </c>
    </row>
    <row r="47" spans="1:4" x14ac:dyDescent="0.25">
      <c r="A47" s="119"/>
      <c r="B47" s="120"/>
      <c r="C47" s="120"/>
      <c r="D47" s="119"/>
    </row>
    <row r="48" spans="1:4" ht="19" x14ac:dyDescent="0.4">
      <c r="A48" s="138" t="s">
        <v>70</v>
      </c>
      <c r="B48" s="138"/>
      <c r="C48" s="138"/>
      <c r="D48" s="138"/>
    </row>
    <row r="49" spans="1:4" ht="15.5" x14ac:dyDescent="0.35">
      <c r="A49" s="137" t="s">
        <v>68</v>
      </c>
      <c r="B49" s="137"/>
      <c r="C49" s="137"/>
      <c r="D49" s="137"/>
    </row>
    <row r="50" spans="1:4" x14ac:dyDescent="0.25">
      <c r="A50" s="119"/>
      <c r="B50" s="120"/>
      <c r="C50" s="120"/>
      <c r="D50" s="119"/>
    </row>
    <row r="51" spans="1:4" ht="13" x14ac:dyDescent="0.3">
      <c r="A51" s="121" t="s">
        <v>69</v>
      </c>
      <c r="B51" s="122" t="s">
        <v>152</v>
      </c>
      <c r="C51" s="122" t="s">
        <v>153</v>
      </c>
      <c r="D51" s="123" t="s">
        <v>64</v>
      </c>
    </row>
    <row r="52" spans="1:4" x14ac:dyDescent="0.25">
      <c r="A52" s="124" t="s">
        <v>141</v>
      </c>
      <c r="B52" s="125">
        <v>3141772.9596500001</v>
      </c>
      <c r="C52" s="125">
        <v>3855307.6629499998</v>
      </c>
      <c r="D52" s="131">
        <f t="shared" ref="D52:D61" si="3">(C52-B52)/B52</f>
        <v>0.22711211550419891</v>
      </c>
    </row>
    <row r="53" spans="1:4" x14ac:dyDescent="0.25">
      <c r="A53" s="124" t="s">
        <v>139</v>
      </c>
      <c r="B53" s="125">
        <v>2611383.1233399999</v>
      </c>
      <c r="C53" s="125">
        <v>3114147.6627799999</v>
      </c>
      <c r="D53" s="131">
        <f t="shared" si="3"/>
        <v>0.19252806489648913</v>
      </c>
    </row>
    <row r="54" spans="1:4" x14ac:dyDescent="0.25">
      <c r="A54" s="124" t="s">
        <v>143</v>
      </c>
      <c r="B54" s="125">
        <v>1378793.0325800001</v>
      </c>
      <c r="C54" s="125">
        <v>1772007.36197</v>
      </c>
      <c r="D54" s="131">
        <f t="shared" si="3"/>
        <v>0.28518734871630186</v>
      </c>
    </row>
    <row r="55" spans="1:4" x14ac:dyDescent="0.25">
      <c r="A55" s="124" t="s">
        <v>140</v>
      </c>
      <c r="B55" s="125">
        <v>1225078.82311</v>
      </c>
      <c r="C55" s="125">
        <v>1451052.33228</v>
      </c>
      <c r="D55" s="131">
        <f t="shared" si="3"/>
        <v>0.18445630183724904</v>
      </c>
    </row>
    <row r="56" spans="1:4" x14ac:dyDescent="0.25">
      <c r="A56" s="124" t="s">
        <v>146</v>
      </c>
      <c r="B56" s="125">
        <v>1300330.56874</v>
      </c>
      <c r="C56" s="125">
        <v>1438221.93671</v>
      </c>
      <c r="D56" s="131">
        <f t="shared" si="3"/>
        <v>0.10604331797230192</v>
      </c>
    </row>
    <row r="57" spans="1:4" x14ac:dyDescent="0.25">
      <c r="A57" s="124" t="s">
        <v>145</v>
      </c>
      <c r="B57" s="125">
        <v>1080187.1587100001</v>
      </c>
      <c r="C57" s="125">
        <v>1362564.2176099999</v>
      </c>
      <c r="D57" s="131">
        <f t="shared" si="3"/>
        <v>0.26141493779395142</v>
      </c>
    </row>
    <row r="58" spans="1:4" x14ac:dyDescent="0.25">
      <c r="A58" s="124" t="s">
        <v>126</v>
      </c>
      <c r="B58" s="125">
        <v>956200.75358000002</v>
      </c>
      <c r="C58" s="125">
        <v>1112257.9771700001</v>
      </c>
      <c r="D58" s="131">
        <f t="shared" si="3"/>
        <v>0.16320550157038088</v>
      </c>
    </row>
    <row r="59" spans="1:4" x14ac:dyDescent="0.25">
      <c r="A59" s="124" t="s">
        <v>144</v>
      </c>
      <c r="B59" s="125">
        <v>853185.49924999999</v>
      </c>
      <c r="C59" s="125">
        <v>1026316.2075</v>
      </c>
      <c r="D59" s="131">
        <f t="shared" si="3"/>
        <v>0.20292270368189808</v>
      </c>
    </row>
    <row r="60" spans="1:4" x14ac:dyDescent="0.25">
      <c r="A60" s="124" t="s">
        <v>149</v>
      </c>
      <c r="B60" s="125">
        <v>538174.46184</v>
      </c>
      <c r="C60" s="125">
        <v>962343.04887000006</v>
      </c>
      <c r="D60" s="131">
        <f t="shared" si="3"/>
        <v>0.78816186405386501</v>
      </c>
    </row>
    <row r="61" spans="1:4" x14ac:dyDescent="0.25">
      <c r="A61" s="124" t="s">
        <v>136</v>
      </c>
      <c r="B61" s="125">
        <v>769939.30247</v>
      </c>
      <c r="C61" s="125">
        <v>895595.94533000002</v>
      </c>
      <c r="D61" s="131">
        <f t="shared" si="3"/>
        <v>0.16320331025690965</v>
      </c>
    </row>
    <row r="62" spans="1:4" x14ac:dyDescent="0.25">
      <c r="A62" s="119"/>
      <c r="B62" s="120"/>
      <c r="C62" s="120"/>
      <c r="D62" s="119"/>
    </row>
    <row r="63" spans="1:4" ht="19" x14ac:dyDescent="0.4">
      <c r="A63" s="138" t="s">
        <v>72</v>
      </c>
      <c r="B63" s="138"/>
      <c r="C63" s="138"/>
      <c r="D63" s="138"/>
    </row>
    <row r="64" spans="1:4" ht="15.5" x14ac:dyDescent="0.35">
      <c r="A64" s="137" t="s">
        <v>73</v>
      </c>
      <c r="B64" s="137"/>
      <c r="C64" s="137"/>
      <c r="D64" s="137"/>
    </row>
    <row r="65" spans="1:4" x14ac:dyDescent="0.25">
      <c r="A65" s="119"/>
      <c r="B65" s="120"/>
      <c r="C65" s="120"/>
      <c r="D65" s="119"/>
    </row>
    <row r="66" spans="1:4" ht="13" x14ac:dyDescent="0.3">
      <c r="A66" s="121" t="s">
        <v>74</v>
      </c>
      <c r="B66" s="122" t="s">
        <v>152</v>
      </c>
      <c r="C66" s="122" t="s">
        <v>153</v>
      </c>
      <c r="D66" s="123" t="s">
        <v>64</v>
      </c>
    </row>
    <row r="67" spans="1:4" x14ac:dyDescent="0.25">
      <c r="A67" s="124" t="s">
        <v>174</v>
      </c>
      <c r="B67" s="130">
        <v>7431439.5666300002</v>
      </c>
      <c r="C67" s="130">
        <v>8585714.3452300001</v>
      </c>
      <c r="D67" s="131">
        <f t="shared" ref="D67:D76" si="4">(C67-B67)/B67</f>
        <v>0.15532317369344348</v>
      </c>
    </row>
    <row r="68" spans="1:4" x14ac:dyDescent="0.25">
      <c r="A68" s="124" t="s">
        <v>175</v>
      </c>
      <c r="B68" s="130">
        <v>1864767.0503799999</v>
      </c>
      <c r="C68" s="130">
        <v>2344852.0321800001</v>
      </c>
      <c r="D68" s="131">
        <f t="shared" si="4"/>
        <v>0.25745037789152758</v>
      </c>
    </row>
    <row r="69" spans="1:4" x14ac:dyDescent="0.25">
      <c r="A69" s="124" t="s">
        <v>176</v>
      </c>
      <c r="B69" s="130">
        <v>1349318.95514</v>
      </c>
      <c r="C69" s="130">
        <v>1696187.19224</v>
      </c>
      <c r="D69" s="131">
        <f t="shared" si="4"/>
        <v>0.25706912052088554</v>
      </c>
    </row>
    <row r="70" spans="1:4" x14ac:dyDescent="0.25">
      <c r="A70" s="124" t="s">
        <v>177</v>
      </c>
      <c r="B70" s="130">
        <v>1062786.7547500001</v>
      </c>
      <c r="C70" s="130">
        <v>1636432.2426199999</v>
      </c>
      <c r="D70" s="131">
        <f t="shared" si="4"/>
        <v>0.53975596262012016</v>
      </c>
    </row>
    <row r="71" spans="1:4" x14ac:dyDescent="0.25">
      <c r="A71" s="124" t="s">
        <v>178</v>
      </c>
      <c r="B71" s="130">
        <v>1098855.55477</v>
      </c>
      <c r="C71" s="130">
        <v>1296259.7390000001</v>
      </c>
      <c r="D71" s="131">
        <f t="shared" si="4"/>
        <v>0.17964525307543119</v>
      </c>
    </row>
    <row r="72" spans="1:4" x14ac:dyDescent="0.25">
      <c r="A72" s="124" t="s">
        <v>179</v>
      </c>
      <c r="B72" s="130">
        <v>771571.33146999998</v>
      </c>
      <c r="C72" s="130">
        <v>967491.73190999997</v>
      </c>
      <c r="D72" s="131">
        <f t="shared" si="4"/>
        <v>0.2539238984770622</v>
      </c>
    </row>
    <row r="73" spans="1:4" x14ac:dyDescent="0.25">
      <c r="A73" s="124" t="s">
        <v>180</v>
      </c>
      <c r="B73" s="130">
        <v>408172.31954</v>
      </c>
      <c r="C73" s="130">
        <v>468010.95990999998</v>
      </c>
      <c r="D73" s="131">
        <f t="shared" si="4"/>
        <v>0.14660141686588798</v>
      </c>
    </row>
    <row r="74" spans="1:4" x14ac:dyDescent="0.25">
      <c r="A74" s="124" t="s">
        <v>181</v>
      </c>
      <c r="B74" s="130">
        <v>372890.69050000003</v>
      </c>
      <c r="C74" s="130">
        <v>458499.47717999999</v>
      </c>
      <c r="D74" s="131">
        <f t="shared" si="4"/>
        <v>0.22958145338841587</v>
      </c>
    </row>
    <row r="75" spans="1:4" x14ac:dyDescent="0.25">
      <c r="A75" s="124" t="s">
        <v>182</v>
      </c>
      <c r="B75" s="130">
        <v>361944.70276999997</v>
      </c>
      <c r="C75" s="130">
        <v>457901.89731999999</v>
      </c>
      <c r="D75" s="131">
        <f t="shared" si="4"/>
        <v>0.26511562074435613</v>
      </c>
    </row>
    <row r="76" spans="1:4" x14ac:dyDescent="0.25">
      <c r="A76" s="124" t="s">
        <v>183</v>
      </c>
      <c r="B76" s="130">
        <v>262598.64990000002</v>
      </c>
      <c r="C76" s="130">
        <v>343887.23493999999</v>
      </c>
      <c r="D76" s="131">
        <f t="shared" si="4"/>
        <v>0.30955446675356257</v>
      </c>
    </row>
    <row r="77" spans="1:4" x14ac:dyDescent="0.25">
      <c r="A77" s="119"/>
      <c r="B77" s="120"/>
      <c r="C77" s="120"/>
      <c r="D77" s="119"/>
    </row>
    <row r="78" spans="1:4" ht="19" x14ac:dyDescent="0.4">
      <c r="A78" s="138" t="s">
        <v>75</v>
      </c>
      <c r="B78" s="138"/>
      <c r="C78" s="138"/>
      <c r="D78" s="138"/>
    </row>
    <row r="79" spans="1:4" ht="15.5" x14ac:dyDescent="0.35">
      <c r="A79" s="137" t="s">
        <v>76</v>
      </c>
      <c r="B79" s="137"/>
      <c r="C79" s="137"/>
      <c r="D79" s="137"/>
    </row>
    <row r="80" spans="1:4" x14ac:dyDescent="0.25">
      <c r="A80" s="119"/>
      <c r="B80" s="120"/>
      <c r="C80" s="120"/>
      <c r="D80" s="119"/>
    </row>
    <row r="81" spans="1:4" ht="13" x14ac:dyDescent="0.3">
      <c r="A81" s="121" t="s">
        <v>74</v>
      </c>
      <c r="B81" s="122" t="s">
        <v>152</v>
      </c>
      <c r="C81" s="122" t="s">
        <v>153</v>
      </c>
      <c r="D81" s="123" t="s">
        <v>64</v>
      </c>
    </row>
    <row r="82" spans="1:4" x14ac:dyDescent="0.25">
      <c r="A82" s="124" t="s">
        <v>184</v>
      </c>
      <c r="B82" s="130">
        <v>50694.696920000002</v>
      </c>
      <c r="C82" s="130">
        <v>275450.15294</v>
      </c>
      <c r="D82" s="131">
        <f t="shared" ref="D82:D91" si="5">(C82-B82)/B82</f>
        <v>4.4335102027472573</v>
      </c>
    </row>
    <row r="83" spans="1:4" x14ac:dyDescent="0.25">
      <c r="A83" s="124" t="s">
        <v>185</v>
      </c>
      <c r="B83" s="130">
        <v>8895.3466900000003</v>
      </c>
      <c r="C83" s="130">
        <v>45439.119039999998</v>
      </c>
      <c r="D83" s="131">
        <f t="shared" si="5"/>
        <v>4.1081897787167643</v>
      </c>
    </row>
    <row r="84" spans="1:4" x14ac:dyDescent="0.25">
      <c r="A84" s="124" t="s">
        <v>186</v>
      </c>
      <c r="B84" s="130">
        <v>10984.012500000001</v>
      </c>
      <c r="C84" s="130">
        <v>45332.169240000003</v>
      </c>
      <c r="D84" s="131">
        <f t="shared" si="5"/>
        <v>3.1271046659861326</v>
      </c>
    </row>
    <row r="85" spans="1:4" x14ac:dyDescent="0.25">
      <c r="A85" s="124" t="s">
        <v>187</v>
      </c>
      <c r="B85" s="130">
        <v>391.49346000000003</v>
      </c>
      <c r="C85" s="130">
        <v>1612.7567300000001</v>
      </c>
      <c r="D85" s="131">
        <f t="shared" si="5"/>
        <v>3.119498522401881</v>
      </c>
    </row>
    <row r="86" spans="1:4" x14ac:dyDescent="0.25">
      <c r="A86" s="124" t="s">
        <v>188</v>
      </c>
      <c r="B86" s="130">
        <v>8.9024400000000004</v>
      </c>
      <c r="C86" s="130">
        <v>28.3048</v>
      </c>
      <c r="D86" s="131">
        <f t="shared" si="5"/>
        <v>2.1794429392391299</v>
      </c>
    </row>
    <row r="87" spans="1:4" x14ac:dyDescent="0.25">
      <c r="A87" s="124" t="s">
        <v>189</v>
      </c>
      <c r="B87" s="130">
        <v>11957.695229999999</v>
      </c>
      <c r="C87" s="130">
        <v>37633.319190000002</v>
      </c>
      <c r="D87" s="131">
        <f t="shared" si="5"/>
        <v>2.1472050814260473</v>
      </c>
    </row>
    <row r="88" spans="1:4" x14ac:dyDescent="0.25">
      <c r="A88" s="124" t="s">
        <v>190</v>
      </c>
      <c r="B88" s="130">
        <v>6334.2128400000001</v>
      </c>
      <c r="C88" s="130">
        <v>17337.272919999999</v>
      </c>
      <c r="D88" s="131">
        <f t="shared" si="5"/>
        <v>1.7370840478420044</v>
      </c>
    </row>
    <row r="89" spans="1:4" x14ac:dyDescent="0.25">
      <c r="A89" s="124" t="s">
        <v>191</v>
      </c>
      <c r="B89" s="130">
        <v>104197.7301</v>
      </c>
      <c r="C89" s="130">
        <v>198781.89014999999</v>
      </c>
      <c r="D89" s="131">
        <f t="shared" si="5"/>
        <v>0.90773724110137777</v>
      </c>
    </row>
    <row r="90" spans="1:4" x14ac:dyDescent="0.25">
      <c r="A90" s="124" t="s">
        <v>192</v>
      </c>
      <c r="B90" s="130">
        <v>56025.44025</v>
      </c>
      <c r="C90" s="130">
        <v>106007.85941</v>
      </c>
      <c r="D90" s="131">
        <f t="shared" si="5"/>
        <v>0.89213790979536312</v>
      </c>
    </row>
    <row r="91" spans="1:4" x14ac:dyDescent="0.25">
      <c r="A91" s="124" t="s">
        <v>193</v>
      </c>
      <c r="B91" s="130">
        <v>7530.1442900000002</v>
      </c>
      <c r="C91" s="130">
        <v>13930.681839999999</v>
      </c>
      <c r="D91" s="131">
        <f t="shared" si="5"/>
        <v>0.84998869922052966</v>
      </c>
    </row>
    <row r="92" spans="1:4" ht="13" x14ac:dyDescent="0.3">
      <c r="A92" s="119" t="s">
        <v>115</v>
      </c>
      <c r="B92" s="120"/>
      <c r="C92" s="120"/>
      <c r="D92" s="119"/>
    </row>
  </sheetData>
  <mergeCells count="12">
    <mergeCell ref="A79:D79"/>
    <mergeCell ref="A2:D2"/>
    <mergeCell ref="A3:D3"/>
    <mergeCell ref="A18:D18"/>
    <mergeCell ref="A19:D19"/>
    <mergeCell ref="A33:D33"/>
    <mergeCell ref="A34:D34"/>
    <mergeCell ref="A48:D48"/>
    <mergeCell ref="A49:D49"/>
    <mergeCell ref="A63:D63"/>
    <mergeCell ref="A64:D64"/>
    <mergeCell ref="A78:D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4"/>
  <sheetViews>
    <sheetView showGridLines="0" zoomScale="80" zoomScaleNormal="80" workbookViewId="0"/>
  </sheetViews>
  <sheetFormatPr defaultColWidth="9.1796875" defaultRowHeight="12.5" x14ac:dyDescent="0.25"/>
  <cols>
    <col min="1" max="1" width="44.7265625" style="16" customWidth="1"/>
    <col min="2" max="2" width="16" style="17" customWidth="1"/>
    <col min="3" max="3" width="16" style="16" customWidth="1"/>
    <col min="4" max="4" width="10.26953125" style="16" customWidth="1"/>
    <col min="5" max="5" width="14" style="16" bestFit="1" customWidth="1"/>
    <col min="6" max="7" width="15" style="16" bestFit="1" customWidth="1"/>
    <col min="8" max="8" width="10.54296875" style="16" bestFit="1" customWidth="1"/>
    <col min="9" max="9" width="14" style="16" bestFit="1" customWidth="1"/>
    <col min="10" max="11" width="15.36328125" style="16" bestFit="1" customWidth="1"/>
    <col min="12" max="12" width="10.54296875" style="16" bestFit="1" customWidth="1"/>
    <col min="13" max="13" width="10.7265625" style="16" bestFit="1" customWidth="1"/>
    <col min="14" max="16384" width="9.1796875" style="16"/>
  </cols>
  <sheetData>
    <row r="1" spans="1:13" ht="25" x14ac:dyDescent="0.5">
      <c r="B1" s="136" t="s">
        <v>218</v>
      </c>
      <c r="C1" s="136"/>
      <c r="D1" s="136"/>
      <c r="E1" s="136"/>
      <c r="F1" s="136"/>
      <c r="G1" s="136"/>
      <c r="H1" s="136"/>
      <c r="I1" s="136"/>
      <c r="J1" s="136"/>
    </row>
    <row r="5" spans="1:13" ht="25" x14ac:dyDescent="0.25">
      <c r="A5" s="140" t="s">
        <v>111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2"/>
    </row>
    <row r="6" spans="1:13" ht="18" x14ac:dyDescent="0.25">
      <c r="A6" s="83"/>
      <c r="B6" s="139" t="str">
        <f>SEKTOR_USD!B6</f>
        <v>1 - 30 NISAN</v>
      </c>
      <c r="C6" s="139"/>
      <c r="D6" s="139"/>
      <c r="E6" s="139"/>
      <c r="F6" s="139" t="str">
        <f>SEKTOR_USD!F6</f>
        <v>1 OCAK  -  30 NISAN</v>
      </c>
      <c r="G6" s="139"/>
      <c r="H6" s="139"/>
      <c r="I6" s="139"/>
      <c r="J6" s="139" t="s">
        <v>103</v>
      </c>
      <c r="K6" s="139"/>
      <c r="L6" s="139"/>
      <c r="M6" s="139"/>
    </row>
    <row r="7" spans="1:13" ht="29" x14ac:dyDescent="0.4">
      <c r="A7" s="84" t="s">
        <v>1</v>
      </c>
      <c r="B7" s="85">
        <f>SEKTOR_USD!B7</f>
        <v>2025</v>
      </c>
      <c r="C7" s="86">
        <f>SEKTOR_USD!C7</f>
        <v>2026</v>
      </c>
      <c r="D7" s="6" t="s">
        <v>116</v>
      </c>
      <c r="E7" s="6" t="s">
        <v>117</v>
      </c>
      <c r="F7" s="4"/>
      <c r="G7" s="5"/>
      <c r="H7" s="6" t="s">
        <v>116</v>
      </c>
      <c r="I7" s="6" t="s">
        <v>117</v>
      </c>
      <c r="J7" s="4"/>
      <c r="K7" s="4"/>
      <c r="L7" s="6" t="s">
        <v>116</v>
      </c>
      <c r="M7" s="6" t="s">
        <v>117</v>
      </c>
    </row>
    <row r="8" spans="1:13" ht="16.5" x14ac:dyDescent="0.35">
      <c r="A8" s="87" t="s">
        <v>2</v>
      </c>
      <c r="B8" s="88">
        <f>SEKTOR_USD!B8*$B$52</f>
        <v>105557980.53408791</v>
      </c>
      <c r="C8" s="88">
        <f>SEKTOR_USD!C8*$C$52</f>
        <v>146807322.64708164</v>
      </c>
      <c r="D8" s="89">
        <f t="shared" ref="D8:D42" si="0">(C8-B8)/B8*100</f>
        <v>39.077426362541154</v>
      </c>
      <c r="E8" s="89">
        <f>C8/C$43*100</f>
        <v>14.731774946710596</v>
      </c>
      <c r="F8" s="88">
        <f>SEKTOR_USD!F8*$B$53</f>
        <v>434856541.22023648</v>
      </c>
      <c r="G8" s="88">
        <f>SEKTOR_USD!G8*$C$53</f>
        <v>532915681.04678607</v>
      </c>
      <c r="H8" s="89">
        <f t="shared" ref="H8:H42" si="1">(G8-F8)/F8*100</f>
        <v>22.54976768922208</v>
      </c>
      <c r="I8" s="89">
        <f>G8/G$43*100</f>
        <v>15.554015955397308</v>
      </c>
      <c r="J8" s="88">
        <f>SEKTOR_USD!J8*$B$54</f>
        <v>1254445557.650583</v>
      </c>
      <c r="K8" s="88">
        <f>SEKTOR_USD!K8*$C$54</f>
        <v>1537933374.5851662</v>
      </c>
      <c r="L8" s="89">
        <f t="shared" ref="L8:L42" si="2">(K8-J8)/J8*100</f>
        <v>22.598654457792478</v>
      </c>
      <c r="M8" s="89">
        <f>K8/K$43*100</f>
        <v>15.236920885535691</v>
      </c>
    </row>
    <row r="9" spans="1:13" s="18" customFormat="1" ht="15.5" x14ac:dyDescent="0.35">
      <c r="A9" s="90" t="s">
        <v>3</v>
      </c>
      <c r="B9" s="88">
        <f>SEKTOR_USD!B9*$B$52</f>
        <v>70901559.564925566</v>
      </c>
      <c r="C9" s="88">
        <f>SEKTOR_USD!C9*$C$52</f>
        <v>100936210.314652</v>
      </c>
      <c r="D9" s="91">
        <f t="shared" si="0"/>
        <v>42.361057971120189</v>
      </c>
      <c r="E9" s="91">
        <f>C9/C$43*100</f>
        <v>10.128715022641693</v>
      </c>
      <c r="F9" s="88">
        <f>SEKTOR_USD!F9*$B$53</f>
        <v>300461353.45544195</v>
      </c>
      <c r="G9" s="88">
        <f>SEKTOR_USD!G9*$C$53</f>
        <v>368360023.76532483</v>
      </c>
      <c r="H9" s="91">
        <f t="shared" si="1"/>
        <v>22.598137673620034</v>
      </c>
      <c r="I9" s="91">
        <f>G9/G$43*100</f>
        <v>10.751189898788862</v>
      </c>
      <c r="J9" s="88">
        <f>SEKTOR_USD!J9*$B$54</f>
        <v>851121439.55184805</v>
      </c>
      <c r="K9" s="88">
        <f>SEKTOR_USD!K9*$C$54</f>
        <v>1029731096.2061151</v>
      </c>
      <c r="L9" s="91">
        <f t="shared" si="2"/>
        <v>20.985214136811393</v>
      </c>
      <c r="M9" s="91">
        <f>K9/K$43*100</f>
        <v>10.201957708669033</v>
      </c>
    </row>
    <row r="10" spans="1:13" ht="14" x14ac:dyDescent="0.3">
      <c r="A10" s="92" t="str">
        <f>SEKTOR_USD!A10</f>
        <v xml:space="preserve"> Hububat, Bakliyat, Yağlı Tohumlar ve Mamulleri </v>
      </c>
      <c r="B10" s="93">
        <f>SEKTOR_USD!B10*$B$52</f>
        <v>36461357.560726725</v>
      </c>
      <c r="C10" s="93">
        <f>SEKTOR_USD!C10*$C$52</f>
        <v>49802888.0683112</v>
      </c>
      <c r="D10" s="94">
        <f t="shared" si="0"/>
        <v>36.590877027450318</v>
      </c>
      <c r="E10" s="94">
        <f>C10/C$43*100</f>
        <v>4.9976045165153336</v>
      </c>
      <c r="F10" s="93">
        <f>SEKTOR_USD!F10*$B$53</f>
        <v>152470582.38759103</v>
      </c>
      <c r="G10" s="93">
        <f>SEKTOR_USD!G10*$C$53</f>
        <v>173080581.41930234</v>
      </c>
      <c r="H10" s="94">
        <f t="shared" si="1"/>
        <v>13.51736099447645</v>
      </c>
      <c r="I10" s="94">
        <f>G10/G$43*100</f>
        <v>5.0516399136112584</v>
      </c>
      <c r="J10" s="93">
        <f>SEKTOR_USD!J10*$B$54</f>
        <v>419131028.51759845</v>
      </c>
      <c r="K10" s="93">
        <f>SEKTOR_USD!K10*$C$54</f>
        <v>509595080.2542941</v>
      </c>
      <c r="L10" s="94">
        <f t="shared" si="2"/>
        <v>21.583716208426036</v>
      </c>
      <c r="M10" s="94">
        <f>K10/K$43*100</f>
        <v>5.0487622219572987</v>
      </c>
    </row>
    <row r="11" spans="1:13" ht="14" x14ac:dyDescent="0.3">
      <c r="A11" s="92" t="str">
        <f>SEKTOR_USD!A11</f>
        <v xml:space="preserve"> Yaş Meyve ve Sebze  </v>
      </c>
      <c r="B11" s="93">
        <f>SEKTOR_USD!B11*$B$52</f>
        <v>8979756.3025308792</v>
      </c>
      <c r="C11" s="93">
        <f>SEKTOR_USD!C11*$C$52</f>
        <v>14752956.907831376</v>
      </c>
      <c r="D11" s="94">
        <f t="shared" si="0"/>
        <v>64.291283758706925</v>
      </c>
      <c r="E11" s="94">
        <f>C11/C$43*100</f>
        <v>1.4804250703976154</v>
      </c>
      <c r="F11" s="93">
        <f>SEKTOR_USD!F11*$B$53</f>
        <v>44281033.793707341</v>
      </c>
      <c r="G11" s="93">
        <f>SEKTOR_USD!G11*$C$53</f>
        <v>71863595.17283003</v>
      </c>
      <c r="H11" s="94">
        <f t="shared" si="1"/>
        <v>62.289786430059301</v>
      </c>
      <c r="I11" s="94">
        <f>G11/G$43*100</f>
        <v>2.0974565877566653</v>
      </c>
      <c r="J11" s="93">
        <f>SEKTOR_USD!J11*$B$54</f>
        <v>119055380.92880766</v>
      </c>
      <c r="K11" s="93">
        <f>SEKTOR_USD!K11*$C$54</f>
        <v>173366657.65213269</v>
      </c>
      <c r="L11" s="94">
        <f t="shared" si="2"/>
        <v>45.61849813054809</v>
      </c>
      <c r="M11" s="94">
        <f>K11/K$43*100</f>
        <v>1.7176127981147558</v>
      </c>
    </row>
    <row r="12" spans="1:13" ht="14" x14ac:dyDescent="0.3">
      <c r="A12" s="92" t="str">
        <f>SEKTOR_USD!A12</f>
        <v xml:space="preserve"> Meyve Sebze Mamulleri </v>
      </c>
      <c r="B12" s="93">
        <f>SEKTOR_USD!B12*$B$52</f>
        <v>7536465.5706014279</v>
      </c>
      <c r="C12" s="93">
        <f>SEKTOR_USD!C12*$C$52</f>
        <v>9406159.1900826562</v>
      </c>
      <c r="D12" s="94">
        <f t="shared" si="0"/>
        <v>24.808626828663698</v>
      </c>
      <c r="E12" s="94">
        <f>C12/C$43*100</f>
        <v>0.94388629805848379</v>
      </c>
      <c r="F12" s="93">
        <f>SEKTOR_USD!F12*$B$53</f>
        <v>30495096.668293182</v>
      </c>
      <c r="G12" s="93">
        <f>SEKTOR_USD!G12*$C$53</f>
        <v>34741798.842622429</v>
      </c>
      <c r="H12" s="94">
        <f t="shared" si="1"/>
        <v>13.925852475636491</v>
      </c>
      <c r="I12" s="94">
        <f>G12/G$43*100</f>
        <v>1.0139962338055353</v>
      </c>
      <c r="J12" s="93">
        <f>SEKTOR_USD!J12*$B$54</f>
        <v>91875311.066976443</v>
      </c>
      <c r="K12" s="93">
        <f>SEKTOR_USD!K12*$C$54</f>
        <v>106793945.24562004</v>
      </c>
      <c r="L12" s="94">
        <f t="shared" si="2"/>
        <v>16.237914196304622</v>
      </c>
      <c r="M12" s="94">
        <f>K12/K$43*100</f>
        <v>1.0580503171671256</v>
      </c>
    </row>
    <row r="13" spans="1:13" ht="14" x14ac:dyDescent="0.3">
      <c r="A13" s="92" t="str">
        <f>SEKTOR_USD!A13</f>
        <v xml:space="preserve"> Kuru Meyve ve Mamulleri  </v>
      </c>
      <c r="B13" s="93">
        <f>SEKTOR_USD!B13*$B$52</f>
        <v>5072733.0835461766</v>
      </c>
      <c r="C13" s="93">
        <f>SEKTOR_USD!C13*$C$52</f>
        <v>6035021.6107944446</v>
      </c>
      <c r="D13" s="94">
        <f t="shared" si="0"/>
        <v>18.969823789261241</v>
      </c>
      <c r="E13" s="94">
        <f>C13/C$43*100</f>
        <v>0.60560044666495383</v>
      </c>
      <c r="F13" s="93">
        <f>SEKTOR_USD!F13*$B$53</f>
        <v>22102462.536615338</v>
      </c>
      <c r="G13" s="93">
        <f>SEKTOR_USD!G13*$C$53</f>
        <v>23698172.007867221</v>
      </c>
      <c r="H13" s="94">
        <f t="shared" si="1"/>
        <v>7.2196003889087095</v>
      </c>
      <c r="I13" s="94">
        <f>G13/G$43*100</f>
        <v>0.69166991821311419</v>
      </c>
      <c r="J13" s="93">
        <f>SEKTOR_USD!J13*$B$54</f>
        <v>64074743.012834869</v>
      </c>
      <c r="K13" s="93">
        <f>SEKTOR_USD!K13*$C$54</f>
        <v>70285076.322472543</v>
      </c>
      <c r="L13" s="94">
        <f t="shared" si="2"/>
        <v>9.6923265199732054</v>
      </c>
      <c r="M13" s="94">
        <f>K13/K$43*100</f>
        <v>0.69634235465383421</v>
      </c>
    </row>
    <row r="14" spans="1:13" ht="14" x14ac:dyDescent="0.3">
      <c r="A14" s="92" t="str">
        <f>SEKTOR_USD!A14</f>
        <v xml:space="preserve"> Fındık ve Mamulleri </v>
      </c>
      <c r="B14" s="93">
        <f>SEKTOR_USD!B14*$B$52</f>
        <v>7935690.5664735045</v>
      </c>
      <c r="C14" s="93">
        <f>SEKTOR_USD!C14*$C$52</f>
        <v>14883553.496866675</v>
      </c>
      <c r="D14" s="94">
        <f t="shared" si="0"/>
        <v>87.552089792239613</v>
      </c>
      <c r="E14" s="94">
        <f>C14/C$43*100</f>
        <v>1.4935301357566582</v>
      </c>
      <c r="F14" s="93">
        <f>SEKTOR_USD!F14*$B$53</f>
        <v>31107425.986732487</v>
      </c>
      <c r="G14" s="93">
        <f>SEKTOR_USD!G14*$C$53</f>
        <v>43577296.764778003</v>
      </c>
      <c r="H14" s="94">
        <f t="shared" si="1"/>
        <v>40.086475761009588</v>
      </c>
      <c r="I14" s="94">
        <f>G14/G$43*100</f>
        <v>1.2718746947754658</v>
      </c>
      <c r="J14" s="93">
        <f>SEKTOR_USD!J14*$B$54</f>
        <v>93572525.880291596</v>
      </c>
      <c r="K14" s="93">
        <f>SEKTOR_USD!K14*$C$54</f>
        <v>100156934.14611503</v>
      </c>
      <c r="L14" s="94">
        <f t="shared" si="2"/>
        <v>7.0366896734699109</v>
      </c>
      <c r="M14" s="94">
        <f>K14/K$43*100</f>
        <v>0.99229479439172741</v>
      </c>
    </row>
    <row r="15" spans="1:13" ht="14" x14ac:dyDescent="0.3">
      <c r="A15" s="92" t="str">
        <f>SEKTOR_USD!A15</f>
        <v xml:space="preserve"> Zeytin ve Zeytinyağı </v>
      </c>
      <c r="B15" s="93">
        <f>SEKTOR_USD!B15*$B$52</f>
        <v>1402601.5457732361</v>
      </c>
      <c r="C15" s="93">
        <f>SEKTOR_USD!C15*$C$52</f>
        <v>1677948.3892069913</v>
      </c>
      <c r="D15" s="94">
        <f t="shared" si="0"/>
        <v>19.631152144635635</v>
      </c>
      <c r="E15" s="94">
        <f>C15/C$43*100</f>
        <v>0.16837823615526812</v>
      </c>
      <c r="F15" s="93">
        <f>SEKTOR_USD!F15*$B$53</f>
        <v>6674888.9944115076</v>
      </c>
      <c r="G15" s="93">
        <f>SEKTOR_USD!G15*$C$53</f>
        <v>5550558.5963748526</v>
      </c>
      <c r="H15" s="94">
        <f t="shared" si="1"/>
        <v>-16.844181213769861</v>
      </c>
      <c r="I15" s="94">
        <f>G15/G$43*100</f>
        <v>0.16200213286987644</v>
      </c>
      <c r="J15" s="93">
        <f>SEKTOR_USD!J15*$B$54</f>
        <v>24314026.521973919</v>
      </c>
      <c r="K15" s="93">
        <f>SEKTOR_USD!K15*$C$54</f>
        <v>18473249.17205365</v>
      </c>
      <c r="L15" s="94">
        <f t="shared" si="2"/>
        <v>-24.022254580670293</v>
      </c>
      <c r="M15" s="94">
        <f>K15/K$43*100</f>
        <v>0.18302186608655449</v>
      </c>
    </row>
    <row r="16" spans="1:13" ht="14" x14ac:dyDescent="0.3">
      <c r="A16" s="92" t="str">
        <f>SEKTOR_USD!A16</f>
        <v xml:space="preserve"> Tütün </v>
      </c>
      <c r="B16" s="93">
        <f>SEKTOR_USD!B16*$B$52</f>
        <v>2943707.2527029873</v>
      </c>
      <c r="C16" s="93">
        <f>SEKTOR_USD!C16*$C$52</f>
        <v>3638592.2897520377</v>
      </c>
      <c r="D16" s="94">
        <f t="shared" si="0"/>
        <v>23.605779291095921</v>
      </c>
      <c r="E16" s="94">
        <f>C16/C$43*100</f>
        <v>0.36512431239089133</v>
      </c>
      <c r="F16" s="93">
        <f>SEKTOR_USD!F16*$B$53</f>
        <v>10716320.507723555</v>
      </c>
      <c r="G16" s="93">
        <f>SEKTOR_USD!G16*$C$53</f>
        <v>12718453.161465693</v>
      </c>
      <c r="H16" s="94">
        <f t="shared" si="1"/>
        <v>18.683023266233452</v>
      </c>
      <c r="I16" s="94">
        <f>G16/G$43*100</f>
        <v>0.37120886180874701</v>
      </c>
      <c r="J16" s="93">
        <f>SEKTOR_USD!J16*$B$54</f>
        <v>33949365.694145434</v>
      </c>
      <c r="K16" s="93">
        <f>SEKTOR_USD!K16*$C$54</f>
        <v>44351959.290624887</v>
      </c>
      <c r="L16" s="94">
        <f t="shared" si="2"/>
        <v>30.641496192293751</v>
      </c>
      <c r="M16" s="94">
        <f>K16/K$43*100</f>
        <v>0.43941259484796225</v>
      </c>
    </row>
    <row r="17" spans="1:13" ht="14" x14ac:dyDescent="0.3">
      <c r="A17" s="92" t="str">
        <f>SEKTOR_USD!A17</f>
        <v xml:space="preserve"> Süs Bitkileri ve Mamulleri</v>
      </c>
      <c r="B17" s="93">
        <f>SEKTOR_USD!B17*$B$52</f>
        <v>569247.68257063476</v>
      </c>
      <c r="C17" s="93">
        <f>SEKTOR_USD!C17*$C$52</f>
        <v>739090.36180662096</v>
      </c>
      <c r="D17" s="94">
        <f t="shared" si="0"/>
        <v>29.836340917367089</v>
      </c>
      <c r="E17" s="94">
        <f>C17/C$43*100</f>
        <v>7.4166006702489851E-2</v>
      </c>
      <c r="F17" s="93">
        <f>SEKTOR_USD!F17*$B$53</f>
        <v>2613542.5803675125</v>
      </c>
      <c r="G17" s="93">
        <f>SEKTOR_USD!G17*$C$53</f>
        <v>3129567.800084264</v>
      </c>
      <c r="H17" s="94">
        <f t="shared" si="1"/>
        <v>19.74428209408353</v>
      </c>
      <c r="I17" s="94">
        <f>G17/G$43*100</f>
        <v>9.1341555948200329E-2</v>
      </c>
      <c r="J17" s="93">
        <f>SEKTOR_USD!J17*$B$54</f>
        <v>5149057.9292197982</v>
      </c>
      <c r="K17" s="93">
        <f>SEKTOR_USD!K17*$C$54</f>
        <v>6708194.1228020024</v>
      </c>
      <c r="L17" s="94">
        <f t="shared" si="2"/>
        <v>30.280028211266398</v>
      </c>
      <c r="M17" s="94">
        <f>K17/K$43*100</f>
        <v>6.6460761449773323E-2</v>
      </c>
    </row>
    <row r="18" spans="1:13" s="18" customFormat="1" ht="15.5" x14ac:dyDescent="0.35">
      <c r="A18" s="90" t="s">
        <v>12</v>
      </c>
      <c r="B18" s="88">
        <f>SEKTOR_USD!B18*$B$52</f>
        <v>10978268.573478127</v>
      </c>
      <c r="C18" s="88">
        <f>SEKTOR_USD!C18*$C$52</f>
        <v>14385247.446425229</v>
      </c>
      <c r="D18" s="91">
        <f t="shared" si="0"/>
        <v>31.033845183728332</v>
      </c>
      <c r="E18" s="91">
        <f>C18/C$43*100</f>
        <v>1.4435262772479454</v>
      </c>
      <c r="F18" s="88">
        <f>SEKTOR_USD!F18*$B$53</f>
        <v>42330147.249007829</v>
      </c>
      <c r="G18" s="88">
        <f>SEKTOR_USD!G18*$C$53</f>
        <v>56294253.860164337</v>
      </c>
      <c r="H18" s="91">
        <f t="shared" si="1"/>
        <v>32.988561388677454</v>
      </c>
      <c r="I18" s="91">
        <f>G18/G$43*100</f>
        <v>1.6430398914482516</v>
      </c>
      <c r="J18" s="88">
        <f>SEKTOR_USD!J18*$B$54</f>
        <v>129837397.07522482</v>
      </c>
      <c r="K18" s="88">
        <f>SEKTOR_USD!K18*$C$54</f>
        <v>175040649.60761899</v>
      </c>
      <c r="L18" s="91">
        <f t="shared" si="2"/>
        <v>34.815279380719907</v>
      </c>
      <c r="M18" s="91">
        <f>K18/K$43*100</f>
        <v>1.7341977057643791</v>
      </c>
    </row>
    <row r="19" spans="1:13" ht="14" x14ac:dyDescent="0.3">
      <c r="A19" s="92" t="str">
        <f>SEKTOR_USD!A19</f>
        <v xml:space="preserve"> Su Ürünleri ve Hayvansal Mamuller</v>
      </c>
      <c r="B19" s="93">
        <f>SEKTOR_USD!B19*$B$52</f>
        <v>10978268.573478127</v>
      </c>
      <c r="C19" s="93">
        <f>SEKTOR_USD!C19*$C$52</f>
        <v>14385247.446425229</v>
      </c>
      <c r="D19" s="94">
        <f t="shared" si="0"/>
        <v>31.033845183728332</v>
      </c>
      <c r="E19" s="94">
        <f>C19/C$43*100</f>
        <v>1.4435262772479454</v>
      </c>
      <c r="F19" s="93">
        <f>SEKTOR_USD!F19*$B$53</f>
        <v>42330147.249007829</v>
      </c>
      <c r="G19" s="93">
        <f>SEKTOR_USD!G19*$C$53</f>
        <v>56294253.860164337</v>
      </c>
      <c r="H19" s="94">
        <f t="shared" si="1"/>
        <v>32.988561388677454</v>
      </c>
      <c r="I19" s="94">
        <f>G19/G$43*100</f>
        <v>1.6430398914482516</v>
      </c>
      <c r="J19" s="93">
        <f>SEKTOR_USD!J19*$B$54</f>
        <v>129837397.07522482</v>
      </c>
      <c r="K19" s="93">
        <f>SEKTOR_USD!K19*$C$54</f>
        <v>175040649.60761899</v>
      </c>
      <c r="L19" s="94">
        <f t="shared" si="2"/>
        <v>34.815279380719907</v>
      </c>
      <c r="M19" s="94">
        <f>K19/K$43*100</f>
        <v>1.7341977057643791</v>
      </c>
    </row>
    <row r="20" spans="1:13" s="18" customFormat="1" ht="15.5" x14ac:dyDescent="0.35">
      <c r="A20" s="90" t="s">
        <v>109</v>
      </c>
      <c r="B20" s="88">
        <f>SEKTOR_USD!B20*$B$52</f>
        <v>23678152.39568422</v>
      </c>
      <c r="C20" s="88">
        <f>SEKTOR_USD!C20*$C$52</f>
        <v>31485864.886004411</v>
      </c>
      <c r="D20" s="91">
        <f t="shared" si="0"/>
        <v>32.974331611039425</v>
      </c>
      <c r="E20" s="91">
        <f>C20/C$43*100</f>
        <v>3.1595336468209565</v>
      </c>
      <c r="F20" s="88">
        <f>SEKTOR_USD!F20*$B$53</f>
        <v>92065040.515786693</v>
      </c>
      <c r="G20" s="88">
        <f>SEKTOR_USD!G20*$C$53</f>
        <v>108261403.42129692</v>
      </c>
      <c r="H20" s="91">
        <f t="shared" si="1"/>
        <v>17.592305195078893</v>
      </c>
      <c r="I20" s="91">
        <f>G20/G$43*100</f>
        <v>3.1597861651601935</v>
      </c>
      <c r="J20" s="88">
        <f>SEKTOR_USD!J20*$B$54</f>
        <v>273486721.0235101</v>
      </c>
      <c r="K20" s="88">
        <f>SEKTOR_USD!K20*$C$54</f>
        <v>333161628.77143204</v>
      </c>
      <c r="L20" s="91">
        <f t="shared" si="2"/>
        <v>21.820038473748067</v>
      </c>
      <c r="M20" s="91">
        <f>K20/K$43*100</f>
        <v>3.3007654711022774</v>
      </c>
    </row>
    <row r="21" spans="1:13" ht="14" x14ac:dyDescent="0.3">
      <c r="A21" s="92" t="str">
        <f>SEKTOR_USD!A21</f>
        <v xml:space="preserve"> Mobilya, Kağıt ve Orman Ürünleri</v>
      </c>
      <c r="B21" s="93">
        <f>SEKTOR_USD!B21*$B$52</f>
        <v>23678152.39568422</v>
      </c>
      <c r="C21" s="93">
        <f>SEKTOR_USD!C21*$C$52</f>
        <v>31485864.886004411</v>
      </c>
      <c r="D21" s="94">
        <f t="shared" si="0"/>
        <v>32.974331611039425</v>
      </c>
      <c r="E21" s="94">
        <f>C21/C$43*100</f>
        <v>3.1595336468209565</v>
      </c>
      <c r="F21" s="93">
        <f>SEKTOR_USD!F21*$B$53</f>
        <v>92065040.515786693</v>
      </c>
      <c r="G21" s="93">
        <f>SEKTOR_USD!G21*$C$53</f>
        <v>108261403.42129692</v>
      </c>
      <c r="H21" s="94">
        <f t="shared" si="1"/>
        <v>17.592305195078893</v>
      </c>
      <c r="I21" s="94">
        <f>G21/G$43*100</f>
        <v>3.1597861651601935</v>
      </c>
      <c r="J21" s="93">
        <f>SEKTOR_USD!J21*$B$54</f>
        <v>273486721.0235101</v>
      </c>
      <c r="K21" s="93">
        <f>SEKTOR_USD!K21*$C$54</f>
        <v>333161628.77143204</v>
      </c>
      <c r="L21" s="94">
        <f t="shared" si="2"/>
        <v>21.820038473748067</v>
      </c>
      <c r="M21" s="94">
        <f>K21/K$43*100</f>
        <v>3.3007654711022774</v>
      </c>
    </row>
    <row r="22" spans="1:13" ht="16.5" x14ac:dyDescent="0.35">
      <c r="A22" s="87" t="s">
        <v>14</v>
      </c>
      <c r="B22" s="88">
        <f>SEKTOR_USD!B22*$B$52</f>
        <v>565481081.97202885</v>
      </c>
      <c r="C22" s="88">
        <f>SEKTOR_USD!C22*$C$52</f>
        <v>819362370.10437167</v>
      </c>
      <c r="D22" s="91">
        <f t="shared" si="0"/>
        <v>44.896513115340767</v>
      </c>
      <c r="E22" s="91">
        <f>C22/C$43*100</f>
        <v>82.221116893455914</v>
      </c>
      <c r="F22" s="88">
        <f>SEKTOR_USD!F22*$B$53</f>
        <v>2237695509.6450562</v>
      </c>
      <c r="G22" s="88">
        <f>SEKTOR_USD!G22*$C$53</f>
        <v>2794667697.0463581</v>
      </c>
      <c r="H22" s="91">
        <f t="shared" si="1"/>
        <v>24.890436835601861</v>
      </c>
      <c r="I22" s="91">
        <f>G22/G$43*100</f>
        <v>81.566948573382859</v>
      </c>
      <c r="J22" s="88">
        <f>SEKTOR_USD!J22*$B$54</f>
        <v>6473573734.6498079</v>
      </c>
      <c r="K22" s="88">
        <f>SEKTOR_USD!K22*$C$54</f>
        <v>8278110982.7390375</v>
      </c>
      <c r="L22" s="91">
        <f t="shared" si="2"/>
        <v>27.875441325869861</v>
      </c>
      <c r="M22" s="91">
        <f>K22/K$43*100</f>
        <v>82.014555513304487</v>
      </c>
    </row>
    <row r="23" spans="1:13" s="18" customFormat="1" ht="15.5" x14ac:dyDescent="0.35">
      <c r="A23" s="90" t="s">
        <v>15</v>
      </c>
      <c r="B23" s="88">
        <f>SEKTOR_USD!B23*$B$52</f>
        <v>40864755.774801947</v>
      </c>
      <c r="C23" s="88">
        <f>SEKTOR_USD!C23*$C$52</f>
        <v>56272763.348317735</v>
      </c>
      <c r="D23" s="91">
        <f t="shared" si="0"/>
        <v>37.704881092221484</v>
      </c>
      <c r="E23" s="91">
        <f>C23/C$43*100</f>
        <v>5.6468415221343928</v>
      </c>
      <c r="F23" s="88">
        <f>SEKTOR_USD!F23*$B$53</f>
        <v>168247765.09379858</v>
      </c>
      <c r="G23" s="88">
        <f>SEKTOR_USD!G23*$C$53</f>
        <v>196621647.70513058</v>
      </c>
      <c r="H23" s="91">
        <f t="shared" si="1"/>
        <v>16.864344436024741</v>
      </c>
      <c r="I23" s="91">
        <f>G23/G$43*100</f>
        <v>5.7387244443152667</v>
      </c>
      <c r="J23" s="88">
        <f>SEKTOR_USD!J23*$B$54</f>
        <v>482188310.7885862</v>
      </c>
      <c r="K23" s="88">
        <f>SEKTOR_USD!K23*$C$54</f>
        <v>569690706.35188866</v>
      </c>
      <c r="L23" s="91">
        <f t="shared" si="2"/>
        <v>18.146934217504825</v>
      </c>
      <c r="M23" s="91">
        <f>K23/K$43*100</f>
        <v>5.6441536189758921</v>
      </c>
    </row>
    <row r="24" spans="1:13" ht="14" x14ac:dyDescent="0.3">
      <c r="A24" s="92" t="str">
        <f>SEKTOR_USD!A24</f>
        <v xml:space="preserve"> Tekstil ve Hammaddeleri</v>
      </c>
      <c r="B24" s="93">
        <f>SEKTOR_USD!B24*$B$52</f>
        <v>29358931.272863172</v>
      </c>
      <c r="C24" s="93">
        <f>SEKTOR_USD!C24*$C$52</f>
        <v>40101546.165747195</v>
      </c>
      <c r="D24" s="94">
        <f t="shared" si="0"/>
        <v>36.590619709694806</v>
      </c>
      <c r="E24" s="94">
        <f>C24/C$43*100</f>
        <v>4.0240973166515044</v>
      </c>
      <c r="F24" s="93">
        <f>SEKTOR_USD!F24*$B$53</f>
        <v>117123401.96968108</v>
      </c>
      <c r="G24" s="93">
        <f>SEKTOR_USD!G24*$C$53</f>
        <v>137626580.83590856</v>
      </c>
      <c r="H24" s="94">
        <f t="shared" si="1"/>
        <v>17.505621012899706</v>
      </c>
      <c r="I24" s="94">
        <f>G24/G$43*100</f>
        <v>4.0168569069007489</v>
      </c>
      <c r="J24" s="93">
        <f>SEKTOR_USD!J24*$B$54</f>
        <v>331880443.29412848</v>
      </c>
      <c r="K24" s="93">
        <f>SEKTOR_USD!K24*$C$54</f>
        <v>392144703.93423879</v>
      </c>
      <c r="L24" s="94">
        <f t="shared" si="2"/>
        <v>18.158424775484953</v>
      </c>
      <c r="M24" s="94">
        <f>K24/K$43*100</f>
        <v>3.8851343811558143</v>
      </c>
    </row>
    <row r="25" spans="1:13" ht="14" x14ac:dyDescent="0.3">
      <c r="A25" s="92" t="str">
        <f>SEKTOR_USD!A25</f>
        <v xml:space="preserve"> Deri ve Deri Mamulleri </v>
      </c>
      <c r="B25" s="93">
        <f>SEKTOR_USD!B25*$B$52</f>
        <v>3913264.4326090557</v>
      </c>
      <c r="C25" s="93">
        <f>SEKTOR_USD!C25*$C$52</f>
        <v>5540150.2881083535</v>
      </c>
      <c r="D25" s="94">
        <f t="shared" si="0"/>
        <v>41.573624361863502</v>
      </c>
      <c r="E25" s="94">
        <f>C25/C$43*100</f>
        <v>0.55594125513458215</v>
      </c>
      <c r="F25" s="93">
        <f>SEKTOR_USD!F25*$B$53</f>
        <v>18429601.073663738</v>
      </c>
      <c r="G25" s="93">
        <f>SEKTOR_USD!G25*$C$53</f>
        <v>20661090.125385586</v>
      </c>
      <c r="H25" s="94">
        <f t="shared" si="1"/>
        <v>12.108178808659567</v>
      </c>
      <c r="I25" s="94">
        <f>G25/G$43*100</f>
        <v>0.60302771506912334</v>
      </c>
      <c r="J25" s="93">
        <f>SEKTOR_USD!J25*$B$54</f>
        <v>52486019.913158789</v>
      </c>
      <c r="K25" s="93">
        <f>SEKTOR_USD!K25*$C$54</f>
        <v>59269352.35673663</v>
      </c>
      <c r="L25" s="94">
        <f t="shared" si="2"/>
        <v>12.924074743715114</v>
      </c>
      <c r="M25" s="94">
        <f>K25/K$43*100</f>
        <v>0.58720517268189654</v>
      </c>
    </row>
    <row r="26" spans="1:13" ht="14" x14ac:dyDescent="0.3">
      <c r="A26" s="92" t="str">
        <f>SEKTOR_USD!A26</f>
        <v xml:space="preserve"> Halı </v>
      </c>
      <c r="B26" s="93">
        <f>SEKTOR_USD!B26*$B$52</f>
        <v>7592560.0693297135</v>
      </c>
      <c r="C26" s="93">
        <f>SEKTOR_USD!C26*$C$52</f>
        <v>10631066.894462179</v>
      </c>
      <c r="D26" s="94">
        <f t="shared" si="0"/>
        <v>40.019529610395452</v>
      </c>
      <c r="E26" s="94">
        <f>C26/C$43*100</f>
        <v>1.0668029503483059</v>
      </c>
      <c r="F26" s="93">
        <f>SEKTOR_USD!F26*$B$53</f>
        <v>32694762.050453756</v>
      </c>
      <c r="G26" s="93">
        <f>SEKTOR_USD!G26*$C$53</f>
        <v>38333976.74383644</v>
      </c>
      <c r="H26" s="94">
        <f t="shared" si="1"/>
        <v>17.24806770173273</v>
      </c>
      <c r="I26" s="94">
        <f>G26/G$43*100</f>
        <v>1.118839822345395</v>
      </c>
      <c r="J26" s="93">
        <f>SEKTOR_USD!J26*$B$54</f>
        <v>97821847.581298873</v>
      </c>
      <c r="K26" s="93">
        <f>SEKTOR_USD!K26*$C$54</f>
        <v>118276650.06091322</v>
      </c>
      <c r="L26" s="94">
        <f t="shared" si="2"/>
        <v>20.910259809409695</v>
      </c>
      <c r="M26" s="94">
        <f>K26/K$43*100</f>
        <v>1.1718140651381814</v>
      </c>
    </row>
    <row r="27" spans="1:13" s="18" customFormat="1" ht="15.5" x14ac:dyDescent="0.35">
      <c r="A27" s="90" t="s">
        <v>19</v>
      </c>
      <c r="B27" s="88">
        <f>SEKTOR_USD!B27*$B$52</f>
        <v>99575924.231041715</v>
      </c>
      <c r="C27" s="88">
        <f>SEKTOR_USD!C27*$C$52</f>
        <v>139440265.35304445</v>
      </c>
      <c r="D27" s="91">
        <f t="shared" si="0"/>
        <v>40.034116107732252</v>
      </c>
      <c r="E27" s="91">
        <f>C27/C$43*100</f>
        <v>13.992507803094201</v>
      </c>
      <c r="F27" s="88">
        <f>SEKTOR_USD!F27*$B$53</f>
        <v>380971565.08611089</v>
      </c>
      <c r="G27" s="88">
        <f>SEKTOR_USD!G27*$C$53</f>
        <v>476696717.3960225</v>
      </c>
      <c r="H27" s="91">
        <f t="shared" si="1"/>
        <v>25.126587147855737</v>
      </c>
      <c r="I27" s="91">
        <f>G27/G$43*100</f>
        <v>13.9131735318787</v>
      </c>
      <c r="J27" s="88">
        <f>SEKTOR_USD!J27*$B$54</f>
        <v>1059547634.0813602</v>
      </c>
      <c r="K27" s="88">
        <f>SEKTOR_USD!K27*$C$54</f>
        <v>1357432696.8052983</v>
      </c>
      <c r="L27" s="91">
        <f t="shared" si="2"/>
        <v>28.114362501711199</v>
      </c>
      <c r="M27" s="91">
        <f>K27/K$43*100</f>
        <v>13.448628497473521</v>
      </c>
    </row>
    <row r="28" spans="1:13" ht="14" x14ac:dyDescent="0.3">
      <c r="A28" s="92" t="str">
        <f>SEKTOR_USD!A28</f>
        <v xml:space="preserve"> Kimyevi Maddeler ve Mamulleri  </v>
      </c>
      <c r="B28" s="93">
        <f>SEKTOR_USD!B28*$B$52</f>
        <v>99575924.231041715</v>
      </c>
      <c r="C28" s="93">
        <f>SEKTOR_USD!C28*$C$52</f>
        <v>139440265.35304445</v>
      </c>
      <c r="D28" s="94">
        <f t="shared" si="0"/>
        <v>40.034116107732252</v>
      </c>
      <c r="E28" s="94">
        <f>C28/C$43*100</f>
        <v>13.992507803094201</v>
      </c>
      <c r="F28" s="93">
        <f>SEKTOR_USD!F28*$B$53</f>
        <v>380971565.08611089</v>
      </c>
      <c r="G28" s="93">
        <f>SEKTOR_USD!G28*$C$53</f>
        <v>476696717.3960225</v>
      </c>
      <c r="H28" s="94">
        <f t="shared" si="1"/>
        <v>25.126587147855737</v>
      </c>
      <c r="I28" s="94">
        <f>G28/G$43*100</f>
        <v>13.9131735318787</v>
      </c>
      <c r="J28" s="93">
        <f>SEKTOR_USD!J28*$B$54</f>
        <v>1059547634.0813602</v>
      </c>
      <c r="K28" s="93">
        <f>SEKTOR_USD!K28*$C$54</f>
        <v>1357432696.8052983</v>
      </c>
      <c r="L28" s="94">
        <f t="shared" si="2"/>
        <v>28.114362501711199</v>
      </c>
      <c r="M28" s="94">
        <f>K28/K$43*100</f>
        <v>13.448628497473521</v>
      </c>
    </row>
    <row r="29" spans="1:13" s="18" customFormat="1" ht="15.5" x14ac:dyDescent="0.35">
      <c r="A29" s="90" t="s">
        <v>21</v>
      </c>
      <c r="B29" s="88">
        <f>SEKTOR_USD!B29*$B$52</f>
        <v>425040401.96618521</v>
      </c>
      <c r="C29" s="88">
        <f>SEKTOR_USD!C29*$C$52</f>
        <v>623649341.40300953</v>
      </c>
      <c r="D29" s="91">
        <f t="shared" si="0"/>
        <v>46.727073124833197</v>
      </c>
      <c r="E29" s="91">
        <f>C29/C$43*100</f>
        <v>62.58176756822732</v>
      </c>
      <c r="F29" s="88">
        <f>SEKTOR_USD!F29*$B$53</f>
        <v>1688476179.4651465</v>
      </c>
      <c r="G29" s="88">
        <f>SEKTOR_USD!G29*$C$53</f>
        <v>2121349331.945205</v>
      </c>
      <c r="H29" s="91">
        <f t="shared" si="1"/>
        <v>25.636912012414552</v>
      </c>
      <c r="I29" s="91">
        <f>G29/G$43*100</f>
        <v>61.915050597188895</v>
      </c>
      <c r="J29" s="88">
        <f>SEKTOR_USD!J29*$B$54</f>
        <v>4931837789.7798624</v>
      </c>
      <c r="K29" s="88">
        <f>SEKTOR_USD!K29*$C$54</f>
        <v>6350987579.581852</v>
      </c>
      <c r="L29" s="91">
        <f t="shared" si="2"/>
        <v>28.77527303803183</v>
      </c>
      <c r="M29" s="91">
        <f>K29/K$43*100</f>
        <v>62.921773396855087</v>
      </c>
    </row>
    <row r="30" spans="1:13" ht="14" x14ac:dyDescent="0.3">
      <c r="A30" s="92" t="str">
        <f>SEKTOR_USD!A30</f>
        <v xml:space="preserve"> Hazırgiyim ve Konfeksiyon </v>
      </c>
      <c r="B30" s="93">
        <f>SEKTOR_USD!B30*$B$52</f>
        <v>46714078.442473084</v>
      </c>
      <c r="C30" s="93">
        <f>SEKTOR_USD!C30*$C$52</f>
        <v>64972873.532160208</v>
      </c>
      <c r="D30" s="94">
        <f t="shared" si="0"/>
        <v>39.086279122839287</v>
      </c>
      <c r="E30" s="94">
        <f>C30/C$43*100</f>
        <v>6.5198774370257953</v>
      </c>
      <c r="F30" s="93">
        <f>SEKTOR_USD!F30*$B$53</f>
        <v>198437332.54547727</v>
      </c>
      <c r="G30" s="93">
        <f>SEKTOR_USD!G30*$C$53</f>
        <v>234108477.1016728</v>
      </c>
      <c r="H30" s="94">
        <f t="shared" si="1"/>
        <v>17.976025024434612</v>
      </c>
      <c r="I30" s="94">
        <f>G30/G$43*100</f>
        <v>6.8328388854699549</v>
      </c>
      <c r="J30" s="93">
        <f>SEKTOR_USD!J30*$B$54</f>
        <v>608905649.24454236</v>
      </c>
      <c r="K30" s="93">
        <f>SEKTOR_USD!K30*$C$54</f>
        <v>700003876.77090061</v>
      </c>
      <c r="L30" s="94">
        <f t="shared" si="2"/>
        <v>14.96097591463999</v>
      </c>
      <c r="M30" s="94">
        <f>K30/K$43*100</f>
        <v>6.9352183041111584</v>
      </c>
    </row>
    <row r="31" spans="1:13" ht="14" x14ac:dyDescent="0.3">
      <c r="A31" s="92" t="str">
        <f>SEKTOR_USD!A31</f>
        <v xml:space="preserve"> Otomotiv Endüstrisi</v>
      </c>
      <c r="B31" s="93">
        <f>SEKTOR_USD!B31*$B$52</f>
        <v>119800477.90961845</v>
      </c>
      <c r="C31" s="93">
        <f>SEKTOR_USD!C31*$C$52</f>
        <v>172626728.64377642</v>
      </c>
      <c r="D31" s="94">
        <f t="shared" si="0"/>
        <v>44.095191985804831</v>
      </c>
      <c r="E31" s="94">
        <f>C31/C$43*100</f>
        <v>17.322692562689738</v>
      </c>
      <c r="F31" s="93">
        <f>SEKTOR_USD!F31*$B$53</f>
        <v>463851902.90720159</v>
      </c>
      <c r="G31" s="93">
        <f>SEKTOR_USD!G31*$C$53</f>
        <v>604580262.85351419</v>
      </c>
      <c r="H31" s="94">
        <f t="shared" si="1"/>
        <v>30.339071385563937</v>
      </c>
      <c r="I31" s="94">
        <f>G31/G$43*100</f>
        <v>17.645664012495601</v>
      </c>
      <c r="J31" s="93">
        <f>SEKTOR_USD!J31*$B$54</f>
        <v>1316414526.986809</v>
      </c>
      <c r="K31" s="93">
        <f>SEKTOR_USD!K31*$C$54</f>
        <v>1788944864.9540374</v>
      </c>
      <c r="L31" s="94">
        <f t="shared" si="2"/>
        <v>35.895253985750294</v>
      </c>
      <c r="M31" s="94">
        <f>K31/K$43*100</f>
        <v>17.723792087704986</v>
      </c>
    </row>
    <row r="32" spans="1:13" ht="14" x14ac:dyDescent="0.3">
      <c r="A32" s="92" t="str">
        <f>SEKTOR_USD!A32</f>
        <v xml:space="preserve"> Gemi, Yat ve Hizmetleri</v>
      </c>
      <c r="B32" s="93">
        <f>SEKTOR_USD!B32*$B$52</f>
        <v>4948830.3530327529</v>
      </c>
      <c r="C32" s="93">
        <f>SEKTOR_USD!C32*$C$52</f>
        <v>15828127.952567915</v>
      </c>
      <c r="D32" s="94">
        <f t="shared" si="0"/>
        <v>219.83573538478817</v>
      </c>
      <c r="E32" s="94">
        <f>C32/C$43*100</f>
        <v>1.5883159955550414</v>
      </c>
      <c r="F32" s="93">
        <f>SEKTOR_USD!F32*$B$53</f>
        <v>16797710.79886229</v>
      </c>
      <c r="G32" s="93">
        <f>SEKTOR_USD!G32*$C$53</f>
        <v>41000300.503345981</v>
      </c>
      <c r="H32" s="94">
        <f t="shared" si="1"/>
        <v>144.08266694365838</v>
      </c>
      <c r="I32" s="94">
        <f>G32/G$43*100</f>
        <v>1.1966608431421641</v>
      </c>
      <c r="J32" s="93">
        <f>SEKTOR_USD!J32*$B$54</f>
        <v>63693920.715068355</v>
      </c>
      <c r="K32" s="93">
        <f>SEKTOR_USD!K32*$C$54</f>
        <v>114070510.78956388</v>
      </c>
      <c r="L32" s="94">
        <f t="shared" si="2"/>
        <v>79.091677053219485</v>
      </c>
      <c r="M32" s="94">
        <f>K32/K$43*100</f>
        <v>1.130142161549782</v>
      </c>
    </row>
    <row r="33" spans="1:13" ht="14" x14ac:dyDescent="0.3">
      <c r="A33" s="92" t="str">
        <f>SEKTOR_USD!A33</f>
        <v xml:space="preserve"> Elektrik ve Elektronik</v>
      </c>
      <c r="B33" s="93">
        <f>SEKTOR_USD!B33*$B$52</f>
        <v>52575429.976307876</v>
      </c>
      <c r="C33" s="93">
        <f>SEKTOR_USD!C33*$C$52</f>
        <v>79344078.546380982</v>
      </c>
      <c r="D33" s="94">
        <f t="shared" si="0"/>
        <v>50.914749688468341</v>
      </c>
      <c r="E33" s="94">
        <f>C33/C$43*100</f>
        <v>7.9619945887123569</v>
      </c>
      <c r="F33" s="93">
        <f>SEKTOR_USD!F33*$B$53</f>
        <v>197333857.64944643</v>
      </c>
      <c r="G33" s="93">
        <f>SEKTOR_USD!G33*$C$53</f>
        <v>263772042.35896653</v>
      </c>
      <c r="H33" s="94">
        <f t="shared" si="1"/>
        <v>33.667909552320289</v>
      </c>
      <c r="I33" s="94">
        <f>G33/G$43*100</f>
        <v>7.6986185645359377</v>
      </c>
      <c r="J33" s="93">
        <f>SEKTOR_USD!J33*$B$54</f>
        <v>585737171.90460145</v>
      </c>
      <c r="K33" s="93">
        <f>SEKTOR_USD!K33*$C$54</f>
        <v>769916190.17314649</v>
      </c>
      <c r="L33" s="94">
        <f t="shared" si="2"/>
        <v>31.443969599822857</v>
      </c>
      <c r="M33" s="94">
        <f>K33/K$43*100</f>
        <v>7.6278675474648452</v>
      </c>
    </row>
    <row r="34" spans="1:13" ht="14" x14ac:dyDescent="0.3">
      <c r="A34" s="92" t="str">
        <f>SEKTOR_USD!A34</f>
        <v xml:space="preserve"> Makine ve Aksamları</v>
      </c>
      <c r="B34" s="93">
        <f>SEKTOR_USD!B34*$B$52</f>
        <v>32533232.626425382</v>
      </c>
      <c r="C34" s="93">
        <f>SEKTOR_USD!C34*$C$52</f>
        <v>45954726.559811264</v>
      </c>
      <c r="D34" s="94">
        <f t="shared" si="0"/>
        <v>41.25471971231093</v>
      </c>
      <c r="E34" s="94">
        <f>C34/C$43*100</f>
        <v>4.6114504182071965</v>
      </c>
      <c r="F34" s="93">
        <f>SEKTOR_USD!F34*$B$53</f>
        <v>123649850.03197587</v>
      </c>
      <c r="G34" s="93">
        <f>SEKTOR_USD!G34*$C$53</f>
        <v>158524700.05818239</v>
      </c>
      <c r="H34" s="94">
        <f t="shared" si="1"/>
        <v>28.20452270438491</v>
      </c>
      <c r="I34" s="94">
        <f>G34/G$43*100</f>
        <v>4.6268027039216948</v>
      </c>
      <c r="J34" s="93">
        <f>SEKTOR_USD!J34*$B$54</f>
        <v>379433578.13118535</v>
      </c>
      <c r="K34" s="93">
        <f>SEKTOR_USD!K34*$C$54</f>
        <v>482240389.28701437</v>
      </c>
      <c r="L34" s="94">
        <f t="shared" si="2"/>
        <v>27.094811076600234</v>
      </c>
      <c r="M34" s="94">
        <f>K34/K$43*100</f>
        <v>4.7777483607559672</v>
      </c>
    </row>
    <row r="35" spans="1:13" ht="14" x14ac:dyDescent="0.3">
      <c r="A35" s="92" t="str">
        <f>SEKTOR_USD!A35</f>
        <v xml:space="preserve"> Demir ve Demir Dışı Metaller </v>
      </c>
      <c r="B35" s="93">
        <f>SEKTOR_USD!B35*$B$52</f>
        <v>41189143.680104464</v>
      </c>
      <c r="C35" s="93">
        <f>SEKTOR_USD!C35*$C$52</f>
        <v>61010695.907236479</v>
      </c>
      <c r="D35" s="94">
        <f t="shared" si="0"/>
        <v>48.123244272996118</v>
      </c>
      <c r="E35" s="94">
        <f>C35/C$43*100</f>
        <v>6.1222820853989059</v>
      </c>
      <c r="F35" s="93">
        <f>SEKTOR_USD!F35*$B$53</f>
        <v>155954256.9587639</v>
      </c>
      <c r="G35" s="93">
        <f>SEKTOR_USD!G35*$C$53</f>
        <v>205297279.9689931</v>
      </c>
      <c r="H35" s="94">
        <f t="shared" si="1"/>
        <v>31.639420412407247</v>
      </c>
      <c r="I35" s="94">
        <f>G35/G$43*100</f>
        <v>5.9919369645214982</v>
      </c>
      <c r="J35" s="93">
        <f>SEKTOR_USD!J35*$B$54</f>
        <v>442405080.05968201</v>
      </c>
      <c r="K35" s="93">
        <f>SEKTOR_USD!K35*$C$54</f>
        <v>573246791.02910912</v>
      </c>
      <c r="L35" s="94">
        <f t="shared" si="2"/>
        <v>29.57509234563403</v>
      </c>
      <c r="M35" s="94">
        <f>K35/K$43*100</f>
        <v>5.6793851717755635</v>
      </c>
    </row>
    <row r="36" spans="1:13" ht="14" x14ac:dyDescent="0.3">
      <c r="A36" s="92" t="str">
        <f>SEKTOR_USD!A36</f>
        <v xml:space="preserve"> Çelik</v>
      </c>
      <c r="B36" s="93">
        <f>SEKTOR_USD!B36*$B$52</f>
        <v>49583539.477942482</v>
      </c>
      <c r="C36" s="93">
        <f>SEKTOR_USD!C36*$C$52</f>
        <v>64398374.83890678</v>
      </c>
      <c r="D36" s="94">
        <f t="shared" si="0"/>
        <v>29.878535330368582</v>
      </c>
      <c r="E36" s="94">
        <f>C36/C$43*100</f>
        <v>6.4622278232082717</v>
      </c>
      <c r="F36" s="93">
        <f>SEKTOR_USD!F36*$B$53</f>
        <v>195373120.71025255</v>
      </c>
      <c r="G36" s="93">
        <f>SEKTOR_USD!G36*$C$53</f>
        <v>230331505.9443717</v>
      </c>
      <c r="H36" s="94">
        <f t="shared" si="1"/>
        <v>17.893139602332536</v>
      </c>
      <c r="I36" s="94">
        <f>G36/G$43*100</f>
        <v>6.7226018034453796</v>
      </c>
      <c r="J36" s="93">
        <f>SEKTOR_USD!J36*$B$54</f>
        <v>565385518.30640316</v>
      </c>
      <c r="K36" s="93">
        <f>SEKTOR_USD!K36*$C$54</f>
        <v>690240343.77916276</v>
      </c>
      <c r="L36" s="94">
        <f t="shared" si="2"/>
        <v>22.083131143287648</v>
      </c>
      <c r="M36" s="94">
        <f>K36/K$43*100</f>
        <v>6.8384870788078809</v>
      </c>
    </row>
    <row r="37" spans="1:13" ht="14" x14ac:dyDescent="0.3">
      <c r="A37" s="92" t="str">
        <f>SEKTOR_USD!A37</f>
        <v xml:space="preserve"> Çimento Cam Seramik ve Toprak Ürünleri</v>
      </c>
      <c r="B37" s="93">
        <f>SEKTOR_USD!B37*$B$52</f>
        <v>14767622.334691383</v>
      </c>
      <c r="C37" s="93">
        <f>SEKTOR_USD!C37*$C$52</f>
        <v>19154484.854457799</v>
      </c>
      <c r="D37" s="94">
        <f t="shared" si="0"/>
        <v>29.705950086907436</v>
      </c>
      <c r="E37" s="94">
        <f>C37/C$43*100</f>
        <v>1.9221082096456197</v>
      </c>
      <c r="F37" s="93">
        <f>SEKTOR_USD!F37*$B$53</f>
        <v>51414828.725548021</v>
      </c>
      <c r="G37" s="93">
        <f>SEKTOR_USD!G37*$C$53</f>
        <v>63858305.18325679</v>
      </c>
      <c r="H37" s="94">
        <f t="shared" si="1"/>
        <v>24.202115938442496</v>
      </c>
      <c r="I37" s="94">
        <f>G37/G$43*100</f>
        <v>1.8638091034476545</v>
      </c>
      <c r="J37" s="93">
        <f>SEKTOR_USD!J37*$B$54</f>
        <v>149833538.57426369</v>
      </c>
      <c r="K37" s="93">
        <f>SEKTOR_USD!K37*$C$54</f>
        <v>190943553.27683258</v>
      </c>
      <c r="L37" s="94">
        <f t="shared" si="2"/>
        <v>27.437124620929289</v>
      </c>
      <c r="M37" s="94">
        <f>K37/K$43*100</f>
        <v>1.8917541312002093</v>
      </c>
    </row>
    <row r="38" spans="1:13" ht="14" x14ac:dyDescent="0.3">
      <c r="A38" s="92" t="str">
        <f>SEKTOR_USD!A38</f>
        <v xml:space="preserve"> Mücevher</v>
      </c>
      <c r="B38" s="93">
        <f>SEKTOR_USD!B38*$B$52</f>
        <v>19184146.49368361</v>
      </c>
      <c r="C38" s="93">
        <f>SEKTOR_USD!C38*$C$52</f>
        <v>26934443.152246345</v>
      </c>
      <c r="D38" s="94">
        <f t="shared" si="0"/>
        <v>40.399486425494736</v>
      </c>
      <c r="E38" s="94">
        <f>C38/C$43*100</f>
        <v>2.7028090130608429</v>
      </c>
      <c r="F38" s="93">
        <f>SEKTOR_USD!F38*$B$53</f>
        <v>114194539.65250818</v>
      </c>
      <c r="G38" s="93">
        <f>SEKTOR_USD!G38*$C$53</f>
        <v>87869640.191696718</v>
      </c>
      <c r="H38" s="94">
        <f t="shared" si="1"/>
        <v>-23.052677948453258</v>
      </c>
      <c r="I38" s="94">
        <f>G38/G$43*100</f>
        <v>2.5646191961401166</v>
      </c>
      <c r="J38" s="93">
        <f>SEKTOR_USD!J38*$B$54</f>
        <v>303342113.08443707</v>
      </c>
      <c r="K38" s="93">
        <f>SEKTOR_USD!K38*$C$54</f>
        <v>286149806.72329438</v>
      </c>
      <c r="L38" s="94">
        <f t="shared" si="2"/>
        <v>-5.6676292606813599</v>
      </c>
      <c r="M38" s="94">
        <f>K38/K$43*100</f>
        <v>2.8350005523680237</v>
      </c>
    </row>
    <row r="39" spans="1:13" ht="14" x14ac:dyDescent="0.3">
      <c r="A39" s="92" t="str">
        <f>SEKTOR_USD!A39</f>
        <v xml:space="preserve"> Savunma ve Havacılık Sanayii</v>
      </c>
      <c r="B39" s="93">
        <f>SEKTOR_USD!B39*$B$52</f>
        <v>20521393.033558417</v>
      </c>
      <c r="C39" s="93">
        <f>SEKTOR_USD!C39*$C$52</f>
        <v>43090239.971247792</v>
      </c>
      <c r="D39" s="94">
        <f t="shared" si="0"/>
        <v>109.97716822041652</v>
      </c>
      <c r="E39" s="94">
        <f>C39/C$43*100</f>
        <v>4.3240058207600223</v>
      </c>
      <c r="F39" s="93">
        <f>SEKTOR_USD!F39*$B$53</f>
        <v>82362779.045392022</v>
      </c>
      <c r="G39" s="93">
        <f>SEKTOR_USD!G39*$C$53</f>
        <v>126253963.31659235</v>
      </c>
      <c r="H39" s="94">
        <f t="shared" si="1"/>
        <v>53.290072020288306</v>
      </c>
      <c r="I39" s="94">
        <f>G39/G$43*100</f>
        <v>3.6849284599790568</v>
      </c>
      <c r="J39" s="93">
        <f>SEKTOR_USD!J39*$B$54</f>
        <v>264890454.19588527</v>
      </c>
      <c r="K39" s="93">
        <f>SEKTOR_USD!K39*$C$54</f>
        <v>446200444.80459404</v>
      </c>
      <c r="L39" s="94">
        <f t="shared" si="2"/>
        <v>68.447159094163084</v>
      </c>
      <c r="M39" s="94">
        <f>K39/K$43*100</f>
        <v>4.4206862201766599</v>
      </c>
    </row>
    <row r="40" spans="1:13" ht="14" x14ac:dyDescent="0.3">
      <c r="A40" s="92" t="str">
        <f>SEKTOR_USD!A40</f>
        <v xml:space="preserve"> İklimlendirme Sanayii</v>
      </c>
      <c r="B40" s="93">
        <f>SEKTOR_USD!B40*$B$52</f>
        <v>23222507.638347272</v>
      </c>
      <c r="C40" s="93">
        <f>SEKTOR_USD!C40*$C$52</f>
        <v>30334567.444217533</v>
      </c>
      <c r="D40" s="94">
        <f t="shared" si="0"/>
        <v>30.625718447934254</v>
      </c>
      <c r="E40" s="94">
        <f>C40/C$43*100</f>
        <v>3.0440036139635316</v>
      </c>
      <c r="F40" s="93">
        <f>SEKTOR_USD!F40*$B$53</f>
        <v>89106000.439718306</v>
      </c>
      <c r="G40" s="93">
        <f>SEKTOR_USD!G40*$C$53</f>
        <v>105752854.46461213</v>
      </c>
      <c r="H40" s="94">
        <f t="shared" si="1"/>
        <v>18.68207970590678</v>
      </c>
      <c r="I40" s="94">
        <f>G40/G$43*100</f>
        <v>3.0865700600898207</v>
      </c>
      <c r="J40" s="93">
        <f>SEKTOR_USD!J40*$B$54</f>
        <v>251796238.57698488</v>
      </c>
      <c r="K40" s="93">
        <f>SEKTOR_USD!K40*$C$54</f>
        <v>309030807.99419498</v>
      </c>
      <c r="L40" s="94">
        <f t="shared" si="2"/>
        <v>22.73051009048773</v>
      </c>
      <c r="M40" s="94">
        <f>K40/K$43*100</f>
        <v>3.0616917809399986</v>
      </c>
    </row>
    <row r="41" spans="1:13" ht="16.5" x14ac:dyDescent="0.35">
      <c r="A41" s="87" t="s">
        <v>30</v>
      </c>
      <c r="B41" s="88">
        <f>SEKTOR_USD!B41*$B$52</f>
        <v>18089055.307149347</v>
      </c>
      <c r="C41" s="88">
        <f>SEKTOR_USD!C41*$C$52</f>
        <v>30365505.336552419</v>
      </c>
      <c r="D41" s="91">
        <f t="shared" si="0"/>
        <v>67.866728366688349</v>
      </c>
      <c r="E41" s="91">
        <f>C41/C$43*100</f>
        <v>3.0471081598334862</v>
      </c>
      <c r="F41" s="88">
        <f>SEKTOR_USD!F41*$B$53</f>
        <v>67644212.175174236</v>
      </c>
      <c r="G41" s="88">
        <f>SEKTOR_USD!G41*$C$53</f>
        <v>98642251.191118628</v>
      </c>
      <c r="H41" s="91">
        <f t="shared" si="1"/>
        <v>45.825116472153738</v>
      </c>
      <c r="I41" s="91">
        <f>G41/G$43*100</f>
        <v>2.8790354712198258</v>
      </c>
      <c r="J41" s="88">
        <f>SEKTOR_USD!J41*$B$54</f>
        <v>207623024.09666747</v>
      </c>
      <c r="K41" s="88">
        <f>SEKTOR_USD!K41*$C$54</f>
        <v>277421285.36425018</v>
      </c>
      <c r="L41" s="91">
        <f t="shared" si="2"/>
        <v>33.617784718849514</v>
      </c>
      <c r="M41" s="91">
        <f>K41/K$43*100</f>
        <v>2.7485236011598233</v>
      </c>
    </row>
    <row r="42" spans="1:13" ht="14" x14ac:dyDescent="0.3">
      <c r="A42" s="92" t="str">
        <f>SEKTOR_USD!A42</f>
        <v xml:space="preserve"> Madencilik Ürünleri</v>
      </c>
      <c r="B42" s="93">
        <f>SEKTOR_USD!B42*$B$52</f>
        <v>18089055.307149347</v>
      </c>
      <c r="C42" s="93">
        <f>SEKTOR_USD!C42*$C$52</f>
        <v>30365505.336552419</v>
      </c>
      <c r="D42" s="94">
        <f t="shared" si="0"/>
        <v>67.866728366688349</v>
      </c>
      <c r="E42" s="94">
        <f>C42/C$43*100</f>
        <v>3.0471081598334862</v>
      </c>
      <c r="F42" s="93">
        <f>SEKTOR_USD!F42*$B$53</f>
        <v>67644212.175174236</v>
      </c>
      <c r="G42" s="93">
        <f>SEKTOR_USD!G42*$C$53</f>
        <v>98642251.191118628</v>
      </c>
      <c r="H42" s="94">
        <f t="shared" si="1"/>
        <v>45.825116472153738</v>
      </c>
      <c r="I42" s="94">
        <f>G42/G$43*100</f>
        <v>2.8790354712198258</v>
      </c>
      <c r="J42" s="93">
        <f>SEKTOR_USD!J42*$B$54</f>
        <v>207623024.09666747</v>
      </c>
      <c r="K42" s="93">
        <f>SEKTOR_USD!K42*$C$54</f>
        <v>277421285.36425018</v>
      </c>
      <c r="L42" s="94">
        <f t="shared" si="2"/>
        <v>33.617784718849514</v>
      </c>
      <c r="M42" s="94">
        <f>K42/K$43*100</f>
        <v>2.7485236011598233</v>
      </c>
    </row>
    <row r="43" spans="1:13" ht="18" x14ac:dyDescent="0.4">
      <c r="A43" s="95" t="s">
        <v>32</v>
      </c>
      <c r="B43" s="96">
        <f>SEKTOR_USD!B43*$B$52</f>
        <v>689128117.81326604</v>
      </c>
      <c r="C43" s="96">
        <f>SEKTOR_USD!C43*$C$52</f>
        <v>996535198.08800578</v>
      </c>
      <c r="D43" s="97">
        <f>(C43-B43)/B43*100</f>
        <v>44.608117464456477</v>
      </c>
      <c r="E43" s="98">
        <f>C43/C$43*100</f>
        <v>100</v>
      </c>
      <c r="F43" s="96">
        <f>SEKTOR_USD!F43*$B$53</f>
        <v>2740196263.0404673</v>
      </c>
      <c r="G43" s="96">
        <f>SEKTOR_USD!G43*$C$53</f>
        <v>3426225629.2842631</v>
      </c>
      <c r="H43" s="97">
        <f>(G43-F43)/F43*100</f>
        <v>25.03577482740566</v>
      </c>
      <c r="I43" s="97">
        <f>G43/G$43*100</f>
        <v>100</v>
      </c>
      <c r="J43" s="96">
        <f>SEKTOR_USD!J43*$B$54</f>
        <v>7935642316.3970585</v>
      </c>
      <c r="K43" s="96">
        <f>SEKTOR_USD!K43*$C$54</f>
        <v>10093465642.688454</v>
      </c>
      <c r="L43" s="97">
        <f>(K43-J43)/J43*100</f>
        <v>27.191539641760095</v>
      </c>
      <c r="M43" s="97">
        <f>K43/K$43*100</f>
        <v>100</v>
      </c>
    </row>
    <row r="44" spans="1:13" ht="14" hidden="1" x14ac:dyDescent="0.3">
      <c r="A44" s="38" t="s">
        <v>33</v>
      </c>
      <c r="B44" s="36" t="e">
        <f>SEKTOR_USD!#REF!*2.1157</f>
        <v>#REF!</v>
      </c>
      <c r="C44" s="36" t="e">
        <f>SEKTOR_USD!#REF!*2.7012</f>
        <v>#REF!</v>
      </c>
      <c r="D44" s="37"/>
      <c r="E44" s="37"/>
      <c r="F44" s="36" t="e">
        <f>SEKTOR_USD!#REF!*2.1642</f>
        <v>#REF!</v>
      </c>
      <c r="G44" s="36" t="e">
        <f>SEKTOR_USD!#REF!*2.5613</f>
        <v>#REF!</v>
      </c>
      <c r="H44" s="37" t="e">
        <f>(G44-F44)/F44*100</f>
        <v>#REF!</v>
      </c>
      <c r="I44" s="37" t="e">
        <f t="shared" ref="I44:I45" si="3">G44/G$45*100</f>
        <v>#REF!</v>
      </c>
      <c r="J44" s="36" t="e">
        <f>SEKTOR_USD!#REF!*2.0809</f>
        <v>#REF!</v>
      </c>
      <c r="K44" s="36" t="e">
        <f>SEKTOR_USD!#REF!*2.3856</f>
        <v>#REF!</v>
      </c>
      <c r="L44" s="37" t="e">
        <f>(K44-J44)/J44*100</f>
        <v>#REF!</v>
      </c>
      <c r="M44" s="37" t="e">
        <f t="shared" ref="M44:M45" si="4">K44/K$45*100</f>
        <v>#REF!</v>
      </c>
    </row>
    <row r="45" spans="1:13" s="19" customFormat="1" ht="17.5" hidden="1" x14ac:dyDescent="0.35">
      <c r="A45" s="39" t="s">
        <v>34</v>
      </c>
      <c r="B45" s="40" t="e">
        <f>SEKTOR_USD!#REF!*2.1157</f>
        <v>#REF!</v>
      </c>
      <c r="C45" s="40" t="e">
        <f>SEKTOR_USD!#REF!*2.7012</f>
        <v>#REF!</v>
      </c>
      <c r="D45" s="41" t="e">
        <f>(C45-B45)/B45*100</f>
        <v>#REF!</v>
      </c>
      <c r="E45" s="42" t="e">
        <f>C45/C$45*100</f>
        <v>#REF!</v>
      </c>
      <c r="F45" s="40" t="e">
        <f>SEKTOR_USD!#REF!*2.1642</f>
        <v>#REF!</v>
      </c>
      <c r="G45" s="40" t="e">
        <f>SEKTOR_USD!#REF!*2.5613</f>
        <v>#REF!</v>
      </c>
      <c r="H45" s="41" t="e">
        <f>(G45-F45)/F45*100</f>
        <v>#REF!</v>
      </c>
      <c r="I45" s="42" t="e">
        <f t="shared" si="3"/>
        <v>#REF!</v>
      </c>
      <c r="J45" s="40" t="e">
        <f>SEKTOR_USD!#REF!*2.0809</f>
        <v>#REF!</v>
      </c>
      <c r="K45" s="40" t="e">
        <f>SEKTOR_USD!#REF!*2.3856</f>
        <v>#REF!</v>
      </c>
      <c r="L45" s="41" t="e">
        <f>(K45-J45)/J45*100</f>
        <v>#REF!</v>
      </c>
      <c r="M45" s="42" t="e">
        <f t="shared" si="4"/>
        <v>#REF!</v>
      </c>
    </row>
    <row r="46" spans="1:13" s="19" customFormat="1" ht="18" hidden="1" x14ac:dyDescent="0.4">
      <c r="A46" s="20"/>
      <c r="B46" s="21"/>
      <c r="C46" s="21"/>
      <c r="D46" s="22"/>
      <c r="E46" s="23"/>
      <c r="F46" s="23"/>
      <c r="G46" s="23"/>
      <c r="H46" s="23"/>
      <c r="I46" s="23"/>
    </row>
    <row r="47" spans="1:13" hidden="1" x14ac:dyDescent="0.25">
      <c r="A47" s="1" t="s">
        <v>113</v>
      </c>
    </row>
    <row r="48" spans="1:13" hidden="1" x14ac:dyDescent="0.25">
      <c r="A48" s="1" t="s">
        <v>110</v>
      </c>
    </row>
    <row r="50" spans="1:3" ht="13" x14ac:dyDescent="0.3">
      <c r="A50" s="24" t="s">
        <v>114</v>
      </c>
    </row>
    <row r="51" spans="1:3" ht="13" x14ac:dyDescent="0.3">
      <c r="A51" s="76"/>
      <c r="B51" s="77">
        <v>2025</v>
      </c>
      <c r="C51" s="77">
        <v>2026</v>
      </c>
    </row>
    <row r="52" spans="1:3" ht="13" x14ac:dyDescent="0.25">
      <c r="A52" s="79" t="s">
        <v>221</v>
      </c>
      <c r="B52" s="78">
        <v>38.131487999999997</v>
      </c>
      <c r="C52" s="78">
        <v>44.776381999999998</v>
      </c>
    </row>
    <row r="53" spans="1:3" ht="13" x14ac:dyDescent="0.25">
      <c r="A53" s="77" t="s">
        <v>222</v>
      </c>
      <c r="B53" s="78">
        <v>36.729321499999998</v>
      </c>
      <c r="C53" s="78">
        <v>43.974498249999996</v>
      </c>
    </row>
    <row r="54" spans="1:3" ht="13" x14ac:dyDescent="0.25">
      <c r="A54" s="77" t="s">
        <v>223</v>
      </c>
      <c r="B54" s="78">
        <v>34.678197833333336</v>
      </c>
      <c r="C54" s="78">
        <v>41.957313916666671</v>
      </c>
    </row>
  </sheetData>
  <mergeCells count="5">
    <mergeCell ref="B6:E6"/>
    <mergeCell ref="F6:I6"/>
    <mergeCell ref="J6:M6"/>
    <mergeCell ref="A5:M5"/>
    <mergeCell ref="B1:J1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G48"/>
  <sheetViews>
    <sheetView showGridLines="0" zoomScale="80" zoomScaleNormal="80" workbookViewId="0"/>
  </sheetViews>
  <sheetFormatPr defaultColWidth="9.1796875" defaultRowHeight="12.5" x14ac:dyDescent="0.25"/>
  <cols>
    <col min="1" max="1" width="51" style="16" customWidth="1"/>
    <col min="2" max="2" width="14.453125" style="16" customWidth="1"/>
    <col min="3" max="3" width="17.81640625" style="16" bestFit="1" customWidth="1"/>
    <col min="4" max="4" width="14.453125" style="16" customWidth="1"/>
    <col min="5" max="5" width="17.81640625" style="16" bestFit="1" customWidth="1"/>
    <col min="6" max="6" width="19.81640625" style="16" bestFit="1" customWidth="1"/>
    <col min="7" max="7" width="19.81640625" style="16" customWidth="1"/>
    <col min="8" max="16384" width="9.1796875" style="16"/>
  </cols>
  <sheetData>
    <row r="5" spans="1:7" ht="25" x14ac:dyDescent="0.25">
      <c r="A5" s="140" t="s">
        <v>36</v>
      </c>
      <c r="B5" s="141"/>
      <c r="C5" s="141"/>
      <c r="D5" s="141"/>
      <c r="E5" s="141"/>
      <c r="F5" s="141"/>
      <c r="G5" s="142"/>
    </row>
    <row r="6" spans="1:7" ht="50.25" customHeight="1" x14ac:dyDescent="0.25">
      <c r="A6" s="83"/>
      <c r="B6" s="143" t="s">
        <v>219</v>
      </c>
      <c r="C6" s="143"/>
      <c r="D6" s="143" t="s">
        <v>220</v>
      </c>
      <c r="E6" s="143"/>
      <c r="F6" s="143" t="s">
        <v>118</v>
      </c>
      <c r="G6" s="143"/>
    </row>
    <row r="7" spans="1:7" ht="29" x14ac:dyDescent="0.4">
      <c r="A7" s="84" t="s">
        <v>1</v>
      </c>
      <c r="B7" s="99" t="s">
        <v>37</v>
      </c>
      <c r="C7" s="99" t="s">
        <v>38</v>
      </c>
      <c r="D7" s="99" t="s">
        <v>37</v>
      </c>
      <c r="E7" s="99" t="s">
        <v>38</v>
      </c>
      <c r="F7" s="99" t="s">
        <v>37</v>
      </c>
      <c r="G7" s="99" t="s">
        <v>38</v>
      </c>
    </row>
    <row r="8" spans="1:7" ht="16.5" x14ac:dyDescent="0.35">
      <c r="A8" s="87" t="s">
        <v>2</v>
      </c>
      <c r="B8" s="100">
        <f>SEKTOR_USD!D8</f>
        <v>18.438091188656596</v>
      </c>
      <c r="C8" s="100">
        <f>SEKTOR_TL!D8</f>
        <v>39.077426362541154</v>
      </c>
      <c r="D8" s="100">
        <f>SEKTOR_USD!H8</f>
        <v>2.358639582834813</v>
      </c>
      <c r="E8" s="100">
        <f>SEKTOR_TL!H8</f>
        <v>22.54976768922208</v>
      </c>
      <c r="F8" s="100">
        <f>SEKTOR_USD!L8</f>
        <v>1.3291842712309894</v>
      </c>
      <c r="G8" s="100">
        <f>SEKTOR_TL!L8</f>
        <v>22.598654457792478</v>
      </c>
    </row>
    <row r="9" spans="1:7" s="18" customFormat="1" ht="15.5" x14ac:dyDescent="0.35">
      <c r="A9" s="90" t="s">
        <v>3</v>
      </c>
      <c r="B9" s="100">
        <f>SEKTOR_USD!D9</f>
        <v>21.234426079647832</v>
      </c>
      <c r="C9" s="100">
        <f>SEKTOR_TL!D9</f>
        <v>42.361057971120189</v>
      </c>
      <c r="D9" s="100">
        <f>SEKTOR_USD!H9</f>
        <v>2.3990401963404477</v>
      </c>
      <c r="E9" s="100">
        <f>SEKTOR_TL!H9</f>
        <v>22.598137673620034</v>
      </c>
      <c r="F9" s="100">
        <f>SEKTOR_USD!L9</f>
        <v>-4.3425306607239641E-3</v>
      </c>
      <c r="G9" s="100">
        <f>SEKTOR_TL!L9</f>
        <v>20.985214136811393</v>
      </c>
    </row>
    <row r="10" spans="1:7" ht="14" x14ac:dyDescent="0.3">
      <c r="A10" s="92" t="s">
        <v>4</v>
      </c>
      <c r="B10" s="101">
        <f>SEKTOR_USD!D10</f>
        <v>16.320550157038088</v>
      </c>
      <c r="C10" s="101">
        <f>SEKTOR_TL!D10</f>
        <v>36.590877027450318</v>
      </c>
      <c r="D10" s="101">
        <f>SEKTOR_USD!H10</f>
        <v>-5.1856004338222261</v>
      </c>
      <c r="E10" s="101">
        <f>SEKTOR_TL!H10</f>
        <v>13.51736099447645</v>
      </c>
      <c r="F10" s="101">
        <f>SEKTOR_USD!L10</f>
        <v>0.49032624828768551</v>
      </c>
      <c r="G10" s="101">
        <f>SEKTOR_TL!L10</f>
        <v>21.583716208426036</v>
      </c>
    </row>
    <row r="11" spans="1:7" ht="14" x14ac:dyDescent="0.3">
      <c r="A11" s="92" t="s">
        <v>5</v>
      </c>
      <c r="B11" s="101">
        <f>SEKTOR_USD!D11</f>
        <v>39.910167711847016</v>
      </c>
      <c r="C11" s="101">
        <f>SEKTOR_TL!D11</f>
        <v>64.291283758706925</v>
      </c>
      <c r="D11" s="101">
        <f>SEKTOR_USD!H11</f>
        <v>35.5511484876575</v>
      </c>
      <c r="E11" s="101">
        <f>SEKTOR_TL!H11</f>
        <v>62.289786430059301</v>
      </c>
      <c r="F11" s="101">
        <f>SEKTOR_USD!L11</f>
        <v>20.355347255871507</v>
      </c>
      <c r="G11" s="101">
        <f>SEKTOR_TL!L11</f>
        <v>45.61849813054809</v>
      </c>
    </row>
    <row r="12" spans="1:7" ht="14" x14ac:dyDescent="0.3">
      <c r="A12" s="92" t="s">
        <v>6</v>
      </c>
      <c r="B12" s="101">
        <f>SEKTOR_USD!D12</f>
        <v>6.2868066520798394</v>
      </c>
      <c r="C12" s="101">
        <f>SEKTOR_TL!D12</f>
        <v>24.808626828663698</v>
      </c>
      <c r="D12" s="101">
        <f>SEKTOR_USD!H12</f>
        <v>-4.8444114370486551</v>
      </c>
      <c r="E12" s="101">
        <f>SEKTOR_TL!H12</f>
        <v>13.925852475636491</v>
      </c>
      <c r="F12" s="101">
        <f>SEKTOR_USD!L12</f>
        <v>-3.928040001810571</v>
      </c>
      <c r="G12" s="101">
        <f>SEKTOR_TL!L12</f>
        <v>16.237914196304622</v>
      </c>
    </row>
    <row r="13" spans="1:7" ht="14" x14ac:dyDescent="0.3">
      <c r="A13" s="92" t="s">
        <v>7</v>
      </c>
      <c r="B13" s="101">
        <f>SEKTOR_USD!D13</f>
        <v>1.3144922736796794</v>
      </c>
      <c r="C13" s="101">
        <f>SEKTOR_TL!D13</f>
        <v>18.969823789261241</v>
      </c>
      <c r="D13" s="101">
        <f>SEKTOR_USD!H13</f>
        <v>-10.445750821369446</v>
      </c>
      <c r="E13" s="101">
        <f>SEKTOR_TL!H13</f>
        <v>7.2196003889087095</v>
      </c>
      <c r="F13" s="101">
        <f>SEKTOR_USD!L13</f>
        <v>-9.3380427685768854</v>
      </c>
      <c r="G13" s="101">
        <f>SEKTOR_TL!L13</f>
        <v>9.6923265199732054</v>
      </c>
    </row>
    <row r="14" spans="1:7" ht="14" x14ac:dyDescent="0.3">
      <c r="A14" s="92" t="s">
        <v>8</v>
      </c>
      <c r="B14" s="101">
        <f>SEKTOR_USD!D14</f>
        <v>59.719029136559243</v>
      </c>
      <c r="C14" s="101">
        <f>SEKTOR_TL!D14</f>
        <v>87.552089792239613</v>
      </c>
      <c r="D14" s="101">
        <f>SEKTOR_USD!H14</f>
        <v>17.006024191033909</v>
      </c>
      <c r="E14" s="101">
        <f>SEKTOR_TL!H14</f>
        <v>40.086475761009588</v>
      </c>
      <c r="F14" s="101">
        <f>SEKTOR_USD!L14</f>
        <v>-11.532956869118211</v>
      </c>
      <c r="G14" s="101">
        <f>SEKTOR_TL!L14</f>
        <v>7.0366896734699109</v>
      </c>
    </row>
    <row r="15" spans="1:7" ht="14" x14ac:dyDescent="0.3">
      <c r="A15" s="92" t="s">
        <v>9</v>
      </c>
      <c r="B15" s="101">
        <f>SEKTOR_USD!D15</f>
        <v>1.8776783356312265</v>
      </c>
      <c r="C15" s="101">
        <f>SEKTOR_TL!D15</f>
        <v>19.631152144635635</v>
      </c>
      <c r="D15" s="101">
        <f>SEKTOR_USD!H15</f>
        <v>-30.544817465991514</v>
      </c>
      <c r="E15" s="101">
        <f>SEKTOR_TL!H15</f>
        <v>-16.844181213769861</v>
      </c>
      <c r="F15" s="101">
        <f>SEKTOR_USD!L15</f>
        <v>-37.203528047215073</v>
      </c>
      <c r="G15" s="101">
        <f>SEKTOR_TL!L15</f>
        <v>-24.022254580670293</v>
      </c>
    </row>
    <row r="16" spans="1:7" ht="14" x14ac:dyDescent="0.3">
      <c r="A16" s="92" t="s">
        <v>10</v>
      </c>
      <c r="B16" s="101">
        <f>SEKTOR_USD!D16</f>
        <v>5.2624638089131999</v>
      </c>
      <c r="C16" s="101">
        <f>SEKTOR_TL!D16</f>
        <v>23.605779291095921</v>
      </c>
      <c r="D16" s="101">
        <f>SEKTOR_USD!H16</f>
        <v>-0.87102544399199411</v>
      </c>
      <c r="E16" s="101">
        <f>SEKTOR_TL!H16</f>
        <v>18.683023266233452</v>
      </c>
      <c r="F16" s="101">
        <f>SEKTOR_USD!L16</f>
        <v>7.9766845703488896</v>
      </c>
      <c r="G16" s="101">
        <f>SEKTOR_TL!L16</f>
        <v>30.641496192293751</v>
      </c>
    </row>
    <row r="17" spans="1:7" ht="14" x14ac:dyDescent="0.3">
      <c r="A17" s="102" t="s">
        <v>11</v>
      </c>
      <c r="B17" s="101">
        <f>SEKTOR_USD!D17</f>
        <v>10.568399109479003</v>
      </c>
      <c r="C17" s="101">
        <f>SEKTOR_TL!D17</f>
        <v>29.836340917367089</v>
      </c>
      <c r="D17" s="101">
        <f>SEKTOR_USD!H17</f>
        <v>1.5381865563138001E-2</v>
      </c>
      <c r="E17" s="101">
        <f>SEKTOR_TL!H17</f>
        <v>19.74428209408353</v>
      </c>
      <c r="F17" s="101">
        <f>SEKTOR_USD!L17</f>
        <v>7.6779271670179883</v>
      </c>
      <c r="G17" s="101">
        <f>SEKTOR_TL!L17</f>
        <v>30.280028211266398</v>
      </c>
    </row>
    <row r="18" spans="1:7" s="18" customFormat="1" ht="15.5" x14ac:dyDescent="0.35">
      <c r="A18" s="90" t="s">
        <v>12</v>
      </c>
      <c r="B18" s="100">
        <f>SEKTOR_USD!D18</f>
        <v>11.588191632302806</v>
      </c>
      <c r="C18" s="100">
        <f>SEKTOR_TL!D18</f>
        <v>31.033845183728332</v>
      </c>
      <c r="D18" s="100">
        <f>SEKTOR_USD!H18</f>
        <v>11.077552250803006</v>
      </c>
      <c r="E18" s="100">
        <f>SEKTOR_TL!H18</f>
        <v>32.988561388677454</v>
      </c>
      <c r="F18" s="100">
        <f>SEKTOR_USD!L18</f>
        <v>11.426363913720492</v>
      </c>
      <c r="G18" s="100">
        <f>SEKTOR_TL!L18</f>
        <v>34.815279380719907</v>
      </c>
    </row>
    <row r="19" spans="1:7" ht="14" x14ac:dyDescent="0.3">
      <c r="A19" s="92" t="s">
        <v>13</v>
      </c>
      <c r="B19" s="101">
        <f>SEKTOR_USD!D19</f>
        <v>11.588191632302806</v>
      </c>
      <c r="C19" s="101">
        <f>SEKTOR_TL!D19</f>
        <v>31.033845183728332</v>
      </c>
      <c r="D19" s="101">
        <f>SEKTOR_USD!H19</f>
        <v>11.077552250803006</v>
      </c>
      <c r="E19" s="101">
        <f>SEKTOR_TL!H19</f>
        <v>32.988561388677454</v>
      </c>
      <c r="F19" s="101">
        <f>SEKTOR_USD!L19</f>
        <v>11.426363913720492</v>
      </c>
      <c r="G19" s="101">
        <f>SEKTOR_TL!L19</f>
        <v>34.815279380719907</v>
      </c>
    </row>
    <row r="20" spans="1:7" s="18" customFormat="1" ht="15.5" x14ac:dyDescent="0.35">
      <c r="A20" s="90" t="s">
        <v>109</v>
      </c>
      <c r="B20" s="100">
        <f>SEKTOR_USD!D20</f>
        <v>13.240706454004494</v>
      </c>
      <c r="C20" s="100">
        <f>SEKTOR_TL!D20</f>
        <v>32.974331611039425</v>
      </c>
      <c r="D20" s="100">
        <f>SEKTOR_USD!H20</f>
        <v>-1.7820383331793339</v>
      </c>
      <c r="E20" s="100">
        <f>SEKTOR_TL!H20</f>
        <v>17.592305195078893</v>
      </c>
      <c r="F20" s="100">
        <f>SEKTOR_USD!L20</f>
        <v>0.68564929221600845</v>
      </c>
      <c r="G20" s="100">
        <f>SEKTOR_TL!L20</f>
        <v>21.820038473748067</v>
      </c>
    </row>
    <row r="21" spans="1:7" ht="14" x14ac:dyDescent="0.3">
      <c r="A21" s="92" t="s">
        <v>108</v>
      </c>
      <c r="B21" s="101">
        <f>SEKTOR_USD!D21</f>
        <v>13.240706454004494</v>
      </c>
      <c r="C21" s="101">
        <f>SEKTOR_TL!D21</f>
        <v>32.974331611039425</v>
      </c>
      <c r="D21" s="101">
        <f>SEKTOR_USD!H21</f>
        <v>-1.7820383331793339</v>
      </c>
      <c r="E21" s="101">
        <f>SEKTOR_TL!H21</f>
        <v>17.592305195078893</v>
      </c>
      <c r="F21" s="101">
        <f>SEKTOR_USD!L21</f>
        <v>0.68564929221600845</v>
      </c>
      <c r="G21" s="101">
        <f>SEKTOR_TL!L21</f>
        <v>21.820038473748067</v>
      </c>
    </row>
    <row r="22" spans="1:7" ht="16.5" x14ac:dyDescent="0.35">
      <c r="A22" s="87" t="s">
        <v>14</v>
      </c>
      <c r="B22" s="100">
        <f>SEKTOR_USD!D22</f>
        <v>23.39361521213258</v>
      </c>
      <c r="C22" s="100">
        <f>SEKTOR_TL!D22</f>
        <v>44.896513115340767</v>
      </c>
      <c r="D22" s="100">
        <f>SEKTOR_USD!H22</f>
        <v>4.3136633585185722</v>
      </c>
      <c r="E22" s="100">
        <f>SEKTOR_TL!H22</f>
        <v>24.890436835601861</v>
      </c>
      <c r="F22" s="100">
        <f>SEKTOR_USD!L22</f>
        <v>5.6905087187150887</v>
      </c>
      <c r="G22" s="100">
        <f>SEKTOR_TL!L22</f>
        <v>27.875441325869861</v>
      </c>
    </row>
    <row r="23" spans="1:7" s="18" customFormat="1" ht="15.5" x14ac:dyDescent="0.35">
      <c r="A23" s="90" t="s">
        <v>15</v>
      </c>
      <c r="B23" s="100">
        <f>SEKTOR_USD!D23</f>
        <v>17.269234055343507</v>
      </c>
      <c r="C23" s="100">
        <f>SEKTOR_TL!D23</f>
        <v>37.704881092221484</v>
      </c>
      <c r="D23" s="100">
        <f>SEKTOR_USD!H23</f>
        <v>-2.390061297004352</v>
      </c>
      <c r="E23" s="100">
        <f>SEKTOR_TL!H23</f>
        <v>16.864344436024741</v>
      </c>
      <c r="F23" s="100">
        <f>SEKTOR_USD!L23</f>
        <v>-2.3502132111237239</v>
      </c>
      <c r="G23" s="100">
        <f>SEKTOR_TL!L23</f>
        <v>18.146934217504825</v>
      </c>
    </row>
    <row r="24" spans="1:7" ht="14" x14ac:dyDescent="0.3">
      <c r="A24" s="92" t="s">
        <v>16</v>
      </c>
      <c r="B24" s="101">
        <f>SEKTOR_USD!D24</f>
        <v>16.320331025690965</v>
      </c>
      <c r="C24" s="101">
        <f>SEKTOR_TL!D24</f>
        <v>36.590619709694806</v>
      </c>
      <c r="D24" s="101">
        <f>SEKTOR_USD!H24</f>
        <v>-1.8544405508947728</v>
      </c>
      <c r="E24" s="101">
        <f>SEKTOR_TL!H24</f>
        <v>17.505621012899706</v>
      </c>
      <c r="F24" s="101">
        <f>SEKTOR_USD!L24</f>
        <v>-2.3407161340791465</v>
      </c>
      <c r="G24" s="101">
        <f>SEKTOR_TL!L24</f>
        <v>18.158424775484953</v>
      </c>
    </row>
    <row r="25" spans="1:7" ht="14" x14ac:dyDescent="0.3">
      <c r="A25" s="92" t="s">
        <v>17</v>
      </c>
      <c r="B25" s="101">
        <f>SEKTOR_USD!D25</f>
        <v>20.563849005730425</v>
      </c>
      <c r="C25" s="101">
        <f>SEKTOR_TL!D25</f>
        <v>41.573624361863502</v>
      </c>
      <c r="D25" s="101">
        <f>SEKTOR_USD!H25</f>
        <v>-6.3626077361156756</v>
      </c>
      <c r="E25" s="101">
        <f>SEKTOR_TL!H25</f>
        <v>12.108178808659567</v>
      </c>
      <c r="F25" s="101">
        <f>SEKTOR_USD!L25</f>
        <v>-6.6669660530122261</v>
      </c>
      <c r="G25" s="101">
        <f>SEKTOR_TL!L25</f>
        <v>12.924074743715114</v>
      </c>
    </row>
    <row r="26" spans="1:7" ht="14" x14ac:dyDescent="0.3">
      <c r="A26" s="92" t="s">
        <v>18</v>
      </c>
      <c r="B26" s="101">
        <f>SEKTOR_USD!D26</f>
        <v>19.240384654223259</v>
      </c>
      <c r="C26" s="101">
        <f>SEKTOR_TL!D26</f>
        <v>40.019529610395452</v>
      </c>
      <c r="D26" s="101">
        <f>SEKTOR_USD!H26</f>
        <v>-2.0695597391902587</v>
      </c>
      <c r="E26" s="101">
        <f>SEKTOR_TL!H26</f>
        <v>17.24806770173273</v>
      </c>
      <c r="F26" s="101">
        <f>SEKTOR_USD!L26</f>
        <v>-6.629313596551567E-2</v>
      </c>
      <c r="G26" s="101">
        <f>SEKTOR_TL!L26</f>
        <v>20.910259809409695</v>
      </c>
    </row>
    <row r="27" spans="1:7" s="18" customFormat="1" ht="15.5" x14ac:dyDescent="0.35">
      <c r="A27" s="90" t="s">
        <v>19</v>
      </c>
      <c r="B27" s="100">
        <f>SEKTOR_USD!D27</f>
        <v>19.252806489648915</v>
      </c>
      <c r="C27" s="100">
        <f>SEKTOR_TL!D27</f>
        <v>40.034116107732252</v>
      </c>
      <c r="D27" s="100">
        <f>SEKTOR_USD!H27</f>
        <v>4.5109058760292209</v>
      </c>
      <c r="E27" s="100">
        <f>SEKTOR_TL!H27</f>
        <v>25.126587147855737</v>
      </c>
      <c r="F27" s="100">
        <f>SEKTOR_USD!L27</f>
        <v>5.8879797917884016</v>
      </c>
      <c r="G27" s="100">
        <f>SEKTOR_TL!L27</f>
        <v>28.114362501711199</v>
      </c>
    </row>
    <row r="28" spans="1:7" ht="14" x14ac:dyDescent="0.3">
      <c r="A28" s="92" t="s">
        <v>20</v>
      </c>
      <c r="B28" s="101">
        <f>SEKTOR_USD!D28</f>
        <v>19.252806489648915</v>
      </c>
      <c r="C28" s="101">
        <f>SEKTOR_TL!D28</f>
        <v>40.034116107732252</v>
      </c>
      <c r="D28" s="101">
        <f>SEKTOR_USD!H28</f>
        <v>4.5109058760292209</v>
      </c>
      <c r="E28" s="101">
        <f>SEKTOR_TL!H28</f>
        <v>25.126587147855737</v>
      </c>
      <c r="F28" s="101">
        <f>SEKTOR_USD!L28</f>
        <v>5.8879797917884016</v>
      </c>
      <c r="G28" s="101">
        <f>SEKTOR_TL!L28</f>
        <v>28.114362501711199</v>
      </c>
    </row>
    <row r="29" spans="1:7" s="18" customFormat="1" ht="15.5" x14ac:dyDescent="0.35">
      <c r="A29" s="90" t="s">
        <v>21</v>
      </c>
      <c r="B29" s="100">
        <f>SEKTOR_USD!D29</f>
        <v>24.95251689014756</v>
      </c>
      <c r="C29" s="100">
        <f>SEKTOR_TL!D29</f>
        <v>46.727073124833197</v>
      </c>
      <c r="D29" s="100">
        <f>SEKTOR_USD!H29</f>
        <v>4.9371503305597351</v>
      </c>
      <c r="E29" s="100">
        <f>SEKTOR_TL!H29</f>
        <v>25.636912012414552</v>
      </c>
      <c r="F29" s="100">
        <f>SEKTOR_USD!L29</f>
        <v>6.434229877629984</v>
      </c>
      <c r="G29" s="100">
        <f>SEKTOR_TL!L29</f>
        <v>28.77527303803183</v>
      </c>
    </row>
    <row r="30" spans="1:7" ht="14" x14ac:dyDescent="0.3">
      <c r="A30" s="92" t="s">
        <v>22</v>
      </c>
      <c r="B30" s="101">
        <f>SEKTOR_USD!D30</f>
        <v>18.445630183724905</v>
      </c>
      <c r="C30" s="101">
        <f>SEKTOR_TL!D30</f>
        <v>39.086279122839287</v>
      </c>
      <c r="D30" s="101">
        <f>SEKTOR_USD!H30</f>
        <v>-1.461539645548904</v>
      </c>
      <c r="E30" s="101">
        <f>SEKTOR_TL!H30</f>
        <v>17.976025024434612</v>
      </c>
      <c r="F30" s="101">
        <f>SEKTOR_USD!L30</f>
        <v>-4.9834440355500211</v>
      </c>
      <c r="G30" s="101">
        <f>SEKTOR_TL!L30</f>
        <v>14.96097591463999</v>
      </c>
    </row>
    <row r="31" spans="1:7" ht="14" x14ac:dyDescent="0.3">
      <c r="A31" s="92" t="s">
        <v>23</v>
      </c>
      <c r="B31" s="101">
        <f>SEKTOR_USD!D31</f>
        <v>22.71121155041989</v>
      </c>
      <c r="C31" s="101">
        <f>SEKTOR_TL!D31</f>
        <v>44.095191985804831</v>
      </c>
      <c r="D31" s="101">
        <f>SEKTOR_USD!H31</f>
        <v>8.864588510269785</v>
      </c>
      <c r="E31" s="101">
        <f>SEKTOR_TL!H31</f>
        <v>30.339071385563937</v>
      </c>
      <c r="F31" s="101">
        <f>SEKTOR_USD!L31</f>
        <v>12.318975225364603</v>
      </c>
      <c r="G31" s="101">
        <f>SEKTOR_TL!L31</f>
        <v>35.895253985750294</v>
      </c>
    </row>
    <row r="32" spans="1:7" ht="14" x14ac:dyDescent="0.3">
      <c r="A32" s="92" t="s">
        <v>24</v>
      </c>
      <c r="B32" s="101">
        <f>SEKTOR_USD!D32</f>
        <v>172.37154859444038</v>
      </c>
      <c r="C32" s="101">
        <f>SEKTOR_TL!D32</f>
        <v>219.83573538478817</v>
      </c>
      <c r="D32" s="101">
        <f>SEKTOR_USD!H32</f>
        <v>103.86794855018158</v>
      </c>
      <c r="E32" s="101">
        <f>SEKTOR_TL!H32</f>
        <v>144.08266694365838</v>
      </c>
      <c r="F32" s="101">
        <f>SEKTOR_USD!L32</f>
        <v>48.021310884917405</v>
      </c>
      <c r="G32" s="101">
        <f>SEKTOR_TL!L32</f>
        <v>79.091677053219485</v>
      </c>
    </row>
    <row r="33" spans="1:7" ht="14" x14ac:dyDescent="0.3">
      <c r="A33" s="92" t="s">
        <v>104</v>
      </c>
      <c r="B33" s="101">
        <f>SEKTOR_USD!D33</f>
        <v>28.518734871630187</v>
      </c>
      <c r="C33" s="101">
        <f>SEKTOR_TL!D33</f>
        <v>50.914749688468341</v>
      </c>
      <c r="D33" s="101">
        <f>SEKTOR_USD!H33</f>
        <v>11.64497196235987</v>
      </c>
      <c r="E33" s="101">
        <f>SEKTOR_TL!H33</f>
        <v>33.667909552320289</v>
      </c>
      <c r="F33" s="101">
        <f>SEKTOR_USD!L33</f>
        <v>8.639937981602861</v>
      </c>
      <c r="G33" s="101">
        <f>SEKTOR_TL!L33</f>
        <v>31.443969599822857</v>
      </c>
    </row>
    <row r="34" spans="1:7" ht="14" x14ac:dyDescent="0.3">
      <c r="A34" s="92" t="s">
        <v>25</v>
      </c>
      <c r="B34" s="101">
        <f>SEKTOR_USD!D34</f>
        <v>20.292270368189808</v>
      </c>
      <c r="C34" s="101">
        <f>SEKTOR_TL!D34</f>
        <v>41.25471971231093</v>
      </c>
      <c r="D34" s="101">
        <f>SEKTOR_USD!H34</f>
        <v>7.0817250805903855</v>
      </c>
      <c r="E34" s="101">
        <f>SEKTOR_TL!H34</f>
        <v>28.20452270438491</v>
      </c>
      <c r="F34" s="101">
        <f>SEKTOR_USD!L34</f>
        <v>5.0453089265495663</v>
      </c>
      <c r="G34" s="101">
        <f>SEKTOR_TL!L34</f>
        <v>27.094811076600234</v>
      </c>
    </row>
    <row r="35" spans="1:7" ht="14" x14ac:dyDescent="0.3">
      <c r="A35" s="92" t="s">
        <v>26</v>
      </c>
      <c r="B35" s="101">
        <f>SEKTOR_USD!D35</f>
        <v>26.141493779395141</v>
      </c>
      <c r="C35" s="101">
        <f>SEKTOR_TL!D35</f>
        <v>48.123244272996118</v>
      </c>
      <c r="D35" s="101">
        <f>SEKTOR_USD!H35</f>
        <v>9.9506938524527353</v>
      </c>
      <c r="E35" s="101">
        <f>SEKTOR_TL!H35</f>
        <v>31.639420412407247</v>
      </c>
      <c r="F35" s="101">
        <f>SEKTOR_USD!L35</f>
        <v>7.0952896450649687</v>
      </c>
      <c r="G35" s="101">
        <f>SEKTOR_TL!L35</f>
        <v>29.57509234563403</v>
      </c>
    </row>
    <row r="36" spans="1:7" ht="14" x14ac:dyDescent="0.3">
      <c r="A36" s="92" t="s">
        <v>27</v>
      </c>
      <c r="B36" s="101">
        <f>SEKTOR_USD!D36</f>
        <v>10.604331797230191</v>
      </c>
      <c r="C36" s="101">
        <f>SEKTOR_TL!D36</f>
        <v>29.878535330368582</v>
      </c>
      <c r="D36" s="101">
        <f>SEKTOR_USD!H36</f>
        <v>-1.5307689815777765</v>
      </c>
      <c r="E36" s="101">
        <f>SEKTOR_TL!H36</f>
        <v>17.893139602332536</v>
      </c>
      <c r="F36" s="101">
        <f>SEKTOR_USD!L36</f>
        <v>0.90309838013697619</v>
      </c>
      <c r="G36" s="101">
        <f>SEKTOR_TL!L36</f>
        <v>22.083131143287648</v>
      </c>
    </row>
    <row r="37" spans="1:7" ht="14" x14ac:dyDescent="0.3">
      <c r="A37" s="92" t="s">
        <v>105</v>
      </c>
      <c r="B37" s="101">
        <f>SEKTOR_USD!D37</f>
        <v>10.457358508052524</v>
      </c>
      <c r="C37" s="101">
        <f>SEKTOR_TL!D37</f>
        <v>29.705950086907436</v>
      </c>
      <c r="D37" s="101">
        <f>SEKTOR_USD!H37</f>
        <v>3.7387492484539924</v>
      </c>
      <c r="E37" s="101">
        <f>SEKTOR_TL!H37</f>
        <v>24.202115938442496</v>
      </c>
      <c r="F37" s="101">
        <f>SEKTOR_USD!L37</f>
        <v>5.3282349697860258</v>
      </c>
      <c r="G37" s="101">
        <f>SEKTOR_TL!L37</f>
        <v>27.437124620929289</v>
      </c>
    </row>
    <row r="38" spans="1:7" ht="14" x14ac:dyDescent="0.3">
      <c r="A38" s="102" t="s">
        <v>28</v>
      </c>
      <c r="B38" s="101">
        <f>SEKTOR_USD!D38</f>
        <v>19.563955208348791</v>
      </c>
      <c r="C38" s="101">
        <f>SEKTOR_TL!D38</f>
        <v>40.399486425494736</v>
      </c>
      <c r="D38" s="101">
        <f>SEKTOR_USD!H38</f>
        <v>-35.73041097301661</v>
      </c>
      <c r="E38" s="101">
        <f>SEKTOR_TL!H38</f>
        <v>-23.052677948453258</v>
      </c>
      <c r="F38" s="101">
        <f>SEKTOR_USD!L38</f>
        <v>-22.033221166572577</v>
      </c>
      <c r="G38" s="101">
        <f>SEKTOR_TL!L38</f>
        <v>-5.6676292606813599</v>
      </c>
    </row>
    <row r="39" spans="1:7" ht="14" x14ac:dyDescent="0.3">
      <c r="A39" s="102" t="s">
        <v>106</v>
      </c>
      <c r="B39" s="101">
        <f>SEKTOR_USD!D39</f>
        <v>78.816186405386503</v>
      </c>
      <c r="C39" s="101">
        <f>SEKTOR_TL!D39</f>
        <v>109.97716822041652</v>
      </c>
      <c r="D39" s="101">
        <f>SEKTOR_USD!H39</f>
        <v>28.034214420884801</v>
      </c>
      <c r="E39" s="101">
        <f>SEKTOR_TL!H39</f>
        <v>53.290072020288306</v>
      </c>
      <c r="F39" s="101">
        <f>SEKTOR_USD!L39</f>
        <v>39.223495553893642</v>
      </c>
      <c r="G39" s="101">
        <f>SEKTOR_TL!L39</f>
        <v>68.447159094163084</v>
      </c>
    </row>
    <row r="40" spans="1:7" ht="14" x14ac:dyDescent="0.3">
      <c r="A40" s="102" t="s">
        <v>29</v>
      </c>
      <c r="B40" s="101">
        <f>SEKTOR_USD!D40</f>
        <v>11.240631623358576</v>
      </c>
      <c r="C40" s="101">
        <f>SEKTOR_TL!D40</f>
        <v>30.625718447934254</v>
      </c>
      <c r="D40" s="101">
        <f>SEKTOR_USD!H40</f>
        <v>-0.8718135446406079</v>
      </c>
      <c r="E40" s="101">
        <f>SEKTOR_TL!H40</f>
        <v>18.68207970590678</v>
      </c>
      <c r="F40" s="101">
        <f>SEKTOR_USD!L40</f>
        <v>1.4381644534496836</v>
      </c>
      <c r="G40" s="101">
        <f>SEKTOR_TL!L40</f>
        <v>22.73051009048773</v>
      </c>
    </row>
    <row r="41" spans="1:7" ht="16.5" x14ac:dyDescent="0.35">
      <c r="A41" s="87" t="s">
        <v>30</v>
      </c>
      <c r="B41" s="100">
        <f>SEKTOR_USD!D41</f>
        <v>42.955010038855676</v>
      </c>
      <c r="C41" s="100">
        <f>SEKTOR_TL!D41</f>
        <v>67.866728366688349</v>
      </c>
      <c r="D41" s="100">
        <f>SEKTOR_USD!H41</f>
        <v>21.799174494974036</v>
      </c>
      <c r="E41" s="100">
        <f>SEKTOR_TL!H41</f>
        <v>45.825116472153738</v>
      </c>
      <c r="F41" s="100">
        <f>SEKTOR_USD!L41</f>
        <v>10.436620936579944</v>
      </c>
      <c r="G41" s="100">
        <f>SEKTOR_TL!L41</f>
        <v>33.617784718849514</v>
      </c>
    </row>
    <row r="42" spans="1:7" ht="14" x14ac:dyDescent="0.3">
      <c r="A42" s="92" t="s">
        <v>31</v>
      </c>
      <c r="B42" s="101">
        <f>SEKTOR_USD!D42</f>
        <v>42.955010038855676</v>
      </c>
      <c r="C42" s="101">
        <f>SEKTOR_TL!D42</f>
        <v>67.866728366688349</v>
      </c>
      <c r="D42" s="101">
        <f>SEKTOR_USD!H42</f>
        <v>21.799174494974036</v>
      </c>
      <c r="E42" s="101">
        <f>SEKTOR_TL!H42</f>
        <v>45.825116472153738</v>
      </c>
      <c r="F42" s="101">
        <f>SEKTOR_USD!L42</f>
        <v>10.436620936579944</v>
      </c>
      <c r="G42" s="101">
        <f>SEKTOR_TL!L42</f>
        <v>33.617784718849514</v>
      </c>
    </row>
    <row r="43" spans="1:7" ht="18" x14ac:dyDescent="0.4">
      <c r="A43" s="103" t="s">
        <v>39</v>
      </c>
      <c r="B43" s="104">
        <f>SEKTOR_USD!D43</f>
        <v>23.148017984090636</v>
      </c>
      <c r="C43" s="104">
        <f>SEKTOR_TL!D43</f>
        <v>44.608117464456477</v>
      </c>
      <c r="D43" s="104">
        <f>SEKTOR_USD!H43</f>
        <v>4.4350556663233762</v>
      </c>
      <c r="E43" s="104">
        <f>SEKTOR_TL!H43</f>
        <v>25.03577482740566</v>
      </c>
      <c r="F43" s="104">
        <f>SEKTOR_USD!L43</f>
        <v>5.1252561873635143</v>
      </c>
      <c r="G43" s="104">
        <f>SEKTOR_TL!L43</f>
        <v>27.191539641760095</v>
      </c>
    </row>
    <row r="44" spans="1:7" ht="14" hidden="1" x14ac:dyDescent="0.3">
      <c r="A44" s="38" t="s">
        <v>33</v>
      </c>
      <c r="B44" s="43"/>
      <c r="C44" s="43"/>
      <c r="D44" s="37" t="e">
        <f>SEKTOR_USD!#REF!</f>
        <v>#REF!</v>
      </c>
      <c r="E44" s="37" t="e">
        <f>SEKTOR_TL!H44</f>
        <v>#REF!</v>
      </c>
      <c r="F44" s="37" t="e">
        <f>SEKTOR_USD!#REF!</f>
        <v>#REF!</v>
      </c>
      <c r="G44" s="37" t="e">
        <f>SEKTOR_TL!L44</f>
        <v>#REF!</v>
      </c>
    </row>
    <row r="45" spans="1:7" s="19" customFormat="1" ht="17.5" hidden="1" x14ac:dyDescent="0.35">
      <c r="A45" s="39" t="s">
        <v>39</v>
      </c>
      <c r="B45" s="44" t="e">
        <f>SEKTOR_USD!#REF!</f>
        <v>#REF!</v>
      </c>
      <c r="C45" s="44" t="e">
        <f>SEKTOR_TL!D45</f>
        <v>#REF!</v>
      </c>
      <c r="D45" s="44" t="e">
        <f>SEKTOR_USD!#REF!</f>
        <v>#REF!</v>
      </c>
      <c r="E45" s="44" t="e">
        <f>SEKTOR_TL!H45</f>
        <v>#REF!</v>
      </c>
      <c r="F45" s="44" t="e">
        <f>SEKTOR_USD!#REF!</f>
        <v>#REF!</v>
      </c>
      <c r="G45" s="44" t="e">
        <f>SEKTOR_TL!L45</f>
        <v>#REF!</v>
      </c>
    </row>
    <row r="46" spans="1:7" s="19" customFormat="1" ht="18" x14ac:dyDescent="0.4">
      <c r="A46" s="20"/>
      <c r="B46" s="22"/>
      <c r="C46" s="22"/>
      <c r="D46" s="22"/>
      <c r="E46" s="22"/>
    </row>
    <row r="47" spans="1:7" ht="13" x14ac:dyDescent="0.3">
      <c r="A47" s="18" t="s">
        <v>35</v>
      </c>
    </row>
    <row r="48" spans="1:7" x14ac:dyDescent="0.25">
      <c r="A48" s="25"/>
    </row>
  </sheetData>
  <mergeCells count="4">
    <mergeCell ref="B6:C6"/>
    <mergeCell ref="D6:E6"/>
    <mergeCell ref="F6:G6"/>
    <mergeCell ref="A5:G5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3"/>
  <sheetViews>
    <sheetView showGridLines="0" zoomScale="80" zoomScaleNormal="80" workbookViewId="0"/>
  </sheetViews>
  <sheetFormatPr defaultColWidth="9.1796875" defaultRowHeight="12.5" x14ac:dyDescent="0.25"/>
  <cols>
    <col min="1" max="1" width="32.26953125" customWidth="1"/>
    <col min="2" max="2" width="12.7265625" bestFit="1" customWidth="1"/>
    <col min="3" max="3" width="12.81640625" customWidth="1"/>
    <col min="4" max="4" width="12.1796875" bestFit="1" customWidth="1"/>
    <col min="5" max="5" width="13.54296875" bestFit="1" customWidth="1"/>
    <col min="6" max="7" width="12.7265625" bestFit="1" customWidth="1"/>
    <col min="8" max="8" width="12.1796875" bestFit="1" customWidth="1"/>
    <col min="9" max="9" width="15" bestFit="1" customWidth="1"/>
    <col min="10" max="11" width="14.1796875" bestFit="1" customWidth="1"/>
    <col min="12" max="12" width="10.26953125" customWidth="1"/>
    <col min="13" max="13" width="15" bestFit="1" customWidth="1"/>
  </cols>
  <sheetData>
    <row r="2" spans="1:13" ht="25" x14ac:dyDescent="0.5">
      <c r="C2" s="136" t="s">
        <v>120</v>
      </c>
      <c r="D2" s="136"/>
      <c r="E2" s="136"/>
      <c r="F2" s="136"/>
      <c r="G2" s="136"/>
      <c r="H2" s="136"/>
      <c r="I2" s="136"/>
      <c r="J2" s="136"/>
      <c r="K2" s="136"/>
    </row>
    <row r="6" spans="1:13" ht="22.5" customHeight="1" x14ac:dyDescent="0.25">
      <c r="A6" s="144" t="s">
        <v>112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6"/>
    </row>
    <row r="7" spans="1:13" ht="24" customHeight="1" x14ac:dyDescent="0.25">
      <c r="A7" s="46"/>
      <c r="B7" s="132" t="s">
        <v>122</v>
      </c>
      <c r="C7" s="132"/>
      <c r="D7" s="132"/>
      <c r="E7" s="132"/>
      <c r="F7" s="132" t="s">
        <v>123</v>
      </c>
      <c r="G7" s="132"/>
      <c r="H7" s="132"/>
      <c r="I7" s="132"/>
      <c r="J7" s="132" t="s">
        <v>103</v>
      </c>
      <c r="K7" s="132"/>
      <c r="L7" s="132"/>
      <c r="M7" s="132"/>
    </row>
    <row r="8" spans="1:13" ht="45.5" x14ac:dyDescent="0.35">
      <c r="A8" s="47" t="s">
        <v>40</v>
      </c>
      <c r="B8" s="66">
        <v>2025</v>
      </c>
      <c r="C8" s="67">
        <v>2026</v>
      </c>
      <c r="D8" s="6" t="s">
        <v>116</v>
      </c>
      <c r="E8" s="6" t="s">
        <v>117</v>
      </c>
      <c r="F8" s="4">
        <v>2025</v>
      </c>
      <c r="G8" s="5">
        <v>2026</v>
      </c>
      <c r="H8" s="6" t="s">
        <v>116</v>
      </c>
      <c r="I8" s="6" t="s">
        <v>117</v>
      </c>
      <c r="J8" s="4" t="s">
        <v>124</v>
      </c>
      <c r="K8" s="4" t="s">
        <v>125</v>
      </c>
      <c r="L8" s="6" t="s">
        <v>116</v>
      </c>
      <c r="M8" s="6" t="s">
        <v>117</v>
      </c>
    </row>
    <row r="9" spans="1:13" ht="22.5" customHeight="1" x14ac:dyDescent="0.35">
      <c r="A9" s="48" t="s">
        <v>194</v>
      </c>
      <c r="B9" s="70">
        <v>5524401.4968499998</v>
      </c>
      <c r="C9" s="70">
        <v>6495643.3702699998</v>
      </c>
      <c r="D9" s="59">
        <f>(C9-B9)/B9*100</f>
        <v>17.580942912527263</v>
      </c>
      <c r="E9" s="72">
        <f t="shared" ref="E9:E23" si="0">C9/C$23*100</f>
        <v>29.186265516864495</v>
      </c>
      <c r="F9" s="70">
        <v>22822992.99123</v>
      </c>
      <c r="G9" s="70">
        <v>22414659.675439999</v>
      </c>
      <c r="H9" s="59">
        <f t="shared" ref="H9:H22" si="1">(G9-F9)/F9*100</f>
        <v>-1.789131320098587</v>
      </c>
      <c r="I9" s="61">
        <f t="shared" ref="I9:I23" si="2">G9/G$23*100</f>
        <v>28.768491025440397</v>
      </c>
      <c r="J9" s="70">
        <v>69059461.175380006</v>
      </c>
      <c r="K9" s="70">
        <v>69733966.310200006</v>
      </c>
      <c r="L9" s="59">
        <f t="shared" ref="L9:L23" si="3">(K9-J9)/J9*100</f>
        <v>0.97670199468695429</v>
      </c>
      <c r="M9" s="72">
        <f t="shared" ref="M9:M23" si="4">K9/K$23*100</f>
        <v>28.987565011931839</v>
      </c>
    </row>
    <row r="10" spans="1:13" ht="22.5" customHeight="1" x14ac:dyDescent="0.35">
      <c r="A10" s="48" t="s">
        <v>195</v>
      </c>
      <c r="B10" s="70">
        <v>3241197.12115</v>
      </c>
      <c r="C10" s="70">
        <v>4018719.28039</v>
      </c>
      <c r="D10" s="59">
        <f t="shared" ref="D10:D23" si="5">(C10-B10)/B10*100</f>
        <v>23.988734105876581</v>
      </c>
      <c r="E10" s="72">
        <f t="shared" si="0"/>
        <v>18.056934666708742</v>
      </c>
      <c r="F10" s="70">
        <v>13065546.4705</v>
      </c>
      <c r="G10" s="70">
        <v>14351207.7567</v>
      </c>
      <c r="H10" s="59">
        <f t="shared" si="1"/>
        <v>9.8400881210963966</v>
      </c>
      <c r="I10" s="61">
        <f t="shared" si="2"/>
        <v>18.419311179871841</v>
      </c>
      <c r="J10" s="70">
        <v>39376866.235480003</v>
      </c>
      <c r="K10" s="70">
        <v>44570817.900619999</v>
      </c>
      <c r="L10" s="59">
        <f t="shared" si="3"/>
        <v>13.190363179434666</v>
      </c>
      <c r="M10" s="72">
        <f t="shared" si="4"/>
        <v>18.527549053813338</v>
      </c>
    </row>
    <row r="11" spans="1:13" ht="22.5" customHeight="1" x14ac:dyDescent="0.35">
      <c r="A11" s="48" t="s">
        <v>196</v>
      </c>
      <c r="B11" s="70">
        <v>2265310.8861400001</v>
      </c>
      <c r="C11" s="70">
        <v>2964755.3214199999</v>
      </c>
      <c r="D11" s="59">
        <f t="shared" si="5"/>
        <v>30.876311042314615</v>
      </c>
      <c r="E11" s="72">
        <f t="shared" si="0"/>
        <v>13.321257198254147</v>
      </c>
      <c r="F11" s="70">
        <v>9017909.8361600004</v>
      </c>
      <c r="G11" s="70">
        <v>9777288.1052800007</v>
      </c>
      <c r="H11" s="59">
        <f t="shared" si="1"/>
        <v>8.4207791263896485</v>
      </c>
      <c r="I11" s="61">
        <f t="shared" si="2"/>
        <v>12.548833182512789</v>
      </c>
      <c r="J11" s="70">
        <v>28345106.132800002</v>
      </c>
      <c r="K11" s="70">
        <v>32106555.09008</v>
      </c>
      <c r="L11" s="59">
        <f t="shared" si="3"/>
        <v>13.27018829866852</v>
      </c>
      <c r="M11" s="72">
        <f t="shared" si="4"/>
        <v>13.346306000189934</v>
      </c>
    </row>
    <row r="12" spans="1:13" ht="22.5" customHeight="1" x14ac:dyDescent="0.35">
      <c r="A12" s="48" t="s">
        <v>197</v>
      </c>
      <c r="B12" s="70">
        <v>1432508.3291499999</v>
      </c>
      <c r="C12" s="70">
        <v>1719231.2563199999</v>
      </c>
      <c r="D12" s="59">
        <f t="shared" si="5"/>
        <v>20.015445727993171</v>
      </c>
      <c r="E12" s="72">
        <f t="shared" si="0"/>
        <v>7.7248606599167911</v>
      </c>
      <c r="F12" s="70">
        <v>6341983.9807000002</v>
      </c>
      <c r="G12" s="70">
        <v>6205092.4149200004</v>
      </c>
      <c r="H12" s="59">
        <f t="shared" si="1"/>
        <v>-2.1584975016743946</v>
      </c>
      <c r="I12" s="61">
        <f t="shared" si="2"/>
        <v>7.9640355033474375</v>
      </c>
      <c r="J12" s="70">
        <v>20275207.731559999</v>
      </c>
      <c r="K12" s="70">
        <v>19656504.944570001</v>
      </c>
      <c r="L12" s="59">
        <f t="shared" si="3"/>
        <v>-3.0515237879754848</v>
      </c>
      <c r="M12" s="72">
        <f t="shared" si="4"/>
        <v>8.170970979241984</v>
      </c>
    </row>
    <row r="13" spans="1:13" ht="22.5" customHeight="1" x14ac:dyDescent="0.35">
      <c r="A13" s="49" t="s">
        <v>198</v>
      </c>
      <c r="B13" s="70">
        <v>1459748.73713</v>
      </c>
      <c r="C13" s="70">
        <v>1686429.5269599999</v>
      </c>
      <c r="D13" s="59">
        <f t="shared" si="5"/>
        <v>15.528753960470972</v>
      </c>
      <c r="E13" s="72">
        <f t="shared" si="0"/>
        <v>7.5774757239002843</v>
      </c>
      <c r="F13" s="70">
        <v>5926808.64102</v>
      </c>
      <c r="G13" s="70">
        <v>6155768.8115800004</v>
      </c>
      <c r="H13" s="59">
        <f t="shared" si="1"/>
        <v>3.8631274337987831</v>
      </c>
      <c r="I13" s="61">
        <f t="shared" si="2"/>
        <v>7.9007302530971311</v>
      </c>
      <c r="J13" s="70">
        <v>18321957.941750001</v>
      </c>
      <c r="K13" s="70">
        <v>18732926.619649999</v>
      </c>
      <c r="L13" s="59">
        <f t="shared" si="3"/>
        <v>2.2430390857056213</v>
      </c>
      <c r="M13" s="72">
        <f t="shared" si="4"/>
        <v>7.7870506581442633</v>
      </c>
    </row>
    <row r="14" spans="1:13" ht="22.5" customHeight="1" x14ac:dyDescent="0.35">
      <c r="A14" s="48" t="s">
        <v>199</v>
      </c>
      <c r="B14" s="70">
        <v>1299752.6884000001</v>
      </c>
      <c r="C14" s="70">
        <v>1653567.55791</v>
      </c>
      <c r="D14" s="59">
        <f t="shared" si="5"/>
        <v>27.221707073023804</v>
      </c>
      <c r="E14" s="72">
        <f t="shared" si="0"/>
        <v>7.4298201185309871</v>
      </c>
      <c r="F14" s="70">
        <v>5655017.7560099997</v>
      </c>
      <c r="G14" s="70">
        <v>6293133.4583299998</v>
      </c>
      <c r="H14" s="59">
        <f t="shared" si="1"/>
        <v>11.284061869510985</v>
      </c>
      <c r="I14" s="61">
        <f t="shared" si="2"/>
        <v>8.0770333361892259</v>
      </c>
      <c r="J14" s="70">
        <v>17137856.137990002</v>
      </c>
      <c r="K14" s="70">
        <v>17438521.974610001</v>
      </c>
      <c r="L14" s="59">
        <f t="shared" si="3"/>
        <v>1.7543958485770239</v>
      </c>
      <c r="M14" s="72">
        <f t="shared" si="4"/>
        <v>7.2489823281006993</v>
      </c>
    </row>
    <row r="15" spans="1:13" ht="22.5" customHeight="1" x14ac:dyDescent="0.35">
      <c r="A15" s="48" t="s">
        <v>200</v>
      </c>
      <c r="B15" s="70">
        <v>967630.36977999995</v>
      </c>
      <c r="C15" s="70">
        <v>1314438.6203600001</v>
      </c>
      <c r="D15" s="59">
        <f t="shared" si="5"/>
        <v>35.84098447208207</v>
      </c>
      <c r="E15" s="72">
        <f t="shared" si="0"/>
        <v>5.9060438501033934</v>
      </c>
      <c r="F15" s="70">
        <v>3887890.75233</v>
      </c>
      <c r="G15" s="70">
        <v>4235600.95591</v>
      </c>
      <c r="H15" s="59">
        <f t="shared" si="1"/>
        <v>8.9434149704854331</v>
      </c>
      <c r="I15" s="61">
        <f t="shared" si="2"/>
        <v>5.4362568895461783</v>
      </c>
      <c r="J15" s="70">
        <v>12101577.40876</v>
      </c>
      <c r="K15" s="70">
        <v>13075304.25907</v>
      </c>
      <c r="L15" s="59">
        <f t="shared" si="3"/>
        <v>8.0462803932084555</v>
      </c>
      <c r="M15" s="72">
        <f t="shared" si="4"/>
        <v>5.435245581393831</v>
      </c>
    </row>
    <row r="16" spans="1:13" ht="22.5" customHeight="1" x14ac:dyDescent="0.35">
      <c r="A16" s="48" t="s">
        <v>201</v>
      </c>
      <c r="B16" s="70">
        <v>896215.85024000006</v>
      </c>
      <c r="C16" s="70">
        <v>1122696.12313</v>
      </c>
      <c r="D16" s="59">
        <f t="shared" si="5"/>
        <v>25.270728343997728</v>
      </c>
      <c r="E16" s="72">
        <f t="shared" si="0"/>
        <v>5.0445052593865789</v>
      </c>
      <c r="F16" s="70">
        <v>3829976.51725</v>
      </c>
      <c r="G16" s="70">
        <v>3906865.9289299999</v>
      </c>
      <c r="H16" s="59">
        <f t="shared" si="1"/>
        <v>2.007568749669725</v>
      </c>
      <c r="I16" s="61">
        <f t="shared" si="2"/>
        <v>5.0143361104506816</v>
      </c>
      <c r="J16" s="70">
        <v>11807868.70064</v>
      </c>
      <c r="K16" s="70">
        <v>12076741.216050001</v>
      </c>
      <c r="L16" s="59">
        <f t="shared" si="3"/>
        <v>2.277062205099107</v>
      </c>
      <c r="M16" s="72">
        <f t="shared" si="4"/>
        <v>5.0201550213747206</v>
      </c>
    </row>
    <row r="17" spans="1:13" ht="22.5" customHeight="1" x14ac:dyDescent="0.35">
      <c r="A17" s="48" t="s">
        <v>202</v>
      </c>
      <c r="B17" s="70">
        <v>280698.79148000001</v>
      </c>
      <c r="C17" s="70">
        <v>366958.99793999997</v>
      </c>
      <c r="D17" s="59">
        <f t="shared" si="5"/>
        <v>30.730522922876947</v>
      </c>
      <c r="E17" s="72">
        <f t="shared" si="0"/>
        <v>1.648822470257352</v>
      </c>
      <c r="F17" s="70">
        <v>1145035.99089</v>
      </c>
      <c r="G17" s="70">
        <v>1277573.7322199999</v>
      </c>
      <c r="H17" s="59">
        <f t="shared" si="1"/>
        <v>11.574984750215799</v>
      </c>
      <c r="I17" s="61">
        <f t="shared" si="2"/>
        <v>1.639724581229359</v>
      </c>
      <c r="J17" s="70">
        <v>3573825.5013100002</v>
      </c>
      <c r="K17" s="70">
        <v>3723189.7137199999</v>
      </c>
      <c r="L17" s="59">
        <f t="shared" si="3"/>
        <v>4.1793929881369314</v>
      </c>
      <c r="M17" s="72">
        <f t="shared" si="4"/>
        <v>1.547684859887684</v>
      </c>
    </row>
    <row r="18" spans="1:13" ht="22.5" customHeight="1" x14ac:dyDescent="0.35">
      <c r="A18" s="48" t="s">
        <v>203</v>
      </c>
      <c r="B18" s="70">
        <v>188427.36645</v>
      </c>
      <c r="C18" s="70">
        <v>263362.06060000003</v>
      </c>
      <c r="D18" s="59">
        <f t="shared" si="5"/>
        <v>39.76847713884716</v>
      </c>
      <c r="E18" s="72">
        <f t="shared" si="0"/>
        <v>1.1833400618822238</v>
      </c>
      <c r="F18" s="70">
        <v>822467.17912999995</v>
      </c>
      <c r="G18" s="70">
        <v>1059888.5092800001</v>
      </c>
      <c r="H18" s="59">
        <f t="shared" si="1"/>
        <v>28.866967117294916</v>
      </c>
      <c r="I18" s="61">
        <f t="shared" si="2"/>
        <v>1.3603326353689347</v>
      </c>
      <c r="J18" s="70">
        <v>2589690.4364399998</v>
      </c>
      <c r="K18" s="70">
        <v>3235717.3383399998</v>
      </c>
      <c r="L18" s="59">
        <f t="shared" si="3"/>
        <v>24.946105249092295</v>
      </c>
      <c r="M18" s="72">
        <f t="shared" si="4"/>
        <v>1.3450484988639786</v>
      </c>
    </row>
    <row r="19" spans="1:13" ht="22.5" customHeight="1" x14ac:dyDescent="0.35">
      <c r="A19" s="48" t="s">
        <v>204</v>
      </c>
      <c r="B19" s="70">
        <v>238284.22891000001</v>
      </c>
      <c r="C19" s="70">
        <v>257903.26003999999</v>
      </c>
      <c r="D19" s="59">
        <f t="shared" si="5"/>
        <v>8.2334576735290774</v>
      </c>
      <c r="E19" s="72">
        <f t="shared" si="0"/>
        <v>1.1588125449811308</v>
      </c>
      <c r="F19" s="70">
        <v>943498.96595999994</v>
      </c>
      <c r="G19" s="70">
        <v>994646.29650000005</v>
      </c>
      <c r="H19" s="59">
        <f t="shared" si="1"/>
        <v>5.4210266661986495</v>
      </c>
      <c r="I19" s="61">
        <f t="shared" si="2"/>
        <v>1.2765963645524803</v>
      </c>
      <c r="J19" s="70">
        <v>2708369.0979499999</v>
      </c>
      <c r="K19" s="70">
        <v>2793435.4285599999</v>
      </c>
      <c r="L19" s="59">
        <f t="shared" si="3"/>
        <v>3.1408691922525587</v>
      </c>
      <c r="M19" s="72">
        <f t="shared" si="4"/>
        <v>1.1611972669360764</v>
      </c>
    </row>
    <row r="20" spans="1:13" ht="22.5" customHeight="1" x14ac:dyDescent="0.35">
      <c r="A20" s="48" t="s">
        <v>205</v>
      </c>
      <c r="B20" s="70">
        <v>148347.45126</v>
      </c>
      <c r="C20" s="70">
        <v>251213.84701</v>
      </c>
      <c r="D20" s="59">
        <f t="shared" si="5"/>
        <v>69.341532244940296</v>
      </c>
      <c r="E20" s="72">
        <f t="shared" si="0"/>
        <v>1.1287556324142951</v>
      </c>
      <c r="F20" s="70">
        <v>650344.38913999998</v>
      </c>
      <c r="G20" s="70">
        <v>729943.77391999995</v>
      </c>
      <c r="H20" s="59">
        <f t="shared" si="1"/>
        <v>12.239574310045223</v>
      </c>
      <c r="I20" s="61">
        <f t="shared" si="2"/>
        <v>0.93685923467769061</v>
      </c>
      <c r="J20" s="70">
        <v>2007421.6926299999</v>
      </c>
      <c r="K20" s="70">
        <v>1860821.0546200001</v>
      </c>
      <c r="L20" s="59">
        <f t="shared" si="3"/>
        <v>-7.3029318427825087</v>
      </c>
      <c r="M20" s="72">
        <f t="shared" si="4"/>
        <v>0.77352076972680239</v>
      </c>
    </row>
    <row r="21" spans="1:13" ht="22.5" customHeight="1" x14ac:dyDescent="0.35">
      <c r="A21" s="48" t="s">
        <v>206</v>
      </c>
      <c r="B21" s="70">
        <v>129669.06037000001</v>
      </c>
      <c r="C21" s="70">
        <v>140840.14163999999</v>
      </c>
      <c r="D21" s="59">
        <f t="shared" si="5"/>
        <v>8.615070733237534</v>
      </c>
      <c r="E21" s="72">
        <f t="shared" si="0"/>
        <v>0.63282380743864342</v>
      </c>
      <c r="F21" s="70">
        <v>492289.11128999997</v>
      </c>
      <c r="G21" s="70">
        <v>511752.97756000003</v>
      </c>
      <c r="H21" s="59">
        <f t="shared" si="1"/>
        <v>3.9537470611520784</v>
      </c>
      <c r="I21" s="61">
        <f t="shared" si="2"/>
        <v>0.65681840167793049</v>
      </c>
      <c r="J21" s="70">
        <v>1463846.4952</v>
      </c>
      <c r="K21" s="70">
        <v>1549865.2161699999</v>
      </c>
      <c r="L21" s="59">
        <f t="shared" si="3"/>
        <v>5.876211833143576</v>
      </c>
      <c r="M21" s="72">
        <f t="shared" si="4"/>
        <v>0.64426019471788176</v>
      </c>
    </row>
    <row r="22" spans="1:13" ht="22.5" customHeight="1" x14ac:dyDescent="0.35">
      <c r="A22" s="48" t="s">
        <v>207</v>
      </c>
      <c r="B22" s="70">
        <v>223.72702000000001</v>
      </c>
      <c r="C22" s="70">
        <v>62.870330000000003</v>
      </c>
      <c r="D22" s="59">
        <f t="shared" si="5"/>
        <v>-71.89864237229817</v>
      </c>
      <c r="E22" s="72">
        <f t="shared" si="0"/>
        <v>2.8248936093248287E-4</v>
      </c>
      <c r="F22" s="70">
        <v>3379.8804</v>
      </c>
      <c r="G22" s="70">
        <v>499.66356999999999</v>
      </c>
      <c r="H22" s="59">
        <f t="shared" si="1"/>
        <v>-85.21653103464844</v>
      </c>
      <c r="I22" s="61">
        <f t="shared" si="2"/>
        <v>6.4130203792631688E-4</v>
      </c>
      <c r="J22" s="70">
        <v>67586.55098</v>
      </c>
      <c r="K22" s="70">
        <v>10738.28666</v>
      </c>
      <c r="L22" s="59">
        <f t="shared" si="3"/>
        <v>-84.111799604661527</v>
      </c>
      <c r="M22" s="72">
        <f t="shared" si="4"/>
        <v>4.4637756769613122E-3</v>
      </c>
    </row>
    <row r="23" spans="1:13" ht="24" customHeight="1" x14ac:dyDescent="0.25">
      <c r="A23" s="63" t="s">
        <v>41</v>
      </c>
      <c r="B23" s="71">
        <f>SUM(B9:B22)</f>
        <v>18072416.10433</v>
      </c>
      <c r="C23" s="71">
        <f>SUM(C9:C22)</f>
        <v>22255822.23432</v>
      </c>
      <c r="D23" s="69">
        <f t="shared" si="5"/>
        <v>23.148017984090636</v>
      </c>
      <c r="E23" s="73">
        <f t="shared" si="0"/>
        <v>100</v>
      </c>
      <c r="F23" s="62">
        <f>SUM(F9:F22)</f>
        <v>74605142.462009981</v>
      </c>
      <c r="G23" s="62">
        <f>SUM(G9:G22)</f>
        <v>77913922.060139999</v>
      </c>
      <c r="H23" s="69">
        <f>(G23-F23)/F23*100</f>
        <v>4.4350556663233984</v>
      </c>
      <c r="I23" s="65">
        <f t="shared" si="2"/>
        <v>100</v>
      </c>
      <c r="J23" s="71">
        <f>SUM(J9:J22)</f>
        <v>228836641.23886999</v>
      </c>
      <c r="K23" s="71">
        <f>SUM(K9:K22)</f>
        <v>240565105.35292003</v>
      </c>
      <c r="L23" s="69">
        <f t="shared" si="3"/>
        <v>5.1252561873635134</v>
      </c>
      <c r="M23" s="73">
        <f t="shared" si="4"/>
        <v>100</v>
      </c>
    </row>
  </sheetData>
  <mergeCells count="5">
    <mergeCell ref="B7:E7"/>
    <mergeCell ref="F7:I7"/>
    <mergeCell ref="J7:M7"/>
    <mergeCell ref="A6:M6"/>
    <mergeCell ref="C2:K2"/>
  </mergeCells>
  <pageMargins left="0.4" right="0.23622047244094491" top="0.7" bottom="0.35433070866141736" header="0.54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7:N60"/>
  <sheetViews>
    <sheetView showGridLines="0" topLeftCell="C1" workbookViewId="0">
      <selection activeCell="C1" sqref="C1"/>
    </sheetView>
  </sheetViews>
  <sheetFormatPr defaultColWidth="9.1796875" defaultRowHeight="12.5" x14ac:dyDescent="0.25"/>
  <cols>
    <col min="1" max="2" width="0" hidden="1" customWidth="1"/>
    <col min="10" max="10" width="11.54296875" bestFit="1" customWidth="1"/>
    <col min="11" max="11" width="12.1796875" customWidth="1"/>
  </cols>
  <sheetData>
    <row r="7" spans="9:9" ht="13" x14ac:dyDescent="0.3">
      <c r="I7" s="26"/>
    </row>
    <row r="8" spans="9:9" ht="13" x14ac:dyDescent="0.3">
      <c r="I8" s="26"/>
    </row>
    <row r="9" spans="9:9" ht="13" x14ac:dyDescent="0.3">
      <c r="I9" s="26"/>
    </row>
    <row r="10" spans="9:9" ht="13" x14ac:dyDescent="0.3">
      <c r="I10" s="26"/>
    </row>
    <row r="17" spans="3:14" ht="12.75" customHeight="1" x14ac:dyDescent="0.25"/>
    <row r="21" spans="3:14" x14ac:dyDescent="0.25">
      <c r="C21" s="1"/>
    </row>
    <row r="22" spans="3:14" ht="13" x14ac:dyDescent="0.3">
      <c r="C22" s="60"/>
    </row>
    <row r="24" spans="3:14" ht="13" x14ac:dyDescent="0.3">
      <c r="H24" s="26"/>
      <c r="I24" s="26"/>
    </row>
    <row r="25" spans="3:14" ht="13" x14ac:dyDescent="0.3">
      <c r="H25" s="26"/>
      <c r="I25" s="26"/>
    </row>
    <row r="26" spans="3:14" x14ac:dyDescent="0.25">
      <c r="H26" s="147"/>
      <c r="I26" s="147"/>
      <c r="N26" t="s">
        <v>42</v>
      </c>
    </row>
    <row r="27" spans="3:14" x14ac:dyDescent="0.25">
      <c r="H27" s="147"/>
      <c r="I27" s="147"/>
    </row>
    <row r="28" spans="3:14" ht="12.75" customHeight="1" x14ac:dyDescent="0.25"/>
    <row r="29" spans="3:14" ht="12.75" customHeight="1" x14ac:dyDescent="0.25"/>
    <row r="30" spans="3:14" ht="9.75" customHeight="1" x14ac:dyDescent="0.25"/>
    <row r="37" spans="8:9" ht="13" x14ac:dyDescent="0.3">
      <c r="H37" s="26"/>
      <c r="I37" s="26"/>
    </row>
    <row r="38" spans="8:9" ht="13" x14ac:dyDescent="0.3">
      <c r="H38" s="26"/>
      <c r="I38" s="26"/>
    </row>
    <row r="39" spans="8:9" x14ac:dyDescent="0.25">
      <c r="H39" s="147"/>
      <c r="I39" s="147"/>
    </row>
    <row r="40" spans="8:9" x14ac:dyDescent="0.25">
      <c r="H40" s="147"/>
      <c r="I40" s="147"/>
    </row>
    <row r="41" spans="8:9" ht="12.75" customHeight="1" x14ac:dyDescent="0.25"/>
    <row r="42" spans="8:9" ht="13.5" customHeight="1" x14ac:dyDescent="0.25"/>
    <row r="43" spans="8:9" ht="12.75" customHeight="1" x14ac:dyDescent="0.25"/>
    <row r="49" spans="3:9" ht="13" x14ac:dyDescent="0.3">
      <c r="H49" s="26"/>
      <c r="I49" s="26"/>
    </row>
    <row r="50" spans="3:9" ht="13" x14ac:dyDescent="0.3">
      <c r="H50" s="26"/>
      <c r="I50" s="26"/>
    </row>
    <row r="51" spans="3:9" x14ac:dyDescent="0.25">
      <c r="H51" s="147"/>
      <c r="I51" s="147"/>
    </row>
    <row r="52" spans="3:9" x14ac:dyDescent="0.25">
      <c r="H52" s="147"/>
      <c r="I52" s="147"/>
    </row>
    <row r="55" spans="3:9" ht="15.75" customHeight="1" x14ac:dyDescent="0.25"/>
    <row r="56" spans="3:9" ht="12.75" customHeight="1" x14ac:dyDescent="0.25"/>
    <row r="57" spans="3:9" ht="12.75" customHeight="1" x14ac:dyDescent="0.25"/>
    <row r="58" spans="3:9" ht="12.75" customHeight="1" x14ac:dyDescent="0.25"/>
    <row r="60" spans="3:9" x14ac:dyDescent="0.25">
      <c r="C60" s="27"/>
    </row>
  </sheetData>
  <mergeCells count="3">
    <mergeCell ref="H26:I27"/>
    <mergeCell ref="H39:I40"/>
    <mergeCell ref="H51:I52"/>
  </mergeCells>
  <pageMargins left="0.74803149606299213" right="0.74803149606299213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showGridLines="0" zoomScale="90" zoomScaleNormal="90" workbookViewId="0"/>
  </sheetViews>
  <sheetFormatPr defaultColWidth="9.1796875" defaultRowHeight="12.5" x14ac:dyDescent="0.25"/>
  <cols>
    <col min="1" max="1" width="3.1796875" bestFit="1" customWidth="1"/>
    <col min="2" max="2" width="28" customWidth="1"/>
    <col min="3" max="3" width="11.7265625" customWidth="1"/>
    <col min="4" max="9" width="11.7265625" bestFit="1" customWidth="1"/>
    <col min="10" max="10" width="10.1796875" bestFit="1" customWidth="1"/>
    <col min="11" max="14" width="11.7265625" bestFit="1" customWidth="1"/>
    <col min="15" max="15" width="12.7265625" bestFit="1" customWidth="1"/>
    <col min="16" max="16" width="6.7265625" bestFit="1" customWidth="1"/>
  </cols>
  <sheetData>
    <row r="1" spans="1:16" ht="13" x14ac:dyDescent="0.3"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3" spans="1:16" ht="15.5" x14ac:dyDescent="0.35">
      <c r="A3" s="33"/>
      <c r="B3" s="68" t="s">
        <v>119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s="35" customFormat="1" ht="13" x14ac:dyDescent="0.3">
      <c r="A4" s="45"/>
      <c r="B4" s="57" t="s">
        <v>102</v>
      </c>
      <c r="C4" s="57" t="s">
        <v>43</v>
      </c>
      <c r="D4" s="57" t="s">
        <v>44</v>
      </c>
      <c r="E4" s="57" t="s">
        <v>45</v>
      </c>
      <c r="F4" s="57" t="s">
        <v>46</v>
      </c>
      <c r="G4" s="57" t="s">
        <v>47</v>
      </c>
      <c r="H4" s="57" t="s">
        <v>48</v>
      </c>
      <c r="I4" s="57" t="s">
        <v>0</v>
      </c>
      <c r="J4" s="57" t="s">
        <v>101</v>
      </c>
      <c r="K4" s="57" t="s">
        <v>49</v>
      </c>
      <c r="L4" s="57" t="s">
        <v>50</v>
      </c>
      <c r="M4" s="57" t="s">
        <v>51</v>
      </c>
      <c r="N4" s="57" t="s">
        <v>52</v>
      </c>
      <c r="O4" s="58" t="s">
        <v>100</v>
      </c>
      <c r="P4" s="58" t="s">
        <v>99</v>
      </c>
    </row>
    <row r="5" spans="1:16" x14ac:dyDescent="0.25">
      <c r="A5" s="50" t="s">
        <v>98</v>
      </c>
      <c r="B5" s="51" t="s">
        <v>164</v>
      </c>
      <c r="C5" s="74">
        <v>1583452.8839199999</v>
      </c>
      <c r="D5" s="74">
        <v>1657263.43095</v>
      </c>
      <c r="E5" s="74">
        <v>1615253.1482599999</v>
      </c>
      <c r="F5" s="74">
        <v>1912567.6476</v>
      </c>
      <c r="G5" s="74">
        <v>0</v>
      </c>
      <c r="H5" s="74">
        <v>0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74">
        <v>6768537.1107299998</v>
      </c>
      <c r="P5" s="53">
        <f t="shared" ref="P5:P24" si="0">O5/O$26*100</f>
        <v>8.6871985542012844</v>
      </c>
    </row>
    <row r="6" spans="1:16" x14ac:dyDescent="0.25">
      <c r="A6" s="50" t="s">
        <v>97</v>
      </c>
      <c r="B6" s="51" t="s">
        <v>167</v>
      </c>
      <c r="C6" s="74">
        <v>1128575.7019799999</v>
      </c>
      <c r="D6" s="74">
        <v>1113968.63802</v>
      </c>
      <c r="E6" s="74">
        <v>1092659.99174</v>
      </c>
      <c r="F6" s="74">
        <v>1273668.6042899999</v>
      </c>
      <c r="G6" s="74">
        <v>0</v>
      </c>
      <c r="H6" s="74">
        <v>0</v>
      </c>
      <c r="I6" s="52">
        <v>0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  <c r="O6" s="74">
        <v>4608872.9360300004</v>
      </c>
      <c r="P6" s="53">
        <f t="shared" si="0"/>
        <v>5.9153394081131152</v>
      </c>
    </row>
    <row r="7" spans="1:16" x14ac:dyDescent="0.25">
      <c r="A7" s="50" t="s">
        <v>96</v>
      </c>
      <c r="B7" s="51" t="s">
        <v>165</v>
      </c>
      <c r="C7" s="74">
        <v>958675.53315999999</v>
      </c>
      <c r="D7" s="74">
        <v>1008749.22387</v>
      </c>
      <c r="E7" s="74">
        <v>1224769.9884899999</v>
      </c>
      <c r="F7" s="74">
        <v>1311780.6033600001</v>
      </c>
      <c r="G7" s="74">
        <v>0</v>
      </c>
      <c r="H7" s="74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74">
        <v>4503975.3488800004</v>
      </c>
      <c r="P7" s="53">
        <f t="shared" si="0"/>
        <v>5.7807067463546282</v>
      </c>
    </row>
    <row r="8" spans="1:16" x14ac:dyDescent="0.25">
      <c r="A8" s="50" t="s">
        <v>95</v>
      </c>
      <c r="B8" s="51" t="s">
        <v>166</v>
      </c>
      <c r="C8" s="74">
        <v>1032521.85763</v>
      </c>
      <c r="D8" s="74">
        <v>992802.99317999999</v>
      </c>
      <c r="E8" s="74">
        <v>1143841.98389</v>
      </c>
      <c r="F8" s="74">
        <v>1290398.8623899999</v>
      </c>
      <c r="G8" s="74">
        <v>0</v>
      </c>
      <c r="H8" s="74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74">
        <v>4459565.6970899999</v>
      </c>
      <c r="P8" s="53">
        <f t="shared" si="0"/>
        <v>5.7237083940502451</v>
      </c>
    </row>
    <row r="9" spans="1:16" x14ac:dyDescent="0.25">
      <c r="A9" s="50" t="s">
        <v>94</v>
      </c>
      <c r="B9" s="51" t="s">
        <v>168</v>
      </c>
      <c r="C9" s="74">
        <v>829655.58273999998</v>
      </c>
      <c r="D9" s="74">
        <v>787862.70892999996</v>
      </c>
      <c r="E9" s="74">
        <v>870581.43605000002</v>
      </c>
      <c r="F9" s="74">
        <v>1030717.23248</v>
      </c>
      <c r="G9" s="74">
        <v>0</v>
      </c>
      <c r="H9" s="74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74">
        <v>3518816.9602000001</v>
      </c>
      <c r="P9" s="53">
        <f t="shared" si="0"/>
        <v>4.5162878047441941</v>
      </c>
    </row>
    <row r="10" spans="1:16" x14ac:dyDescent="0.25">
      <c r="A10" s="50" t="s">
        <v>93</v>
      </c>
      <c r="B10" s="51" t="s">
        <v>169</v>
      </c>
      <c r="C10" s="74">
        <v>732563.75447000004</v>
      </c>
      <c r="D10" s="74">
        <v>861302.75240999996</v>
      </c>
      <c r="E10" s="74">
        <v>938485.37081999995</v>
      </c>
      <c r="F10" s="74">
        <v>952137.35193</v>
      </c>
      <c r="G10" s="74">
        <v>0</v>
      </c>
      <c r="H10" s="74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74">
        <v>3484489.22963</v>
      </c>
      <c r="P10" s="53">
        <f t="shared" si="0"/>
        <v>4.4722292723762518</v>
      </c>
    </row>
    <row r="11" spans="1:16" x14ac:dyDescent="0.25">
      <c r="A11" s="50" t="s">
        <v>92</v>
      </c>
      <c r="B11" s="51" t="s">
        <v>172</v>
      </c>
      <c r="C11" s="74">
        <v>752742.99737999996</v>
      </c>
      <c r="D11" s="74">
        <v>651303.01373999997</v>
      </c>
      <c r="E11" s="74">
        <v>533281.48100999999</v>
      </c>
      <c r="F11" s="74">
        <v>683016.56665000005</v>
      </c>
      <c r="G11" s="74">
        <v>0</v>
      </c>
      <c r="H11" s="74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74">
        <v>2620344.0587800001</v>
      </c>
      <c r="P11" s="53">
        <f t="shared" si="0"/>
        <v>3.3631268834822805</v>
      </c>
    </row>
    <row r="12" spans="1:16" x14ac:dyDescent="0.25">
      <c r="A12" s="50" t="s">
        <v>91</v>
      </c>
      <c r="B12" s="51" t="s">
        <v>171</v>
      </c>
      <c r="C12" s="74">
        <v>438610.70445999998</v>
      </c>
      <c r="D12" s="74">
        <v>561894.79746000003</v>
      </c>
      <c r="E12" s="74">
        <v>757349.54631999996</v>
      </c>
      <c r="F12" s="74">
        <v>685336.76388999994</v>
      </c>
      <c r="G12" s="74">
        <v>0</v>
      </c>
      <c r="H12" s="74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74">
        <v>2443191.81213</v>
      </c>
      <c r="P12" s="53">
        <f t="shared" si="0"/>
        <v>3.1357577022552587</v>
      </c>
    </row>
    <row r="13" spans="1:16" x14ac:dyDescent="0.25">
      <c r="A13" s="50" t="s">
        <v>90</v>
      </c>
      <c r="B13" s="51" t="s">
        <v>170</v>
      </c>
      <c r="C13" s="74">
        <v>597443.46834000002</v>
      </c>
      <c r="D13" s="74">
        <v>548700.28639000002</v>
      </c>
      <c r="E13" s="74">
        <v>464756.54132000002</v>
      </c>
      <c r="F13" s="74">
        <v>735931.07042</v>
      </c>
      <c r="G13" s="74">
        <v>0</v>
      </c>
      <c r="H13" s="74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74">
        <v>2346831.3664699998</v>
      </c>
      <c r="P13" s="53">
        <f t="shared" si="0"/>
        <v>3.0120821855926248</v>
      </c>
    </row>
    <row r="14" spans="1:16" x14ac:dyDescent="0.25">
      <c r="A14" s="50" t="s">
        <v>89</v>
      </c>
      <c r="B14" s="51" t="s">
        <v>173</v>
      </c>
      <c r="C14" s="74">
        <v>515424.90237999998</v>
      </c>
      <c r="D14" s="74">
        <v>523908.63156000001</v>
      </c>
      <c r="E14" s="74">
        <v>489882.82154999999</v>
      </c>
      <c r="F14" s="74">
        <v>589389.00875000004</v>
      </c>
      <c r="G14" s="74">
        <v>0</v>
      </c>
      <c r="H14" s="74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74">
        <v>2118605.36424</v>
      </c>
      <c r="P14" s="53">
        <f t="shared" si="0"/>
        <v>2.7191614902978394</v>
      </c>
    </row>
    <row r="15" spans="1:16" x14ac:dyDescent="0.25">
      <c r="A15" s="50" t="s">
        <v>88</v>
      </c>
      <c r="B15" s="51" t="s">
        <v>208</v>
      </c>
      <c r="C15" s="74">
        <v>398411.40399999998</v>
      </c>
      <c r="D15" s="74">
        <v>454752.72519000003</v>
      </c>
      <c r="E15" s="74">
        <v>438289.92616999999</v>
      </c>
      <c r="F15" s="74">
        <v>472541.03902999999</v>
      </c>
      <c r="G15" s="74">
        <v>0</v>
      </c>
      <c r="H15" s="74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74">
        <v>1763995.09439</v>
      </c>
      <c r="P15" s="53">
        <f t="shared" si="0"/>
        <v>2.2640306735276545</v>
      </c>
    </row>
    <row r="16" spans="1:16" x14ac:dyDescent="0.25">
      <c r="A16" s="50" t="s">
        <v>87</v>
      </c>
      <c r="B16" s="51" t="s">
        <v>209</v>
      </c>
      <c r="C16" s="74">
        <v>383169.66483000002</v>
      </c>
      <c r="D16" s="74">
        <v>361486.13137999998</v>
      </c>
      <c r="E16" s="74">
        <v>486262.75857000001</v>
      </c>
      <c r="F16" s="74">
        <v>488006.12187999999</v>
      </c>
      <c r="G16" s="74">
        <v>0</v>
      </c>
      <c r="H16" s="74">
        <v>0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74">
        <v>1718924.6766600001</v>
      </c>
      <c r="P16" s="53">
        <f t="shared" si="0"/>
        <v>2.2061842495019062</v>
      </c>
    </row>
    <row r="17" spans="1:16" x14ac:dyDescent="0.25">
      <c r="A17" s="50" t="s">
        <v>86</v>
      </c>
      <c r="B17" s="51" t="s">
        <v>210</v>
      </c>
      <c r="C17" s="74">
        <v>337898.04736999999</v>
      </c>
      <c r="D17" s="74">
        <v>361530.97067000001</v>
      </c>
      <c r="E17" s="74">
        <v>350808.76066000003</v>
      </c>
      <c r="F17" s="74">
        <v>465083.76825000002</v>
      </c>
      <c r="G17" s="74">
        <v>0</v>
      </c>
      <c r="H17" s="74">
        <v>0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74">
        <v>1515321.5469500001</v>
      </c>
      <c r="P17" s="53">
        <f t="shared" si="0"/>
        <v>1.944866215026831</v>
      </c>
    </row>
    <row r="18" spans="1:16" x14ac:dyDescent="0.25">
      <c r="A18" s="50" t="s">
        <v>85</v>
      </c>
      <c r="B18" s="51" t="s">
        <v>211</v>
      </c>
      <c r="C18" s="74">
        <v>305215.09632999997</v>
      </c>
      <c r="D18" s="74">
        <v>468438.17499999999</v>
      </c>
      <c r="E18" s="74">
        <v>189332.60569</v>
      </c>
      <c r="F18" s="74">
        <v>490888.04219000001</v>
      </c>
      <c r="G18" s="74">
        <v>0</v>
      </c>
      <c r="H18" s="74">
        <v>0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74">
        <v>1453873.91921</v>
      </c>
      <c r="P18" s="53">
        <f t="shared" si="0"/>
        <v>1.8660001714299368</v>
      </c>
    </row>
    <row r="19" spans="1:16" x14ac:dyDescent="0.25">
      <c r="A19" s="50" t="s">
        <v>84</v>
      </c>
      <c r="B19" s="51" t="s">
        <v>212</v>
      </c>
      <c r="C19" s="74">
        <v>306768.79252000002</v>
      </c>
      <c r="D19" s="74">
        <v>315543.33051</v>
      </c>
      <c r="E19" s="74">
        <v>403161.31368999998</v>
      </c>
      <c r="F19" s="74">
        <v>359211.91752999998</v>
      </c>
      <c r="G19" s="74">
        <v>0</v>
      </c>
      <c r="H19" s="74">
        <v>0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74">
        <v>1384685.3542500001</v>
      </c>
      <c r="P19" s="53">
        <f t="shared" si="0"/>
        <v>1.7771988851763776</v>
      </c>
    </row>
    <row r="20" spans="1:16" x14ac:dyDescent="0.25">
      <c r="A20" s="50" t="s">
        <v>83</v>
      </c>
      <c r="B20" s="51" t="s">
        <v>213</v>
      </c>
      <c r="C20" s="74">
        <v>301258.13511999999</v>
      </c>
      <c r="D20" s="74">
        <v>273050.92475000001</v>
      </c>
      <c r="E20" s="74">
        <v>297690.62716999999</v>
      </c>
      <c r="F20" s="74">
        <v>399851.84041</v>
      </c>
      <c r="G20" s="74">
        <v>0</v>
      </c>
      <c r="H20" s="74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74">
        <v>1271851.5274499999</v>
      </c>
      <c r="P20" s="53">
        <f t="shared" si="0"/>
        <v>1.632380316406465</v>
      </c>
    </row>
    <row r="21" spans="1:16" x14ac:dyDescent="0.25">
      <c r="A21" s="50" t="s">
        <v>82</v>
      </c>
      <c r="B21" s="51" t="s">
        <v>214</v>
      </c>
      <c r="C21" s="74">
        <v>316938.21961999999</v>
      </c>
      <c r="D21" s="74">
        <v>246240.14032000001</v>
      </c>
      <c r="E21" s="74">
        <v>351527.22502999997</v>
      </c>
      <c r="F21" s="74">
        <v>297488.56290000002</v>
      </c>
      <c r="G21" s="74">
        <v>0</v>
      </c>
      <c r="H21" s="74">
        <v>0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74">
        <v>1212194.14787</v>
      </c>
      <c r="P21" s="53">
        <f t="shared" si="0"/>
        <v>1.5558119984440451</v>
      </c>
    </row>
    <row r="22" spans="1:16" x14ac:dyDescent="0.25">
      <c r="A22" s="50" t="s">
        <v>81</v>
      </c>
      <c r="B22" s="51" t="s">
        <v>215</v>
      </c>
      <c r="C22" s="74">
        <v>257922.52663000001</v>
      </c>
      <c r="D22" s="74">
        <v>244181.41878000001</v>
      </c>
      <c r="E22" s="74">
        <v>340087.92687999998</v>
      </c>
      <c r="F22" s="74">
        <v>289122.25732999999</v>
      </c>
      <c r="G22" s="74">
        <v>0</v>
      </c>
      <c r="H22" s="74">
        <v>0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74">
        <v>1131314.12962</v>
      </c>
      <c r="P22" s="53">
        <f t="shared" si="0"/>
        <v>1.4520051098785194</v>
      </c>
    </row>
    <row r="23" spans="1:16" x14ac:dyDescent="0.25">
      <c r="A23" s="50" t="s">
        <v>80</v>
      </c>
      <c r="B23" s="51" t="s">
        <v>216</v>
      </c>
      <c r="C23" s="74">
        <v>245229.21776999999</v>
      </c>
      <c r="D23" s="74">
        <v>267288.59804000001</v>
      </c>
      <c r="E23" s="74">
        <v>272240.47191000002</v>
      </c>
      <c r="F23" s="74">
        <v>331909.26799000002</v>
      </c>
      <c r="G23" s="74">
        <v>0</v>
      </c>
      <c r="H23" s="74">
        <v>0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74">
        <v>1116667.55571</v>
      </c>
      <c r="P23" s="53">
        <f t="shared" si="0"/>
        <v>1.4332067057901017</v>
      </c>
    </row>
    <row r="24" spans="1:16" x14ac:dyDescent="0.25">
      <c r="A24" s="50" t="s">
        <v>79</v>
      </c>
      <c r="B24" s="51" t="s">
        <v>217</v>
      </c>
      <c r="C24" s="74">
        <v>183412.93523</v>
      </c>
      <c r="D24" s="74">
        <v>260925.93646</v>
      </c>
      <c r="E24" s="74">
        <v>253690.01720999999</v>
      </c>
      <c r="F24" s="74">
        <v>292896.36196000001</v>
      </c>
      <c r="G24" s="74">
        <v>0</v>
      </c>
      <c r="H24" s="74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74">
        <v>990925.25086000003</v>
      </c>
      <c r="P24" s="53">
        <f t="shared" si="0"/>
        <v>1.2718205227752839</v>
      </c>
    </row>
    <row r="25" spans="1:16" ht="13" x14ac:dyDescent="0.3">
      <c r="A25" s="33"/>
      <c r="B25" s="148" t="s">
        <v>78</v>
      </c>
      <c r="C25" s="148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75">
        <f>SUM(O5:O24)</f>
        <v>50432983.08715</v>
      </c>
      <c r="P25" s="55">
        <f>SUM(P5:P24)</f>
        <v>64.729103289424842</v>
      </c>
    </row>
    <row r="26" spans="1:16" ht="13.5" customHeight="1" x14ac:dyDescent="0.3">
      <c r="A26" s="33"/>
      <c r="B26" s="149" t="s">
        <v>77</v>
      </c>
      <c r="C26" s="149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75">
        <v>77913922.060140014</v>
      </c>
      <c r="P26" s="52">
        <f>O26/O$26*100</f>
        <v>100</v>
      </c>
    </row>
    <row r="27" spans="1:16" x14ac:dyDescent="0.25">
      <c r="B27" s="34"/>
    </row>
    <row r="28" spans="1:16" ht="13" x14ac:dyDescent="0.3">
      <c r="B28" s="26"/>
    </row>
  </sheetData>
  <mergeCells count="2">
    <mergeCell ref="B25:C25"/>
    <mergeCell ref="B26:C26"/>
  </mergeCells>
  <pageMargins left="0.31" right="0.36" top="0.98425196850393704" bottom="0.98425196850393704" header="0.51181102362204722" footer="0.51181102362204722"/>
  <pageSetup paperSize="9" scale="75" orientation="landscape" r:id="rId1"/>
  <headerFooter alignWithMargins="0"/>
  <ignoredErrors>
    <ignoredError sqref="P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2"/>
  <sheetViews>
    <sheetView showGridLines="0" zoomScaleNormal="100" workbookViewId="0"/>
  </sheetViews>
  <sheetFormatPr defaultColWidth="9.1796875" defaultRowHeight="12.5" x14ac:dyDescent="0.25"/>
  <sheetData>
    <row r="22" spans="1:1" x14ac:dyDescent="0.25">
      <c r="A22" t="s">
        <v>107</v>
      </c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27"/>
  <sheetViews>
    <sheetView showGridLines="0" workbookViewId="0"/>
  </sheetViews>
  <sheetFormatPr defaultColWidth="9.1796875" defaultRowHeight="12.5" x14ac:dyDescent="0.25"/>
  <cols>
    <col min="5" max="5" width="10.54296875" customWidth="1"/>
  </cols>
  <sheetData>
    <row r="1" spans="2:2" ht="14" x14ac:dyDescent="0.3">
      <c r="B1" s="28" t="s">
        <v>2</v>
      </c>
    </row>
    <row r="2" spans="2:2" ht="14" x14ac:dyDescent="0.3">
      <c r="B2" s="28" t="s">
        <v>53</v>
      </c>
    </row>
    <row r="13" spans="2:2" ht="12.75" customHeight="1" x14ac:dyDescent="0.25"/>
    <row r="30" ht="12.75" customHeight="1" x14ac:dyDescent="0.25"/>
    <row r="46" ht="12.75" customHeight="1" x14ac:dyDescent="0.25"/>
    <row r="60" ht="12.75" customHeight="1" x14ac:dyDescent="0.25"/>
    <row r="80" ht="12.75" customHeight="1" x14ac:dyDescent="0.25"/>
    <row r="84" ht="3.75" customHeight="1" x14ac:dyDescent="0.25"/>
    <row r="95" ht="12.75" customHeight="1" x14ac:dyDescent="0.25"/>
    <row r="105" spans="1:1" ht="3.75" customHeight="1" x14ac:dyDescent="0.25"/>
    <row r="112" spans="1:1" x14ac:dyDescent="0.25">
      <c r="A112" s="27"/>
    </row>
    <row r="113" ht="12.75" customHeight="1" x14ac:dyDescent="0.25"/>
    <row r="127" ht="12.75" customHeight="1" x14ac:dyDescent="0.25"/>
  </sheetData>
  <pageMargins left="0.19685039370078741" right="0.19685039370078741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SEKTOR_USD</vt:lpstr>
      <vt:lpstr>SECILMIS_ISTATISTIK</vt:lpstr>
      <vt:lpstr>SEKTOR_TL</vt:lpstr>
      <vt:lpstr>USDvsTL</vt:lpstr>
      <vt:lpstr>GEN_SEK</vt:lpstr>
      <vt:lpstr>Toplam İhracat  bar gra</vt:lpstr>
      <vt:lpstr>ULKE</vt:lpstr>
      <vt:lpstr>KARŞL.</vt:lpstr>
      <vt:lpstr>SEKT1</vt:lpstr>
      <vt:lpstr>SEKT2 </vt:lpstr>
      <vt:lpstr>SEKT3 </vt:lpstr>
      <vt:lpstr>SEKT4 </vt:lpstr>
      <vt:lpstr>SEKT5 </vt:lpstr>
      <vt:lpstr>2002_2026_AYLIK_IHR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Cagri Koksal</cp:lastModifiedBy>
  <cp:lastPrinted>2016-02-26T09:44:09Z</cp:lastPrinted>
  <dcterms:created xsi:type="dcterms:W3CDTF">2013-08-01T04:41:02Z</dcterms:created>
  <dcterms:modified xsi:type="dcterms:W3CDTF">2026-05-01T16:00:10Z</dcterms:modified>
</cp:coreProperties>
</file>