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6\202605 - Mayıs\dağıtım\tam\"/>
    </mc:Choice>
  </mc:AlternateContent>
  <xr:revisionPtr revIDLastSave="0" documentId="13_ncr:1_{BC6E67A4-C1E0-4640-B474-C944905F428B}" xr6:coauthVersionLast="47" xr6:coauthVersionMax="47" xr10:uidLastSave="{00000000-0000-0000-0000-000000000000}"/>
  <bookViews>
    <workbookView xWindow="28680" yWindow="-120" windowWidth="29040" windowHeight="1572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6_AYLIK_IHR" sheetId="22" r:id="rId14"/>
  </sheets>
  <definedNames>
    <definedName name="_xlnm._FilterDatabase" localSheetId="13" hidden="1">'2002_2026_AYLIK_IHR'!$A$1:$O$84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G24" i="22"/>
  <c r="F24" i="22"/>
  <c r="E24" i="22"/>
  <c r="D24" i="22"/>
  <c r="C24" i="22"/>
  <c r="K29" i="1"/>
  <c r="J29" i="1"/>
  <c r="G29" i="1"/>
  <c r="F29" i="1"/>
  <c r="C29" i="1"/>
  <c r="B29" i="1"/>
  <c r="M45" i="1"/>
  <c r="L45" i="1"/>
  <c r="I45" i="1"/>
  <c r="H45" i="1"/>
  <c r="E45" i="1"/>
  <c r="D45" i="1"/>
  <c r="O84" i="22" l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J35" i="2"/>
  <c r="J34" i="2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J12" i="2"/>
  <c r="J11" i="2"/>
  <c r="L11" i="2" s="1"/>
  <c r="G11" i="3" s="1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F39" i="2"/>
  <c r="H39" i="2" s="1"/>
  <c r="E39" i="3" s="1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H21" i="2" s="1"/>
  <c r="E21" i="3" s="1"/>
  <c r="F19" i="2"/>
  <c r="H19" i="2" s="1"/>
  <c r="E19" i="3" s="1"/>
  <c r="F17" i="2"/>
  <c r="H17" i="2" s="1"/>
  <c r="E17" i="3" s="1"/>
  <c r="F16" i="2"/>
  <c r="F15" i="2"/>
  <c r="F14" i="2"/>
  <c r="F13" i="2"/>
  <c r="H13" i="2" s="1"/>
  <c r="E13" i="3" s="1"/>
  <c r="F12" i="2"/>
  <c r="F11" i="2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D37" i="2" s="1"/>
  <c r="C37" i="3" s="1"/>
  <c r="B36" i="2"/>
  <c r="B35" i="2"/>
  <c r="B34" i="2"/>
  <c r="D34" i="2" s="1"/>
  <c r="C34" i="3" s="1"/>
  <c r="B33" i="2"/>
  <c r="B32" i="2"/>
  <c r="B31" i="2"/>
  <c r="B30" i="2"/>
  <c r="B28" i="2"/>
  <c r="D28" i="2" s="1"/>
  <c r="C28" i="3" s="1"/>
  <c r="B26" i="2"/>
  <c r="B25" i="2"/>
  <c r="B24" i="2"/>
  <c r="B21" i="2"/>
  <c r="B19" i="2"/>
  <c r="B17" i="2"/>
  <c r="B16" i="2"/>
  <c r="B15" i="2"/>
  <c r="B14" i="2"/>
  <c r="B13" i="2"/>
  <c r="B12" i="2"/>
  <c r="B11" i="2"/>
  <c r="B10" i="2"/>
  <c r="C7" i="2"/>
  <c r="B7" i="2"/>
  <c r="F6" i="2"/>
  <c r="B6" i="2"/>
  <c r="K41" i="1"/>
  <c r="K41" i="2" s="1"/>
  <c r="J41" i="1"/>
  <c r="J41" i="2" s="1"/>
  <c r="G41" i="1"/>
  <c r="G41" i="2" s="1"/>
  <c r="F41" i="1"/>
  <c r="F41" i="2"/>
  <c r="C41" i="1"/>
  <c r="C41" i="2" s="1"/>
  <c r="B41" i="1"/>
  <c r="B41" i="2" s="1"/>
  <c r="J29" i="2"/>
  <c r="G29" i="2"/>
  <c r="C29" i="2"/>
  <c r="B29" i="2"/>
  <c r="K27" i="1"/>
  <c r="J27" i="1"/>
  <c r="G27" i="1"/>
  <c r="F27" i="1"/>
  <c r="F27" i="2" s="1"/>
  <c r="C27" i="1"/>
  <c r="B27" i="1"/>
  <c r="B27" i="2" s="1"/>
  <c r="K23" i="1"/>
  <c r="J23" i="1"/>
  <c r="L23" i="1" s="1"/>
  <c r="F23" i="3" s="1"/>
  <c r="J23" i="2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J18" i="1"/>
  <c r="J18" i="2" s="1"/>
  <c r="G18" i="1"/>
  <c r="F18" i="1"/>
  <c r="H18" i="1" s="1"/>
  <c r="D18" i="3" s="1"/>
  <c r="F18" i="2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G27" i="2"/>
  <c r="H27" i="2" s="1"/>
  <c r="E27" i="3" s="1"/>
  <c r="K29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D44" i="3"/>
  <c r="F45" i="3"/>
  <c r="F44" i="3"/>
  <c r="L28" i="2" l="1"/>
  <c r="G28" i="3" s="1"/>
  <c r="H34" i="2"/>
  <c r="E34" i="3" s="1"/>
  <c r="L37" i="2"/>
  <c r="G37" i="3" s="1"/>
  <c r="H37" i="2"/>
  <c r="E37" i="3" s="1"/>
  <c r="H38" i="2"/>
  <c r="E38" i="3" s="1"/>
  <c r="D10" i="2"/>
  <c r="C10" i="3" s="1"/>
  <c r="D38" i="2"/>
  <c r="C38" i="3" s="1"/>
  <c r="D24" i="2"/>
  <c r="C24" i="3" s="1"/>
  <c r="D11" i="2"/>
  <c r="C11" i="3" s="1"/>
  <c r="H31" i="2"/>
  <c r="E31" i="3" s="1"/>
  <c r="D40" i="2"/>
  <c r="C40" i="3" s="1"/>
  <c r="D13" i="2"/>
  <c r="C13" i="3" s="1"/>
  <c r="H36" i="2"/>
  <c r="E36" i="3" s="1"/>
  <c r="D31" i="2"/>
  <c r="C31" i="3" s="1"/>
  <c r="H15" i="2"/>
  <c r="E15" i="3" s="1"/>
  <c r="H42" i="2"/>
  <c r="E42" i="3" s="1"/>
  <c r="H24" i="2"/>
  <c r="E24" i="3" s="1"/>
  <c r="D14" i="2"/>
  <c r="C14" i="3" s="1"/>
  <c r="D15" i="2"/>
  <c r="C15" i="3" s="1"/>
  <c r="L10" i="2"/>
  <c r="G10" i="3" s="1"/>
  <c r="H26" i="2"/>
  <c r="E26" i="3" s="1"/>
  <c r="D26" i="2"/>
  <c r="C26" i="3" s="1"/>
  <c r="H12" i="2"/>
  <c r="E12" i="3" s="1"/>
  <c r="H28" i="2"/>
  <c r="E28" i="3" s="1"/>
  <c r="L18" i="1"/>
  <c r="F18" i="3" s="1"/>
  <c r="L41" i="1"/>
  <c r="F41" i="3" s="1"/>
  <c r="H35" i="2"/>
  <c r="E35" i="3" s="1"/>
  <c r="H30" i="2"/>
  <c r="E30" i="3" s="1"/>
  <c r="L14" i="2"/>
  <c r="G14" i="3" s="1"/>
  <c r="L24" i="2"/>
  <c r="G24" i="3" s="1"/>
  <c r="L38" i="2"/>
  <c r="G38" i="3" s="1"/>
  <c r="D21" i="2"/>
  <c r="C21" i="3" s="1"/>
  <c r="L16" i="2"/>
  <c r="G16" i="3" s="1"/>
  <c r="L26" i="2"/>
  <c r="G26" i="3" s="1"/>
  <c r="L17" i="2"/>
  <c r="G17" i="3" s="1"/>
  <c r="P25" i="23"/>
  <c r="G22" i="1"/>
  <c r="G22" i="2" s="1"/>
  <c r="H14" i="2"/>
  <c r="E14" i="3" s="1"/>
  <c r="D16" i="2"/>
  <c r="C16" i="3" s="1"/>
  <c r="D35" i="2"/>
  <c r="C35" i="3" s="1"/>
  <c r="L34" i="2"/>
  <c r="G34" i="3" s="1"/>
  <c r="D17" i="2"/>
  <c r="C17" i="3" s="1"/>
  <c r="H16" i="2"/>
  <c r="E16" i="3" s="1"/>
  <c r="L35" i="2"/>
  <c r="G35" i="3" s="1"/>
  <c r="K18" i="2"/>
  <c r="L18" i="2" s="1"/>
  <c r="G18" i="3" s="1"/>
  <c r="D19" i="2"/>
  <c r="C19" i="3" s="1"/>
  <c r="L36" i="2"/>
  <c r="G36" i="3" s="1"/>
  <c r="H32" i="2"/>
  <c r="E32" i="3" s="1"/>
  <c r="L12" i="2"/>
  <c r="G12" i="3" s="1"/>
  <c r="L31" i="2"/>
  <c r="G31" i="3" s="1"/>
  <c r="L13" i="2"/>
  <c r="G13" i="3" s="1"/>
  <c r="L32" i="2"/>
  <c r="G32" i="3" s="1"/>
  <c r="D12" i="2"/>
  <c r="C12" i="3" s="1"/>
  <c r="H41" i="1"/>
  <c r="D41" i="3" s="1"/>
  <c r="C45" i="3"/>
  <c r="D30" i="2"/>
  <c r="C30" i="3" s="1"/>
  <c r="L42" i="2"/>
  <c r="G42" i="3" s="1"/>
  <c r="H11" i="2"/>
  <c r="E11" i="3" s="1"/>
  <c r="D32" i="2"/>
  <c r="C32" i="3" s="1"/>
  <c r="O25" i="23"/>
  <c r="L41" i="2"/>
  <c r="G41" i="3" s="1"/>
  <c r="H41" i="2"/>
  <c r="E41" i="3" s="1"/>
  <c r="L40" i="2"/>
  <c r="G40" i="3" s="1"/>
  <c r="H40" i="2"/>
  <c r="E40" i="3" s="1"/>
  <c r="D39" i="2"/>
  <c r="C39" i="3" s="1"/>
  <c r="L29" i="1"/>
  <c r="F29" i="3" s="1"/>
  <c r="D33" i="2"/>
  <c r="C33" i="3" s="1"/>
  <c r="L29" i="2"/>
  <c r="G29" i="3" s="1"/>
  <c r="D29" i="2"/>
  <c r="C29" i="3" s="1"/>
  <c r="K22" i="1"/>
  <c r="K22" i="2" s="1"/>
  <c r="H25" i="2"/>
  <c r="E25" i="3" s="1"/>
  <c r="J22" i="1"/>
  <c r="J22" i="2" s="1"/>
  <c r="G23" i="2"/>
  <c r="H23" i="2" s="1"/>
  <c r="E23" i="3" s="1"/>
  <c r="H23" i="1"/>
  <c r="D23" i="3" s="1"/>
  <c r="L21" i="2"/>
  <c r="G21" i="3" s="1"/>
  <c r="H20" i="2"/>
  <c r="E20" i="3" s="1"/>
  <c r="H20" i="1"/>
  <c r="D20" i="3" s="1"/>
  <c r="F8" i="1"/>
  <c r="F8" i="2" s="1"/>
  <c r="D18" i="2"/>
  <c r="C18" i="3" s="1"/>
  <c r="L9" i="1"/>
  <c r="F9" i="3" s="1"/>
  <c r="D9" i="1"/>
  <c r="B9" i="3" s="1"/>
  <c r="D9" i="2"/>
  <c r="C9" i="3" s="1"/>
  <c r="H10" i="2"/>
  <c r="E10" i="3" s="1"/>
  <c r="F9" i="2"/>
  <c r="H9" i="2" s="1"/>
  <c r="E9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L22" i="1" l="1"/>
  <c r="F22" i="3" s="1"/>
  <c r="K43" i="1"/>
  <c r="J43" i="1"/>
  <c r="L8" i="1"/>
  <c r="F8" i="3" s="1"/>
  <c r="J8" i="2"/>
  <c r="K8" i="2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44" i="1" s="1"/>
  <c r="B22" i="2"/>
  <c r="C43" i="1"/>
  <c r="C44" i="1" s="1"/>
  <c r="I8" i="1" l="1"/>
  <c r="G44" i="1"/>
  <c r="M27" i="1"/>
  <c r="K44" i="1"/>
  <c r="J43" i="2"/>
  <c r="J44" i="1"/>
  <c r="E44" i="1"/>
  <c r="D44" i="1"/>
  <c r="M24" i="1"/>
  <c r="M17" i="1"/>
  <c r="M29" i="1"/>
  <c r="M13" i="1"/>
  <c r="M34" i="1"/>
  <c r="M20" i="1"/>
  <c r="M23" i="1"/>
  <c r="M28" i="1"/>
  <c r="M8" i="1"/>
  <c r="M30" i="1"/>
  <c r="M19" i="1"/>
  <c r="M40" i="1"/>
  <c r="M31" i="1"/>
  <c r="M38" i="1"/>
  <c r="L43" i="1"/>
  <c r="F43" i="3" s="1"/>
  <c r="M25" i="1"/>
  <c r="M15" i="1"/>
  <c r="K43" i="2"/>
  <c r="M27" i="2" s="1"/>
  <c r="M12" i="1"/>
  <c r="M32" i="1"/>
  <c r="M41" i="1"/>
  <c r="M33" i="1"/>
  <c r="M42" i="1"/>
  <c r="M14" i="1"/>
  <c r="M18" i="1"/>
  <c r="M37" i="1"/>
  <c r="M16" i="1"/>
  <c r="M9" i="1"/>
  <c r="M35" i="1"/>
  <c r="M39" i="1"/>
  <c r="M43" i="1"/>
  <c r="M26" i="1"/>
  <c r="M22" i="1"/>
  <c r="M21" i="1"/>
  <c r="M11" i="1"/>
  <c r="M10" i="1"/>
  <c r="M36" i="1"/>
  <c r="L8" i="2"/>
  <c r="G8" i="3" s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3" i="2"/>
  <c r="D22" i="2"/>
  <c r="C22" i="3" s="1"/>
  <c r="F43" i="2"/>
  <c r="H8" i="2"/>
  <c r="E8" i="3" s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44" i="1" l="1"/>
  <c r="L44" i="1"/>
  <c r="I44" i="1"/>
  <c r="H44" i="1"/>
  <c r="M33" i="2"/>
  <c r="M13" i="2"/>
  <c r="M32" i="2"/>
  <c r="M8" i="2"/>
  <c r="M37" i="2"/>
  <c r="M35" i="2"/>
  <c r="M26" i="2"/>
  <c r="M30" i="2"/>
  <c r="M17" i="2"/>
  <c r="M25" i="2"/>
  <c r="M10" i="2"/>
  <c r="M20" i="2"/>
  <c r="M23" i="2"/>
  <c r="M14" i="2"/>
  <c r="M40" i="2"/>
  <c r="M15" i="2"/>
  <c r="M38" i="2"/>
  <c r="M43" i="2"/>
  <c r="M18" i="2"/>
  <c r="M31" i="2"/>
  <c r="M16" i="2"/>
  <c r="M12" i="2"/>
  <c r="M19" i="2"/>
  <c r="M9" i="2"/>
  <c r="M24" i="2"/>
  <c r="M11" i="2"/>
  <c r="M39" i="2"/>
  <c r="M21" i="2"/>
  <c r="M28" i="2"/>
  <c r="M34" i="2"/>
  <c r="M41" i="2"/>
  <c r="M22" i="2"/>
  <c r="L43" i="2"/>
  <c r="G43" i="3" s="1"/>
  <c r="M29" i="2"/>
  <c r="M36" i="2"/>
  <c r="M42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E22" i="2"/>
  <c r="E45" i="3" l="1"/>
  <c r="G45" i="3"/>
  <c r="G44" i="3"/>
  <c r="E44" i="3"/>
</calcChain>
</file>

<file path=xl/sharedStrings.xml><?xml version="1.0" encoding="utf-8"?>
<sst xmlns="http://schemas.openxmlformats.org/spreadsheetml/2006/main" count="416" uniqueCount="221">
  <si>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</si>
  <si>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</si>
  <si>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</si>
  <si>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</si>
  <si>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</si>
  <si>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</si>
  <si>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</si>
  <si>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</si>
  <si>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</si>
  <si>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</si>
  <si>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</si>
  <si>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</si>
  <si>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</si>
  <si>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</si>
  <si>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</si>
  <si>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</si>
  <si>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</si>
  <si>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</si>
  <si>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</si>
  <si>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</si>
  <si>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</si>
  <si>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</si>
  <si>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</si>
  <si>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</si>
  <si>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</si>
  <si>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</si>
  <si>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</si>
  <si>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</si>
  <si>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</si>
  <si>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</si>
  <si>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</si>
  <si>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</si>
  <si>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</si>
  <si>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</si>
  <si>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</si>
  <si>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</si>
  <si>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</si>
  <si>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</si>
  <si>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</si>
  <si>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</si>
  <si>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</si>
  <si>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</si>
  <si>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</si>
  <si>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</si>
  <si>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</si>
  <si>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</si>
  <si>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</si>
  <si>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</si>
  <si>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</si>
  <si>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</si>
  <si>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</si>
  <si>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</si>
  <si>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</si>
  <si>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</si>
  <si>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</si>
  <si>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</si>
  <si>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</si>
  <si>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</si>
  <si>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</si>
  <si>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</si>
  <si>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</si>
  <si>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</si>
  <si>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</si>
  <si>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</si>
  <si>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</si>
  <si>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</si>
  <si>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</si>
  <si>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</si>
  <si>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</si>
  <si>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</si>
  <si>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</si>
  <si>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</si>
  <si>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</si>
  <si>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</si>
  <si>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</si>
  <si>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</si>
  <si>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</si>
  <si>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</si>
  <si>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</si>
  <si>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</si>
  <si>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</si>
  <si>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</si>
  <si>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</si>
  <si>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</si>
  <si>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</si>
  <si>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</si>
  <si>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</si>
  <si>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</si>
  <si>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</si>
  <si>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</si>
  <si>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</si>
  <si>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</si>
  <si>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</si>
  <si>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</si>
  <si>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</si>
  <si>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</si>
  <si>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</si>
  <si>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</si>
  <si>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</si>
  <si>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</si>
  <si>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</si>
  <si>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</si>
  <si>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</si>
  <si>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</si>
  <si>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</si>
  <si>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</si>
  <si>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</si>
  <si>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</si>
  <si>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SEKTÖREL BAZDA İHRACAT KAYIT RAKAMLARI - 1.000 TL   </t>
  </si>
  <si>
    <t>İHRACATÇI  BİRLİKLERİ  GENEL SEKRETERLİKLERİ BAZINDA İHRACAT RAKAMLARI (1.000 $)</t>
  </si>
  <si>
    <t>Not: İlgili dönem ortalama MB Dolar Satış Kuru baz alınarak hesaplanmıştır.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</si>
  <si>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</si>
  <si>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</si>
  <si>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Değişim    ('26/'25)</t>
  </si>
  <si>
    <t xml:space="preserve"> Pay(26)  (%)</t>
  </si>
  <si>
    <t>SON 12 AYLIK
(2026/2025)</t>
  </si>
  <si>
    <t>2026 YILI İHRACATIMIZDA İLK 20 ÜLKE (1.000 $)</t>
  </si>
  <si>
    <t>1 - 31 MAYıS İHRACAT RAKAMLARI</t>
  </si>
  <si>
    <t xml:space="preserve">SEKTÖREL BAZDA İHRACAT RAKAMLARI -1.000 $ </t>
  </si>
  <si>
    <t>1 - 31 MAYıS</t>
  </si>
  <si>
    <t>1 OCAK  -  31 MAYıS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</si>
  <si>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</si>
  <si>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</si>
  <si>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</si>
  <si>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</si>
  <si>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</si>
  <si>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</si>
  <si>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</si>
  <si>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</si>
  <si>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</si>
  <si>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</si>
  <si>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</si>
  <si>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</si>
  <si>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</si>
  <si>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</si>
  <si>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</si>
  <si>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</si>
  <si>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</si>
  <si>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</si>
  <si>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</si>
  <si>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</si>
  <si>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</si>
  <si>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</si>
  <si>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</si>
  <si>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</si>
  <si>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</si>
  <si>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</si>
  <si>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</si>
  <si>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</si>
  <si>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1 - 31 MAYıS</t>
  </si>
  <si>
    <t>2026  1 - 31 MAYıS</t>
  </si>
  <si>
    <t>MAKAO</t>
  </si>
  <si>
    <t>CAYMAN ADALARI</t>
  </si>
  <si>
    <t>AMERİKAN SAMOASI</t>
  </si>
  <si>
    <t>TUVALU</t>
  </si>
  <si>
    <t>LESOTHO</t>
  </si>
  <si>
    <t>TÜRK VE CAİCOS AD.</t>
  </si>
  <si>
    <t>KUZEY MARİANA ADALARI</t>
  </si>
  <si>
    <t>MALİ</t>
  </si>
  <si>
    <t>RUANDA</t>
  </si>
  <si>
    <t>ERMENİSTAN</t>
  </si>
  <si>
    <t>ALMANYA</t>
  </si>
  <si>
    <t>ABD</t>
  </si>
  <si>
    <t>İTALYA</t>
  </si>
  <si>
    <t>BİRLEŞİK KRALLIK</t>
  </si>
  <si>
    <t>İSPANYA</t>
  </si>
  <si>
    <t>FRANSA</t>
  </si>
  <si>
    <t>UKRAYNA</t>
  </si>
  <si>
    <t>IRAK</t>
  </si>
  <si>
    <t>HOLLANDA</t>
  </si>
  <si>
    <t>ROMANYA</t>
  </si>
  <si>
    <t>İSTANBUL</t>
  </si>
  <si>
    <t>KOCAELI</t>
  </si>
  <si>
    <t>ANKARA</t>
  </si>
  <si>
    <t>BURSA</t>
  </si>
  <si>
    <t>İZMIR</t>
  </si>
  <si>
    <t>GAZIANTEP</t>
  </si>
  <si>
    <t>SAKARYA</t>
  </si>
  <si>
    <t>DENIZLI</t>
  </si>
  <si>
    <t>MANISA</t>
  </si>
  <si>
    <t>HATAY</t>
  </si>
  <si>
    <t>TUNCELI</t>
  </si>
  <si>
    <t>KIRIKKALE</t>
  </si>
  <si>
    <t>ELAZIĞ</t>
  </si>
  <si>
    <t>NIĞDE</t>
  </si>
  <si>
    <t>SIIRT</t>
  </si>
  <si>
    <t>RIZE</t>
  </si>
  <si>
    <t>TOKAT</t>
  </si>
  <si>
    <t>OSMANIYE</t>
  </si>
  <si>
    <t>TRABZON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</si>
  <si>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</si>
  <si>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</si>
  <si>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</si>
  <si>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</si>
  <si>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</si>
  <si>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</si>
  <si>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</si>
  <si>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</si>
  <si>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</si>
  <si>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</si>
  <si>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</si>
  <si>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</si>
  <si>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</si>
  <si>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</si>
  <si>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POLONYA</t>
  </si>
  <si>
    <t>RUSYA FEDERASYONU</t>
  </si>
  <si>
    <t>BULGARİSTAN</t>
  </si>
  <si>
    <t>FAS</t>
  </si>
  <si>
    <t>BELÇİKA</t>
  </si>
  <si>
    <t>BAE</t>
  </si>
  <si>
    <t>MISIR</t>
  </si>
  <si>
    <t>ÇİN</t>
  </si>
  <si>
    <t>YUNANİSTAN</t>
  </si>
  <si>
    <t>SLOVENYA</t>
  </si>
  <si>
    <t>MAYIS  (2025/2024)</t>
  </si>
  <si>
    <t>OCAK - MAYIS  (2026/2025)</t>
  </si>
  <si>
    <t>İhracatçı Birlikleri Kaydından Muaf İhracat ile Antrepo ve Serbest Bölgeler Farkı</t>
  </si>
  <si>
    <t>GENEL İHRACAT TOPLAMI</t>
  </si>
  <si>
    <t>Son 12 Ay</t>
  </si>
  <si>
    <t>Mayıs</t>
  </si>
  <si>
    <t>Ocak-Mayıs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</si>
</sst>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29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29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" fillId="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8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1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20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9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21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5" fillId="7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15" fillId="10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15" fillId="1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6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15" fillId="19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15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8" borderId="27" applyNumberFormat="0" applyAlignment="0" applyProtection="0"/>
    <xf numFmtId="0" fontId="50" fillId="38" borderId="27" applyNumberFormat="0" applyAlignment="0" applyProtection="0"/>
    <xf numFmtId="0" fontId="51" fillId="39" borderId="28" applyNumberFormat="0" applyAlignment="0" applyProtection="0"/>
    <xf numFmtId="0" fontId="51" fillId="39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8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0" borderId="27" applyNumberFormat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0" borderId="27" applyNumberFormat="0" applyAlignment="0" applyProtection="0"/>
    <xf numFmtId="0" fontId="53" fillId="30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7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28" fillId="27" borderId="30" applyNumberFormat="0" applyFont="0" applyAlignment="0" applyProtection="0"/>
    <xf numFmtId="0" fontId="10" fillId="3" borderId="5" applyNumberFormat="0" applyAlignment="0" applyProtection="0"/>
    <xf numFmtId="0" fontId="52" fillId="38" borderId="29" applyNumberFormat="0" applyAlignment="0" applyProtection="0"/>
    <xf numFmtId="0" fontId="52" fillId="38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1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1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20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5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8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2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50" fillId="38" borderId="27" applyNumberFormat="0" applyAlignment="0" applyProtection="0"/>
    <xf numFmtId="0" fontId="50" fillId="38" borderId="27" applyNumberFormat="0" applyAlignment="0" applyProtection="0"/>
    <xf numFmtId="0" fontId="50" fillId="38" borderId="27" applyNumberFormat="0" applyAlignment="0" applyProtection="0"/>
    <xf numFmtId="0" fontId="51" fillId="39" borderId="28" applyNumberFormat="0" applyAlignment="0" applyProtection="0"/>
    <xf numFmtId="0" fontId="51" fillId="39" borderId="28" applyNumberFormat="0" applyAlignment="0" applyProtection="0"/>
    <xf numFmtId="0" fontId="51" fillId="39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0" fillId="38" borderId="27" applyNumberFormat="0" applyAlignment="0" applyProtection="0"/>
    <xf numFmtId="0" fontId="53" fillId="30" borderId="27" applyNumberFormat="0" applyAlignment="0" applyProtection="0"/>
    <xf numFmtId="0" fontId="53" fillId="30" borderId="27" applyNumberFormat="0" applyAlignment="0" applyProtection="0"/>
    <xf numFmtId="0" fontId="53" fillId="30" borderId="27" applyNumberFormat="0" applyAlignment="0" applyProtection="0"/>
    <xf numFmtId="0" fontId="51" fillId="39" borderId="28" applyNumberFormat="0" applyAlignment="0" applyProtection="0"/>
    <xf numFmtId="0" fontId="54" fillId="40" borderId="0" applyNumberFormat="0" applyBorder="0" applyAlignment="0" applyProtection="0"/>
    <xf numFmtId="0" fontId="45" fillId="37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2" fillId="4" borderId="7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41" fillId="27" borderId="30" applyNumberFormat="0" applyFont="0" applyAlignment="0" applyProtection="0"/>
    <xf numFmtId="0" fontId="2" fillId="4" borderId="7" applyNumberFormat="0" applyFont="0" applyAlignment="0" applyProtection="0"/>
    <xf numFmtId="0" fontId="16" fillId="27" borderId="30" applyNumberFormat="0" applyFont="0" applyAlignment="0" applyProtection="0"/>
    <xf numFmtId="0" fontId="55" fillId="30" borderId="0" applyNumberFormat="0" applyBorder="0" applyAlignment="0" applyProtection="0"/>
    <xf numFmtId="0" fontId="52" fillId="38" borderId="29" applyNumberFormat="0" applyAlignment="0" applyProtection="0"/>
    <xf numFmtId="0" fontId="52" fillId="38" borderId="29" applyNumberFormat="0" applyAlignment="0" applyProtection="0"/>
    <xf numFmtId="0" fontId="52" fillId="38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52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1" fillId="0" borderId="0" xfId="0" applyFont="1"/>
    <xf numFmtId="0" fontId="30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/>
    </xf>
    <xf numFmtId="0" fontId="32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/>
    <xf numFmtId="0" fontId="0" fillId="0" borderId="0" xfId="0" applyAlignment="1">
      <alignment horizontal="center"/>
    </xf>
    <xf numFmtId="2" fontId="24" fillId="0" borderId="9" xfId="0" applyNumberFormat="1" applyFont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Border="1"/>
    <xf numFmtId="2" fontId="24" fillId="24" borderId="9" xfId="0" applyNumberFormat="1" applyFont="1" applyFill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Border="1"/>
    <xf numFmtId="49" fontId="60" fillId="0" borderId="9" xfId="0" applyNumberFormat="1" applyFont="1" applyBorder="1"/>
    <xf numFmtId="4" fontId="61" fillId="0" borderId="9" xfId="0" applyNumberFormat="1" applyFont="1" applyBorder="1"/>
    <xf numFmtId="4" fontId="61" fillId="0" borderId="12" xfId="0" applyNumberFormat="1" applyFont="1" applyBorder="1"/>
    <xf numFmtId="3" fontId="36" fillId="0" borderId="0" xfId="0" applyNumberFormat="1" applyFont="1" applyAlignment="1">
      <alignment horizontal="center"/>
    </xf>
    <xf numFmtId="4" fontId="61" fillId="0" borderId="13" xfId="0" applyNumberFormat="1" applyFont="1" applyBorder="1"/>
    <xf numFmtId="0" fontId="36" fillId="0" borderId="0" xfId="0" applyFont="1" applyAlignment="1">
      <alignment horizontal="center"/>
    </xf>
    <xf numFmtId="49" fontId="59" fillId="41" borderId="9" xfId="0" applyNumberFormat="1" applyFont="1" applyFill="1" applyBorder="1" applyAlignment="1">
      <alignment horizontal="center"/>
    </xf>
    <xf numFmtId="0" fontId="59" fillId="41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1" fillId="0" borderId="9" xfId="0" applyNumberFormat="1" applyFont="1" applyBorder="1" applyAlignment="1">
      <alignment horizontal="right"/>
    </xf>
    <xf numFmtId="3" fontId="61" fillId="0" borderId="9" xfId="0" applyNumberFormat="1" applyFont="1" applyBorder="1" applyAlignment="1">
      <alignment horizontal="right"/>
    </xf>
    <xf numFmtId="0" fontId="32" fillId="0" borderId="9" xfId="0" applyFont="1" applyBorder="1"/>
    <xf numFmtId="0" fontId="32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2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2" fillId="0" borderId="0" xfId="0" applyFont="1"/>
    <xf numFmtId="0" fontId="63" fillId="0" borderId="0" xfId="0" applyFont="1"/>
    <xf numFmtId="0" fontId="62" fillId="0" borderId="9" xfId="0" applyFont="1" applyBorder="1" applyAlignment="1">
      <alignment wrapText="1"/>
    </xf>
    <xf numFmtId="0" fontId="70" fillId="0" borderId="9" xfId="0" applyFont="1" applyBorder="1" applyAlignment="1">
      <alignment wrapText="1"/>
    </xf>
    <xf numFmtId="0" fontId="65" fillId="0" borderId="9" xfId="2" applyFont="1" applyBorder="1" applyAlignment="1">
      <alignment horizontal="center"/>
    </xf>
    <xf numFmtId="1" fontId="65" fillId="0" borderId="9" xfId="2" applyNumberFormat="1" applyFont="1" applyBorder="1" applyAlignment="1">
      <alignment horizontal="center"/>
    </xf>
    <xf numFmtId="0" fontId="72" fillId="0" borderId="9" xfId="0" applyFont="1" applyBorder="1"/>
    <xf numFmtId="3" fontId="65" fillId="0" borderId="9" xfId="0" applyNumberFormat="1" applyFont="1" applyBorder="1" applyAlignment="1">
      <alignment horizontal="center"/>
    </xf>
    <xf numFmtId="4" fontId="65" fillId="0" borderId="9" xfId="0" applyNumberFormat="1" applyFont="1" applyBorder="1" applyAlignment="1">
      <alignment horizontal="center"/>
    </xf>
    <xf numFmtId="0" fontId="65" fillId="0" borderId="9" xfId="0" applyFont="1" applyBorder="1"/>
    <xf numFmtId="2" fontId="65" fillId="0" borderId="9" xfId="0" applyNumberFormat="1" applyFont="1" applyBorder="1" applyAlignment="1">
      <alignment horizontal="center"/>
    </xf>
    <xf numFmtId="0" fontId="62" fillId="0" borderId="9" xfId="0" applyFont="1" applyBorder="1"/>
    <xf numFmtId="3" fontId="73" fillId="0" borderId="9" xfId="0" applyNumberFormat="1" applyFont="1" applyBorder="1" applyAlignment="1">
      <alignment horizontal="center"/>
    </xf>
    <xf numFmtId="2" fontId="73" fillId="0" borderId="9" xfId="0" applyNumberFormat="1" applyFont="1" applyBorder="1" applyAlignment="1">
      <alignment horizontal="center"/>
    </xf>
    <xf numFmtId="0" fontId="70" fillId="0" borderId="9" xfId="0" applyFont="1" applyBorder="1"/>
    <xf numFmtId="3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/>
    </xf>
    <xf numFmtId="1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 wrapText="1"/>
    </xf>
    <xf numFmtId="166" fontId="65" fillId="0" borderId="9" xfId="0" applyNumberFormat="1" applyFont="1" applyBorder="1" applyAlignment="1">
      <alignment horizontal="center"/>
    </xf>
    <xf numFmtId="166" fontId="73" fillId="0" borderId="9" xfId="0" applyNumberFormat="1" applyFont="1" applyBorder="1" applyAlignment="1">
      <alignment horizontal="center"/>
    </xf>
    <xf numFmtId="0" fontId="62" fillId="0" borderId="9" xfId="2" applyFont="1" applyBorder="1"/>
    <xf numFmtId="0" fontId="74" fillId="0" borderId="9" xfId="0" applyFont="1" applyBorder="1"/>
    <xf numFmtId="166" fontId="70" fillId="0" borderId="9" xfId="0" applyNumberFormat="1" applyFont="1" applyBorder="1" applyAlignment="1">
      <alignment horizontal="center"/>
    </xf>
    <xf numFmtId="49" fontId="75" fillId="0" borderId="14" xfId="0" applyNumberFormat="1" applyFont="1" applyBorder="1" applyAlignment="1">
      <alignment horizontal="center"/>
    </xf>
    <xf numFmtId="49" fontId="75" fillId="0" borderId="15" xfId="0" applyNumberFormat="1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6" fillId="0" borderId="17" xfId="0" applyFont="1" applyBorder="1"/>
    <xf numFmtId="3" fontId="76" fillId="0" borderId="18" xfId="0" applyNumberFormat="1" applyFont="1" applyBorder="1" applyAlignment="1">
      <alignment horizontal="right"/>
    </xf>
    <xf numFmtId="0" fontId="77" fillId="0" borderId="17" xfId="0" applyFont="1" applyBorder="1"/>
    <xf numFmtId="3" fontId="77" fillId="0" borderId="0" xfId="0" applyNumberFormat="1" applyFont="1" applyAlignment="1">
      <alignment horizontal="right"/>
    </xf>
    <xf numFmtId="3" fontId="76" fillId="0" borderId="19" xfId="0" applyNumberFormat="1" applyFont="1" applyBorder="1" applyAlignment="1">
      <alignment horizontal="right"/>
    </xf>
    <xf numFmtId="3" fontId="78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right"/>
    </xf>
    <xf numFmtId="0" fontId="79" fillId="0" borderId="0" xfId="0" applyFont="1"/>
    <xf numFmtId="0" fontId="80" fillId="0" borderId="20" xfId="0" applyFont="1" applyBorder="1" applyAlignment="1">
      <alignment horizontal="center"/>
    </xf>
    <xf numFmtId="3" fontId="80" fillId="0" borderId="21" xfId="0" applyNumberFormat="1" applyFont="1" applyBorder="1" applyAlignment="1">
      <alignment horizontal="right"/>
    </xf>
    <xf numFmtId="3" fontId="80" fillId="0" borderId="22" xfId="0" applyNumberFormat="1" applyFont="1" applyBorder="1" applyAlignment="1">
      <alignment horizontal="right"/>
    </xf>
    <xf numFmtId="0" fontId="62" fillId="42" borderId="0" xfId="0" applyFont="1" applyFill="1"/>
    <xf numFmtId="3" fontId="62" fillId="42" borderId="0" xfId="0" applyNumberFormat="1" applyFont="1" applyFill="1"/>
    <xf numFmtId="49" fontId="66" fillId="42" borderId="9" xfId="0" applyNumberFormat="1" applyFont="1" applyFill="1" applyBorder="1" applyAlignment="1">
      <alignment horizontal="left"/>
    </xf>
    <xf numFmtId="3" fontId="66" fillId="42" borderId="9" xfId="0" applyNumberFormat="1" applyFont="1" applyFill="1" applyBorder="1" applyAlignment="1">
      <alignment horizontal="right"/>
    </xf>
    <xf numFmtId="49" fontId="66" fillId="42" borderId="9" xfId="0" applyNumberFormat="1" applyFont="1" applyFill="1" applyBorder="1" applyAlignment="1">
      <alignment horizontal="right"/>
    </xf>
    <xf numFmtId="49" fontId="67" fillId="42" borderId="9" xfId="0" applyNumberFormat="1" applyFont="1" applyFill="1" applyBorder="1"/>
    <xf numFmtId="3" fontId="68" fillId="42" borderId="9" xfId="0" applyNumberFormat="1" applyFont="1" applyFill="1" applyBorder="1" applyAlignment="1">
      <alignment horizontal="right"/>
    </xf>
    <xf numFmtId="49" fontId="67" fillId="42" borderId="32" xfId="0" applyNumberFormat="1" applyFont="1" applyFill="1" applyBorder="1"/>
    <xf numFmtId="168" fontId="68" fillId="42" borderId="0" xfId="170" applyNumberFormat="1" applyFont="1" applyFill="1" applyBorder="1"/>
    <xf numFmtId="49" fontId="67" fillId="42" borderId="0" xfId="0" applyNumberFormat="1" applyFont="1" applyFill="1"/>
    <xf numFmtId="0" fontId="63" fillId="42" borderId="0" xfId="0" applyFont="1" applyFill="1"/>
    <xf numFmtId="3" fontId="68" fillId="42" borderId="9" xfId="0" applyNumberFormat="1" applyFont="1" applyFill="1" applyBorder="1"/>
    <xf numFmtId="168" fontId="68" fillId="42" borderId="9" xfId="170" applyNumberFormat="1" applyFont="1" applyFill="1" applyBorder="1" applyAlignment="1">
      <alignment horizontal="center"/>
    </xf>
    <xf numFmtId="3" fontId="82" fillId="0" borderId="21" xfId="0" applyNumberFormat="1" applyFont="1" applyBorder="1" applyAlignment="1">
      <alignment horizontal="right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5" fillId="42" borderId="9" xfId="2" applyFont="1" applyFill="1" applyBorder="1" applyAlignment="1">
      <alignment horizontal="center"/>
    </xf>
    <xf numFmtId="0" fontId="64" fillId="42" borderId="9" xfId="2" applyFont="1" applyFill="1" applyBorder="1" applyAlignment="1">
      <alignment horizontal="center"/>
    </xf>
    <xf numFmtId="0" fontId="70" fillId="0" borderId="9" xfId="2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3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'2002_2026_AYLIK_IHR'!$C$25:$N$25</c:f>
              <c:numCache>
                <c:formatCode>#,##0</c:formatCode>
                <c:ptCount val="12"/>
                <c:pt idx="0">
                  <c:v>14943164.292859999</c:v>
                </c:pt>
                <c:pt idx="1">
                  <c:v>14669222.438599998</c:v>
                </c:pt>
                <c:pt idx="2">
                  <c:v>16481495.067709997</c:v>
                </c:pt>
                <c:pt idx="3">
                  <c:v>14829659.478000002</c:v>
                </c:pt>
                <c:pt idx="4">
                  <c:v>17895367.100179996</c:v>
                </c:pt>
                <c:pt idx="5">
                  <c:v>14591744.814879997</c:v>
                </c:pt>
                <c:pt idx="6">
                  <c:v>18152566.790979996</c:v>
                </c:pt>
                <c:pt idx="7">
                  <c:v>15335816.658119999</c:v>
                </c:pt>
                <c:pt idx="8">
                  <c:v>16139531.9243</c:v>
                </c:pt>
                <c:pt idx="9">
                  <c:v>17088469.551169999</c:v>
                </c:pt>
                <c:pt idx="10">
                  <c:v>15793533.103789998</c:v>
                </c:pt>
                <c:pt idx="11">
                  <c:v>18740339.758310001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'2002_2026_AYLIK_IHR'!$A$24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'2002_2026_AYLIK_IHR'!$C$24:$N$24</c:f>
              <c:numCache>
                <c:formatCode>#,##0</c:formatCode>
                <c:ptCount val="12"/>
                <c:pt idx="0">
                  <c:v>14108548.474640001</c:v>
                </c:pt>
                <c:pt idx="1">
                  <c:v>15169056.00145</c:v>
                </c:pt>
                <c:pt idx="2">
                  <c:v>15997588.384590002</c:v>
                </c:pt>
                <c:pt idx="3">
                  <c:v>18265756.00505</c:v>
                </c:pt>
                <c:pt idx="4">
                  <c:v>16183554.399609998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'2002_2026_AYLIK_IHR'!$C$10:$N$10</c:f>
              <c:numCache>
                <c:formatCode>#,##0</c:formatCode>
                <c:ptCount val="12"/>
                <c:pt idx="0">
                  <c:v>138439.98686999999</c:v>
                </c:pt>
                <c:pt idx="1">
                  <c:v>134085.84909999999</c:v>
                </c:pt>
                <c:pt idx="2">
                  <c:v>131411.24273999999</c:v>
                </c:pt>
                <c:pt idx="3">
                  <c:v>134780.829</c:v>
                </c:pt>
                <c:pt idx="4">
                  <c:v>99086.420670000007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'2002_2026_AYLIK_IHR'!$A$11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144875.76435000001</c:v>
                </c:pt>
                <c:pt idx="2">
                  <c:v>160679.17238</c:v>
                </c:pt>
                <c:pt idx="3">
                  <c:v>133032.65489000001</c:v>
                </c:pt>
                <c:pt idx="4">
                  <c:v>140798.29462</c:v>
                </c:pt>
                <c:pt idx="5">
                  <c:v>104685.37228</c:v>
                </c:pt>
                <c:pt idx="6">
                  <c:v>135311.07045</c:v>
                </c:pt>
                <c:pt idx="7">
                  <c:v>111235.74636</c:v>
                </c:pt>
                <c:pt idx="8">
                  <c:v>124453.85327000001</c:v>
                </c:pt>
                <c:pt idx="9">
                  <c:v>189277.4155</c:v>
                </c:pt>
                <c:pt idx="10">
                  <c:v>161255.61069999999</c:v>
                </c:pt>
                <c:pt idx="11">
                  <c:v>168563.86947000001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'2002_2026_AYLIK_IHR'!$C$12:$N$12</c:f>
              <c:numCache>
                <c:formatCode>#,##0</c:formatCode>
                <c:ptCount val="12"/>
                <c:pt idx="0">
                  <c:v>178476.91477999999</c:v>
                </c:pt>
                <c:pt idx="1">
                  <c:v>206368.45353</c:v>
                </c:pt>
                <c:pt idx="2">
                  <c:v>269444.73590999999</c:v>
                </c:pt>
                <c:pt idx="3">
                  <c:v>332108.60868</c:v>
                </c:pt>
                <c:pt idx="4">
                  <c:v>212658.77953999999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'2002_2026_AYLIK_IHR'!$A$13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'2002_2026_AYLIK_IHR'!$C$13:$N$13</c:f>
              <c:numCache>
                <c:formatCode>#,##0</c:formatCode>
                <c:ptCount val="12"/>
                <c:pt idx="0">
                  <c:v>206060.89421</c:v>
                </c:pt>
                <c:pt idx="1">
                  <c:v>215798.86012999999</c:v>
                </c:pt>
                <c:pt idx="2">
                  <c:v>216963.52698</c:v>
                </c:pt>
                <c:pt idx="3">
                  <c:v>208113.84456</c:v>
                </c:pt>
                <c:pt idx="4">
                  <c:v>183702.03542999999</c:v>
                </c:pt>
                <c:pt idx="5">
                  <c:v>139627.1686</c:v>
                </c:pt>
                <c:pt idx="6">
                  <c:v>164268.66523000001</c:v>
                </c:pt>
                <c:pt idx="7">
                  <c:v>122819.55160999999</c:v>
                </c:pt>
                <c:pt idx="8">
                  <c:v>143592.47411000001</c:v>
                </c:pt>
                <c:pt idx="9">
                  <c:v>200447.07019999999</c:v>
                </c:pt>
                <c:pt idx="10">
                  <c:v>193596.29294000001</c:v>
                </c:pt>
                <c:pt idx="11">
                  <c:v>246495.93595000001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'2002_2026_AYLIK_IHR'!$C$14:$N$14</c:f>
              <c:numCache>
                <c:formatCode>#,##0</c:formatCode>
                <c:ptCount val="12"/>
                <c:pt idx="0">
                  <c:v>29911.214530000001</c:v>
                </c:pt>
                <c:pt idx="1">
                  <c:v>29567.066889999998</c:v>
                </c:pt>
                <c:pt idx="2">
                  <c:v>29269.9732</c:v>
                </c:pt>
                <c:pt idx="3">
                  <c:v>37470.593500000003</c:v>
                </c:pt>
                <c:pt idx="4">
                  <c:v>30680.606210000002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'2002_2026_AYLIK_IHR'!$A$15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36783.289069999999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46765.460129999999</c:v>
                </c:pt>
                <c:pt idx="7">
                  <c:v>32493.5124</c:v>
                </c:pt>
                <c:pt idx="8">
                  <c:v>35974.835639999998</c:v>
                </c:pt>
                <c:pt idx="9">
                  <c:v>35437.127119999997</c:v>
                </c:pt>
                <c:pt idx="10">
                  <c:v>35969.177909999999</c:v>
                </c:pt>
                <c:pt idx="11">
                  <c:v>42975.553310000003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'2002_2026_AYLIK_IHR'!$C$16:$N$16</c:f>
              <c:numCache>
                <c:formatCode>#,##0</c:formatCode>
                <c:ptCount val="12"/>
                <c:pt idx="0">
                  <c:v>63852.64428</c:v>
                </c:pt>
                <c:pt idx="1">
                  <c:v>80043.006789999999</c:v>
                </c:pt>
                <c:pt idx="2">
                  <c:v>64066.314299999998</c:v>
                </c:pt>
                <c:pt idx="3">
                  <c:v>81261.4185</c:v>
                </c:pt>
                <c:pt idx="4">
                  <c:v>92340.246530000004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'2002_2026_AYLIK_IHR'!$A$17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112281.46172000001</c:v>
                </c:pt>
                <c:pt idx="9">
                  <c:v>82093.361940000003</c:v>
                </c:pt>
                <c:pt idx="10">
                  <c:v>71462.505430000005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'2002_2026_AYLIK_IHR'!$C$18:$N$18</c:f>
              <c:numCache>
                <c:formatCode>#,##0</c:formatCode>
                <c:ptCount val="12"/>
                <c:pt idx="0">
                  <c:v>14882.81105</c:v>
                </c:pt>
                <c:pt idx="1">
                  <c:v>22093.15582</c:v>
                </c:pt>
                <c:pt idx="2">
                  <c:v>17676.32344</c:v>
                </c:pt>
                <c:pt idx="3">
                  <c:v>16503.75461</c:v>
                </c:pt>
                <c:pt idx="4">
                  <c:v>12811.279339999999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'2002_2026_AYLIK_IHR'!$A$19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19389.35729</c:v>
                </c:pt>
                <c:pt idx="2">
                  <c:v>18490.980469999999</c:v>
                </c:pt>
                <c:pt idx="3">
                  <c:v>14928.546259999999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10118.767959999999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'2002_2026_AYLIK_IHR'!$C$20:$N$20</c:f>
              <c:numCache>
                <c:formatCode>#,##0</c:formatCode>
                <c:ptCount val="12"/>
                <c:pt idx="0">
                  <c:v>363615.46788000001</c:v>
                </c:pt>
                <c:pt idx="1">
                  <c:v>304681.97132000001</c:v>
                </c:pt>
                <c:pt idx="2">
                  <c:v>290551.51847000001</c:v>
                </c:pt>
                <c:pt idx="3">
                  <c:v>321187.41475</c:v>
                </c:pt>
                <c:pt idx="4">
                  <c:v>292725.08289999998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'2002_2026_AYLIK_IHR'!$A$21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335125.50468000001</c:v>
                </c:pt>
                <c:pt idx="5">
                  <c:v>313835.32322000002</c:v>
                </c:pt>
                <c:pt idx="6">
                  <c:v>370478.42333000002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381365.16022000002</c:v>
                </c:pt>
                <c:pt idx="10">
                  <c:v>362449.60379000002</c:v>
                </c:pt>
                <c:pt idx="11">
                  <c:v>444003.10048999998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'2002_2026_AYLIK_IHR'!$C$22:$N$22</c:f>
              <c:numCache>
                <c:formatCode>#,##0</c:formatCode>
                <c:ptCount val="12"/>
                <c:pt idx="0">
                  <c:v>561179.24783000001</c:v>
                </c:pt>
                <c:pt idx="1">
                  <c:v>597970.91922000004</c:v>
                </c:pt>
                <c:pt idx="2">
                  <c:v>598799.70117999997</c:v>
                </c:pt>
                <c:pt idx="3">
                  <c:v>702861.61609000002</c:v>
                </c:pt>
                <c:pt idx="4">
                  <c:v>592575.86641000002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'2002_2026_AYLIK_IHR'!$A$23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'2002_2026_AYLIK_IHR'!$C$23:$N$23</c:f>
              <c:numCache>
                <c:formatCode>#,##0</c:formatCode>
                <c:ptCount val="12"/>
                <c:pt idx="0">
                  <c:v>608344.01552000002</c:v>
                </c:pt>
                <c:pt idx="1">
                  <c:v>605487.19389999995</c:v>
                </c:pt>
                <c:pt idx="2">
                  <c:v>671769.15379000001</c:v>
                </c:pt>
                <c:pt idx="3">
                  <c:v>620960.61910000001</c:v>
                </c:pt>
                <c:pt idx="4">
                  <c:v>721990.57716999995</c:v>
                </c:pt>
                <c:pt idx="5">
                  <c:v>587456.31972999999</c:v>
                </c:pt>
                <c:pt idx="6">
                  <c:v>689790.71424999996</c:v>
                </c:pt>
                <c:pt idx="7">
                  <c:v>655611.67757000006</c:v>
                </c:pt>
                <c:pt idx="8">
                  <c:v>685723.87352000002</c:v>
                </c:pt>
                <c:pt idx="9">
                  <c:v>731416.54344000004</c:v>
                </c:pt>
                <c:pt idx="10">
                  <c:v>669705.74416999996</c:v>
                </c:pt>
                <c:pt idx="11">
                  <c:v>736495.93692000001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'2002_2026_AYLIK_IHR'!$C$26:$N$26</c:f>
              <c:numCache>
                <c:formatCode>#,##0</c:formatCode>
                <c:ptCount val="12"/>
                <c:pt idx="0">
                  <c:v>728390.54596999998</c:v>
                </c:pt>
                <c:pt idx="1">
                  <c:v>757743.92755999998</c:v>
                </c:pt>
                <c:pt idx="2">
                  <c:v>746947.96787000005</c:v>
                </c:pt>
                <c:pt idx="3">
                  <c:v>894547.14052999998</c:v>
                </c:pt>
                <c:pt idx="4">
                  <c:v>741192.30555000005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'2002_2026_AYLIK_IHR'!$A$27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'2002_2026_AYLIK_IHR'!$C$27:$N$27</c:f>
              <c:numCache>
                <c:formatCode>#,##0</c:formatCode>
                <c:ptCount val="12"/>
                <c:pt idx="0">
                  <c:v>825096.76489999995</c:v>
                </c:pt>
                <c:pt idx="1">
                  <c:v>755759.92177999998</c:v>
                </c:pt>
                <c:pt idx="2">
                  <c:v>838028.13314000005</c:v>
                </c:pt>
                <c:pt idx="3">
                  <c:v>769934.75791000004</c:v>
                </c:pt>
                <c:pt idx="4">
                  <c:v>852172.58369999996</c:v>
                </c:pt>
                <c:pt idx="5">
                  <c:v>691163.43866999994</c:v>
                </c:pt>
                <c:pt idx="6">
                  <c:v>776122.15416999999</c:v>
                </c:pt>
                <c:pt idx="7">
                  <c:v>748912.82825000002</c:v>
                </c:pt>
                <c:pt idx="8">
                  <c:v>785930.35734999995</c:v>
                </c:pt>
                <c:pt idx="9">
                  <c:v>839347.93709999998</c:v>
                </c:pt>
                <c:pt idx="10">
                  <c:v>741129.21456999995</c:v>
                </c:pt>
                <c:pt idx="11">
                  <c:v>781674.57145000005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'2002_2026_AYLIK_IHR'!$C$28:$N$28</c:f>
              <c:numCache>
                <c:formatCode>#,##0</c:formatCode>
                <c:ptCount val="12"/>
                <c:pt idx="0">
                  <c:v>106281.86023999999</c:v>
                </c:pt>
                <c:pt idx="1">
                  <c:v>126765.70570000001</c:v>
                </c:pt>
                <c:pt idx="2">
                  <c:v>112901.74999</c:v>
                </c:pt>
                <c:pt idx="3">
                  <c:v>123601.49626</c:v>
                </c:pt>
                <c:pt idx="4">
                  <c:v>104158.62895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'2002_2026_AYLIK_IHR'!$A$29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132248.76302000001</c:v>
                </c:pt>
                <c:pt idx="2">
                  <c:v>140708.49922</c:v>
                </c:pt>
                <c:pt idx="3">
                  <c:v>102625.537</c:v>
                </c:pt>
                <c:pt idx="4">
                  <c:v>124003.40394</c:v>
                </c:pt>
                <c:pt idx="5">
                  <c:v>90353.700200000007</c:v>
                </c:pt>
                <c:pt idx="6">
                  <c:v>132121.80369</c:v>
                </c:pt>
                <c:pt idx="7">
                  <c:v>137153.52114999999</c:v>
                </c:pt>
                <c:pt idx="8">
                  <c:v>128459.429</c:v>
                </c:pt>
                <c:pt idx="9">
                  <c:v>129148.84546</c:v>
                </c:pt>
                <c:pt idx="10">
                  <c:v>100339.51272</c:v>
                </c:pt>
                <c:pt idx="11">
                  <c:v>101108.93879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'2002_2026_AYLIK_IHR'!$C$30:$N$30</c:f>
              <c:numCache>
                <c:formatCode>#,##0</c:formatCode>
                <c:ptCount val="12"/>
                <c:pt idx="0">
                  <c:v>206213.18663000001</c:v>
                </c:pt>
                <c:pt idx="1">
                  <c:v>220886.23817</c:v>
                </c:pt>
                <c:pt idx="2">
                  <c:v>207035.3737</c:v>
                </c:pt>
                <c:pt idx="3">
                  <c:v>237399.16024999999</c:v>
                </c:pt>
                <c:pt idx="4">
                  <c:v>181704.07147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'2002_2026_AYLIK_IHR'!$A$31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227605.85868999999</c:v>
                </c:pt>
                <c:pt idx="2">
                  <c:v>234220.14382999999</c:v>
                </c:pt>
                <c:pt idx="3">
                  <c:v>199115.23173</c:v>
                </c:pt>
                <c:pt idx="4">
                  <c:v>233970.84344999999</c:v>
                </c:pt>
                <c:pt idx="5">
                  <c:v>165379.25289999999</c:v>
                </c:pt>
                <c:pt idx="6">
                  <c:v>230952.04178</c:v>
                </c:pt>
                <c:pt idx="7">
                  <c:v>231825.86559999999</c:v>
                </c:pt>
                <c:pt idx="8">
                  <c:v>263391.27314</c:v>
                </c:pt>
                <c:pt idx="9">
                  <c:v>286243.48690999998</c:v>
                </c:pt>
                <c:pt idx="10">
                  <c:v>250785.01693000001</c:v>
                </c:pt>
                <c:pt idx="11">
                  <c:v>284689.64033999998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583315.59624999994</c:v>
                </c:pt>
                <c:pt idx="10">
                  <c:v>531878.18385999999</c:v>
                </c:pt>
                <c:pt idx="11">
                  <c:v>588527.26875000005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'2002_2026_AYLIK_IHR'!$A$56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'2002_2026_AYLIK_IHR'!$C$56:$N$56</c:f>
              <c:numCache>
                <c:formatCode>#,##0</c:formatCode>
                <c:ptCount val="12"/>
                <c:pt idx="0">
                  <c:v>518944.05362000002</c:v>
                </c:pt>
                <c:pt idx="1">
                  <c:v>474151.28042999998</c:v>
                </c:pt>
                <c:pt idx="2">
                  <c:v>571647.26806000003</c:v>
                </c:pt>
                <c:pt idx="3">
                  <c:v>675649.56342999998</c:v>
                </c:pt>
                <c:pt idx="4">
                  <c:v>501872.57559000002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'2002_2026_AYLIK_IHR'!$C$32:$N$32</c:f>
              <c:numCache>
                <c:formatCode>#,##0</c:formatCode>
                <c:ptCount val="12"/>
                <c:pt idx="0">
                  <c:v>2316474.3198799998</c:v>
                </c:pt>
                <c:pt idx="1">
                  <c:v>2394615.1773299999</c:v>
                </c:pt>
                <c:pt idx="2">
                  <c:v>3051883.5959899998</c:v>
                </c:pt>
                <c:pt idx="3">
                  <c:v>3108525.7323699999</c:v>
                </c:pt>
                <c:pt idx="4">
                  <c:v>2978792.5875900001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'2002_2026_AYLIK_IHR'!$A$33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'2002_2026_AYLIK_IHR'!$C$33:$N$33</c:f>
              <c:numCache>
                <c:formatCode>#,##0</c:formatCode>
                <c:ptCount val="12"/>
                <c:pt idx="0">
                  <c:v>2550914.19227</c:v>
                </c:pt>
                <c:pt idx="1">
                  <c:v>2485583.3568600002</c:v>
                </c:pt>
                <c:pt idx="2">
                  <c:v>2724520.0320799998</c:v>
                </c:pt>
                <c:pt idx="3">
                  <c:v>2611357.82822</c:v>
                </c:pt>
                <c:pt idx="4">
                  <c:v>2786898.9923899998</c:v>
                </c:pt>
                <c:pt idx="5">
                  <c:v>2594537.94961</c:v>
                </c:pt>
                <c:pt idx="6">
                  <c:v>3426808.2706599999</c:v>
                </c:pt>
                <c:pt idx="7">
                  <c:v>2609346.9099599998</c:v>
                </c:pt>
                <c:pt idx="8">
                  <c:v>2471758.8242299999</c:v>
                </c:pt>
                <c:pt idx="9">
                  <c:v>2650990.8015899998</c:v>
                </c:pt>
                <c:pt idx="10">
                  <c:v>2350223.75049</c:v>
                </c:pt>
                <c:pt idx="11">
                  <c:v>2615850.71655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'2002_2026_AYLIK_IHR'!$C$42:$N$42</c:f>
              <c:numCache>
                <c:formatCode>#,##0</c:formatCode>
                <c:ptCount val="12"/>
                <c:pt idx="0">
                  <c:v>812171.09100000001</c:v>
                </c:pt>
                <c:pt idx="1">
                  <c:v>880035.88968999998</c:v>
                </c:pt>
                <c:pt idx="2">
                  <c:v>885459.18718000001</c:v>
                </c:pt>
                <c:pt idx="3">
                  <c:v>1025542.69915</c:v>
                </c:pt>
                <c:pt idx="4">
                  <c:v>838410.51370000001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'2002_2026_AYLIK_IHR'!$A$43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'2002_2026_AYLIK_IHR'!$C$43:$N$43</c:f>
              <c:numCache>
                <c:formatCode>#,##0</c:formatCode>
                <c:ptCount val="12"/>
                <c:pt idx="0">
                  <c:v>790355.64468999999</c:v>
                </c:pt>
                <c:pt idx="1">
                  <c:v>807918.66269999999</c:v>
                </c:pt>
                <c:pt idx="2">
                  <c:v>915055.14867999998</c:v>
                </c:pt>
                <c:pt idx="3">
                  <c:v>853185.49924999999</c:v>
                </c:pt>
                <c:pt idx="4">
                  <c:v>1006630.14915</c:v>
                </c:pt>
                <c:pt idx="5">
                  <c:v>797324.86086000002</c:v>
                </c:pt>
                <c:pt idx="6">
                  <c:v>985265.51376</c:v>
                </c:pt>
                <c:pt idx="7">
                  <c:v>962319.45817</c:v>
                </c:pt>
                <c:pt idx="8">
                  <c:v>940821.33100999997</c:v>
                </c:pt>
                <c:pt idx="9">
                  <c:v>1067278.7194699999</c:v>
                </c:pt>
                <c:pt idx="10">
                  <c:v>979428.81421999994</c:v>
                </c:pt>
                <c:pt idx="11">
                  <c:v>1149470.5569800001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'2002_2026_AYLIK_IHR'!$C$36:$N$36</c:f>
              <c:numCache>
                <c:formatCode>#,##0</c:formatCode>
                <c:ptCount val="12"/>
                <c:pt idx="0">
                  <c:v>3059366.8555399999</c:v>
                </c:pt>
                <c:pt idx="1">
                  <c:v>3540403.7434999999</c:v>
                </c:pt>
                <c:pt idx="2">
                  <c:v>3291151.0056400001</c:v>
                </c:pt>
                <c:pt idx="3">
                  <c:v>3854104.0348100001</c:v>
                </c:pt>
                <c:pt idx="4">
                  <c:v>3263981.5186899998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'2002_2026_AYLIK_IHR'!$A$37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'2002_2026_AYLIK_IHR'!$C$37:$N$37</c:f>
              <c:numCache>
                <c:formatCode>#,##0</c:formatCode>
                <c:ptCount val="12"/>
                <c:pt idx="0">
                  <c:v>2996341.8047600002</c:v>
                </c:pt>
                <c:pt idx="1">
                  <c:v>2976587.85182</c:v>
                </c:pt>
                <c:pt idx="2">
                  <c:v>3514223.81886</c:v>
                </c:pt>
                <c:pt idx="3">
                  <c:v>3141772.9596500001</c:v>
                </c:pt>
                <c:pt idx="4">
                  <c:v>3942322.08121</c:v>
                </c:pt>
                <c:pt idx="5">
                  <c:v>3405137.1400899999</c:v>
                </c:pt>
                <c:pt idx="6">
                  <c:v>3834858.8748900001</c:v>
                </c:pt>
                <c:pt idx="7">
                  <c:v>2729903.3161300002</c:v>
                </c:pt>
                <c:pt idx="8">
                  <c:v>3657490.6389899999</c:v>
                </c:pt>
                <c:pt idx="9">
                  <c:v>3809231.5167200002</c:v>
                </c:pt>
                <c:pt idx="10">
                  <c:v>3749827.7267900002</c:v>
                </c:pt>
                <c:pt idx="11">
                  <c:v>3759895.80143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'2002_2026_AYLIK_IHR'!$C$40:$N$40</c:f>
              <c:numCache>
                <c:formatCode>#,##0</c:formatCode>
                <c:ptCount val="12"/>
                <c:pt idx="0">
                  <c:v>1340841.7837</c:v>
                </c:pt>
                <c:pt idx="1">
                  <c:v>1407875.2747299999</c:v>
                </c:pt>
                <c:pt idx="2">
                  <c:v>1475987.0900999999</c:v>
                </c:pt>
                <c:pt idx="3">
                  <c:v>1764539.47407</c:v>
                </c:pt>
                <c:pt idx="4">
                  <c:v>1483081.8686800001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'2002_2026_AYLIK_IHR'!$A$41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'2002_2026_AYLIK_IHR'!$C$41:$N$41</c:f>
              <c:numCache>
                <c:formatCode>#,##0</c:formatCode>
                <c:ptCount val="12"/>
                <c:pt idx="0">
                  <c:v>1223527.53629</c:v>
                </c:pt>
                <c:pt idx="1">
                  <c:v>1292803.3639799999</c:v>
                </c:pt>
                <c:pt idx="2">
                  <c:v>1477508.4055999999</c:v>
                </c:pt>
                <c:pt idx="3">
                  <c:v>1378796.0325800001</c:v>
                </c:pt>
                <c:pt idx="4">
                  <c:v>1672887.2711199999</c:v>
                </c:pt>
                <c:pt idx="5">
                  <c:v>1274531.3926899999</c:v>
                </c:pt>
                <c:pt idx="6">
                  <c:v>1563391.7832800001</c:v>
                </c:pt>
                <c:pt idx="7">
                  <c:v>1488528.24602</c:v>
                </c:pt>
                <c:pt idx="8">
                  <c:v>1507559.33188</c:v>
                </c:pt>
                <c:pt idx="9">
                  <c:v>1641086.56391</c:v>
                </c:pt>
                <c:pt idx="10">
                  <c:v>1476760.56305</c:v>
                </c:pt>
                <c:pt idx="11">
                  <c:v>1726559.97645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'2002_2026_AYLIK_IHR'!$C$34:$N$34</c:f>
              <c:numCache>
                <c:formatCode>#,##0</c:formatCode>
                <c:ptCount val="12"/>
                <c:pt idx="0">
                  <c:v>1337976.3955600001</c:v>
                </c:pt>
                <c:pt idx="1">
                  <c:v>1323952.1798700001</c:v>
                </c:pt>
                <c:pt idx="2">
                  <c:v>1208687.9476300001</c:v>
                </c:pt>
                <c:pt idx="3">
                  <c:v>1449971.3497299999</c:v>
                </c:pt>
                <c:pt idx="4">
                  <c:v>1288586.15955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'2002_2026_AYLIK_IHR'!$A$35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'2002_2026_AYLIK_IHR'!$C$35:$N$35</c:f>
              <c:numCache>
                <c:formatCode>#,##0</c:formatCode>
                <c:ptCount val="12"/>
                <c:pt idx="0">
                  <c:v>1409237.6473399999</c:v>
                </c:pt>
                <c:pt idx="1">
                  <c:v>1354616.7381500001</c:v>
                </c:pt>
                <c:pt idx="2">
                  <c:v>1413635.1394400001</c:v>
                </c:pt>
                <c:pt idx="3">
                  <c:v>1225078.82311</c:v>
                </c:pt>
                <c:pt idx="4">
                  <c:v>1514397.88096</c:v>
                </c:pt>
                <c:pt idx="5">
                  <c:v>1195493.0157999999</c:v>
                </c:pt>
                <c:pt idx="6">
                  <c:v>1580751.2854599999</c:v>
                </c:pt>
                <c:pt idx="7">
                  <c:v>1519292.5675900001</c:v>
                </c:pt>
                <c:pt idx="8">
                  <c:v>1485562.47594</c:v>
                </c:pt>
                <c:pt idx="9">
                  <c:v>1508601.04969</c:v>
                </c:pt>
                <c:pt idx="10">
                  <c:v>1285471.4761999999</c:v>
                </c:pt>
                <c:pt idx="11">
                  <c:v>1269169.0910100001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'2002_2026_AYLIK_IHR'!$C$44:$N$44</c:f>
              <c:numCache>
                <c:formatCode>#,##0</c:formatCode>
                <c:ptCount val="12"/>
                <c:pt idx="0">
                  <c:v>1073270.21597</c:v>
                </c:pt>
                <c:pt idx="1">
                  <c:v>1097951.58519</c:v>
                </c:pt>
                <c:pt idx="2">
                  <c:v>1134076.6880900001</c:v>
                </c:pt>
                <c:pt idx="3">
                  <c:v>1361987.61417</c:v>
                </c:pt>
                <c:pt idx="4">
                  <c:v>1177464.06697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'2002_2026_AYLIK_IHR'!$A$45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'2002_2026_AYLIK_IHR'!$C$45:$N$45</c:f>
              <c:numCache>
                <c:formatCode>#,##0</c:formatCode>
                <c:ptCount val="12"/>
                <c:pt idx="0">
                  <c:v>1010378.18805</c:v>
                </c:pt>
                <c:pt idx="1">
                  <c:v>1020143.3007200001</c:v>
                </c:pt>
                <c:pt idx="2">
                  <c:v>1135202.2752</c:v>
                </c:pt>
                <c:pt idx="3">
                  <c:v>1080114.40429</c:v>
                </c:pt>
                <c:pt idx="4">
                  <c:v>1234408.6391499999</c:v>
                </c:pt>
                <c:pt idx="5">
                  <c:v>967648.90023000003</c:v>
                </c:pt>
                <c:pt idx="6">
                  <c:v>1186779.14974</c:v>
                </c:pt>
                <c:pt idx="7">
                  <c:v>1098570.8464299999</c:v>
                </c:pt>
                <c:pt idx="8">
                  <c:v>1130738.3596399999</c:v>
                </c:pt>
                <c:pt idx="9">
                  <c:v>1219323.5407100001</c:v>
                </c:pt>
                <c:pt idx="10">
                  <c:v>1048430.57813</c:v>
                </c:pt>
                <c:pt idx="11">
                  <c:v>1107921.67056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'2002_2026_AYLIK_IHR'!$C$48:$N$48</c:f>
              <c:numCache>
                <c:formatCode>#,##0</c:formatCode>
                <c:ptCount val="12"/>
                <c:pt idx="0">
                  <c:v>316665.27356</c:v>
                </c:pt>
                <c:pt idx="1">
                  <c:v>330902.76630000002</c:v>
                </c:pt>
                <c:pt idx="2">
                  <c:v>376368.40148</c:v>
                </c:pt>
                <c:pt idx="3">
                  <c:v>425052.75154999999</c:v>
                </c:pt>
                <c:pt idx="4">
                  <c:v>362667.46101000003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'2002_2026_AYLIK_IHR'!$A$49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'2002_2026_AYLIK_IHR'!$C$49:$N$49</c:f>
              <c:numCache>
                <c:formatCode>#,##0</c:formatCode>
                <c:ptCount val="12"/>
                <c:pt idx="0">
                  <c:v>317185.4056</c:v>
                </c:pt>
                <c:pt idx="1">
                  <c:v>320214.92627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413257.34639000002</c:v>
                </c:pt>
                <c:pt idx="5">
                  <c:v>365425.93476999999</c:v>
                </c:pt>
                <c:pt idx="6">
                  <c:v>427228.58374999999</c:v>
                </c:pt>
                <c:pt idx="7">
                  <c:v>363878.88085000002</c:v>
                </c:pt>
                <c:pt idx="8">
                  <c:v>381331.92855999997</c:v>
                </c:pt>
                <c:pt idx="9">
                  <c:v>402921.63257000002</c:v>
                </c:pt>
                <c:pt idx="10">
                  <c:v>359544.72792999999</c:v>
                </c:pt>
                <c:pt idx="11">
                  <c:v>385141.93621999997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'2002_2026_AYLIK_IHR'!$C$50:$N$50</c:f>
              <c:numCache>
                <c:formatCode>#,##0</c:formatCode>
                <c:ptCount val="12"/>
                <c:pt idx="0">
                  <c:v>473569.92371</c:v>
                </c:pt>
                <c:pt idx="1">
                  <c:v>570331.31443000003</c:v>
                </c:pt>
                <c:pt idx="2">
                  <c:v>352721.32192999998</c:v>
                </c:pt>
                <c:pt idx="3">
                  <c:v>601225.35031000001</c:v>
                </c:pt>
                <c:pt idx="4">
                  <c:v>444140.83211999998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'2002_2026_AYLIK_IHR'!$A$51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'2002_2026_AYLIK_IHR'!$C$51:$N$51</c:f>
              <c:numCache>
                <c:formatCode>#,##0</c:formatCode>
                <c:ptCount val="12"/>
                <c:pt idx="0">
                  <c:v>1162541.7113000001</c:v>
                </c:pt>
                <c:pt idx="1">
                  <c:v>877795.87298999995</c:v>
                </c:pt>
                <c:pt idx="2">
                  <c:v>565641.13740000001</c:v>
                </c:pt>
                <c:pt idx="3">
                  <c:v>503105.11076000001</c:v>
                </c:pt>
                <c:pt idx="4">
                  <c:v>853334.53607000003</c:v>
                </c:pt>
                <c:pt idx="5">
                  <c:v>379389.43831</c:v>
                </c:pt>
                <c:pt idx="6">
                  <c:v>756187.43886999995</c:v>
                </c:pt>
                <c:pt idx="7">
                  <c:v>596546.0048</c:v>
                </c:pt>
                <c:pt idx="8">
                  <c:v>498544.04073000001</c:v>
                </c:pt>
                <c:pt idx="9">
                  <c:v>568847.96887999994</c:v>
                </c:pt>
                <c:pt idx="10">
                  <c:v>615179.57655</c:v>
                </c:pt>
                <c:pt idx="11">
                  <c:v>553553.20761000004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'2002_2026_AYLIK_IHR'!$C$46:$N$46</c:f>
              <c:numCache>
                <c:formatCode>#,##0</c:formatCode>
                <c:ptCount val="12"/>
                <c:pt idx="0">
                  <c:v>1081319.28529</c:v>
                </c:pt>
                <c:pt idx="1">
                  <c:v>1177550.1851300001</c:v>
                </c:pt>
                <c:pt idx="2">
                  <c:v>1536231.35197</c:v>
                </c:pt>
                <c:pt idx="3">
                  <c:v>1426552.3473799999</c:v>
                </c:pt>
                <c:pt idx="4">
                  <c:v>1425970.6864499999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'2002_2026_AYLIK_IHR'!$A$47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'2002_2026_AYLIK_IHR'!$C$47:$N$47</c:f>
              <c:numCache>
                <c:formatCode>#,##0</c:formatCode>
                <c:ptCount val="12"/>
                <c:pt idx="0">
                  <c:v>1245833.8453200001</c:v>
                </c:pt>
                <c:pt idx="1">
                  <c:v>1233304.84629</c:v>
                </c:pt>
                <c:pt idx="2">
                  <c:v>1539795.1805400001</c:v>
                </c:pt>
                <c:pt idx="3">
                  <c:v>1300330.56874</c:v>
                </c:pt>
                <c:pt idx="4">
                  <c:v>1496070.90475</c:v>
                </c:pt>
                <c:pt idx="5">
                  <c:v>1430254.80436</c:v>
                </c:pt>
                <c:pt idx="6">
                  <c:v>1351623.13726</c:v>
                </c:pt>
                <c:pt idx="7">
                  <c:v>1364744.7517200001</c:v>
                </c:pt>
                <c:pt idx="8">
                  <c:v>1479023.9200599999</c:v>
                </c:pt>
                <c:pt idx="9">
                  <c:v>1287158.3451799999</c:v>
                </c:pt>
                <c:pt idx="10">
                  <c:v>1313269.5998199999</c:v>
                </c:pt>
                <c:pt idx="11">
                  <c:v>1490688.2500499999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'2002_2026_AYLIK_IHR'!$C$58:$N$58</c:f>
              <c:numCache>
                <c:formatCode>#,##0</c:formatCode>
                <c:ptCount val="12"/>
                <c:pt idx="0">
                  <c:v>518944.05362000002</c:v>
                </c:pt>
                <c:pt idx="1">
                  <c:v>474151.28042999998</c:v>
                </c:pt>
                <c:pt idx="2">
                  <c:v>571647.26806000003</c:v>
                </c:pt>
                <c:pt idx="3">
                  <c:v>675649.56342999998</c:v>
                </c:pt>
                <c:pt idx="4">
                  <c:v>501872.57559000002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'2002_2026_AYLIK_IHR'!$A$59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583315.59624999994</c:v>
                </c:pt>
                <c:pt idx="10">
                  <c:v>531878.18385999999</c:v>
                </c:pt>
                <c:pt idx="11">
                  <c:v>588527.26875000005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'2002_2026_AYLIK_IHR'!$C$83:$N$83</c:f>
              <c:numCache>
                <c:formatCode>#,##0</c:formatCode>
                <c:ptCount val="12"/>
                <c:pt idx="0">
                  <c:v>21160200.136999998</c:v>
                </c:pt>
                <c:pt idx="1">
                  <c:v>20728040.418000001</c:v>
                </c:pt>
                <c:pt idx="2">
                  <c:v>23405443.736000001</c:v>
                </c:pt>
                <c:pt idx="3">
                  <c:v>20779265.844999999</c:v>
                </c:pt>
                <c:pt idx="4">
                  <c:v>24815710.495000001</c:v>
                </c:pt>
                <c:pt idx="5">
                  <c:v>20468059.767999999</c:v>
                </c:pt>
                <c:pt idx="6">
                  <c:v>24909462.059999999</c:v>
                </c:pt>
                <c:pt idx="7">
                  <c:v>21701379.021000002</c:v>
                </c:pt>
                <c:pt idx="8">
                  <c:v>22518585.625999998</c:v>
                </c:pt>
                <c:pt idx="9">
                  <c:v>23949876.686000001</c:v>
                </c:pt>
                <c:pt idx="10">
                  <c:v>22508654.316</c:v>
                </c:pt>
                <c:pt idx="11">
                  <c:v>26309863.588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'2002_2026_AYLIK_IHR'!$C$84:$N$84</c:f>
              <c:numCache>
                <c:formatCode>#,##0</c:formatCode>
                <c:ptCount val="12"/>
                <c:pt idx="0">
                  <c:v>20329140</c:v>
                </c:pt>
                <c:pt idx="1">
                  <c:v>21030890.032000002</c:v>
                </c:pt>
                <c:pt idx="2">
                  <c:v>21896870.203000002</c:v>
                </c:pt>
                <c:pt idx="3">
                  <c:v>25408276.191</c:v>
                </c:pt>
                <c:pt idx="4">
                  <c:v>22504030.52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'2002_2026_AYLIK_IHR'!$C$38:$N$38</c:f>
              <c:numCache>
                <c:formatCode>#,##0</c:formatCode>
                <c:ptCount val="12"/>
                <c:pt idx="0">
                  <c:v>166912.11350000001</c:v>
                </c:pt>
                <c:pt idx="1">
                  <c:v>176440.92413</c:v>
                </c:pt>
                <c:pt idx="2">
                  <c:v>235413.85431</c:v>
                </c:pt>
                <c:pt idx="3">
                  <c:v>353492.78448999999</c:v>
                </c:pt>
                <c:pt idx="4">
                  <c:v>349625.77901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'2002_2026_AYLIK_IHR'!$A$39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262652.07131999999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'2002_2026_AYLIK_IHR'!$C$52:$N$52</c:f>
              <c:numCache>
                <c:formatCode>#,##0</c:formatCode>
                <c:ptCount val="12"/>
                <c:pt idx="0">
                  <c:v>554488.19403000001</c:v>
                </c:pt>
                <c:pt idx="1">
                  <c:v>552714.44915999996</c:v>
                </c:pt>
                <c:pt idx="2">
                  <c:v>801526.52358000004</c:v>
                </c:pt>
                <c:pt idx="3">
                  <c:v>962331.95102000004</c:v>
                </c:pt>
                <c:pt idx="4">
                  <c:v>992230.33348000003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'2002_2026_AYLIK_IHR'!$A$53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'2002_2026_AYLIK_IHR'!$C$53:$N$53</c:f>
              <c:numCache>
                <c:formatCode>#,##0</c:formatCode>
                <c:ptCount val="12"/>
                <c:pt idx="0">
                  <c:v>385092.23923000001</c:v>
                </c:pt>
                <c:pt idx="1">
                  <c:v>435232.14489</c:v>
                </c:pt>
                <c:pt idx="2">
                  <c:v>883920.19247000001</c:v>
                </c:pt>
                <c:pt idx="3">
                  <c:v>538166.54835000006</c:v>
                </c:pt>
                <c:pt idx="4">
                  <c:v>740976.43733999995</c:v>
                </c:pt>
                <c:pt idx="5">
                  <c:v>619549.39476000005</c:v>
                </c:pt>
                <c:pt idx="6">
                  <c:v>981427.40345999994</c:v>
                </c:pt>
                <c:pt idx="7">
                  <c:v>833854.67541000003</c:v>
                </c:pt>
                <c:pt idx="8">
                  <c:v>572821.47238000005</c:v>
                </c:pt>
                <c:pt idx="9">
                  <c:v>707502.30084000004</c:v>
                </c:pt>
                <c:pt idx="10">
                  <c:v>746157.02324999997</c:v>
                </c:pt>
                <c:pt idx="11">
                  <c:v>2561256.8997300002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'2002_2026_AYLIK_IHR'!$C$54:$N$54</c:f>
              <c:numCache>
                <c:formatCode>#,##0</c:formatCode>
                <c:ptCount val="12"/>
                <c:pt idx="0">
                  <c:v>534607.43006000004</c:v>
                </c:pt>
                <c:pt idx="1">
                  <c:v>610886.64055999997</c:v>
                </c:pt>
                <c:pt idx="2">
                  <c:v>581196.32513000001</c:v>
                </c:pt>
                <c:pt idx="3">
                  <c:v>676882.11895999999</c:v>
                </c:pt>
                <c:pt idx="4">
                  <c:v>551547.58638999995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'2002_2026_AYLIK_IHR'!$A$55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'2002_2026_AYLIK_IHR'!$C$55:$N$55</c:f>
              <c:numCache>
                <c:formatCode>#,##0</c:formatCode>
                <c:ptCount val="12"/>
                <c:pt idx="0">
                  <c:v>588849.93016999995</c:v>
                </c:pt>
                <c:pt idx="1">
                  <c:v>590623.99667999998</c:v>
                </c:pt>
                <c:pt idx="2">
                  <c:v>637532.90419000003</c:v>
                </c:pt>
                <c:pt idx="3">
                  <c:v>609011.31160000002</c:v>
                </c:pt>
                <c:pt idx="4">
                  <c:v>656984.46658999997</c:v>
                </c:pt>
                <c:pt idx="5">
                  <c:v>531511.53674000001</c:v>
                </c:pt>
                <c:pt idx="6">
                  <c:v>656397.27888999996</c:v>
                </c:pt>
                <c:pt idx="7">
                  <c:v>569194.61222999997</c:v>
                </c:pt>
                <c:pt idx="8">
                  <c:v>605678.18370000005</c:v>
                </c:pt>
                <c:pt idx="9">
                  <c:v>665893.10981000005</c:v>
                </c:pt>
                <c:pt idx="10">
                  <c:v>612734.85930000001</c:v>
                </c:pt>
                <c:pt idx="11">
                  <c:v>662052.83406999998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'2002_2026_AYLIK_IHR'!$C$3:$N$3</c:f>
              <c:numCache>
                <c:formatCode>#,##0</c:formatCode>
                <c:ptCount val="12"/>
                <c:pt idx="0">
                  <c:v>3004806.4899499998</c:v>
                </c:pt>
                <c:pt idx="1">
                  <c:v>2949249.4104099995</c:v>
                </c:pt>
                <c:pt idx="2">
                  <c:v>3117118.0494200001</c:v>
                </c:pt>
                <c:pt idx="3">
                  <c:v>2768260.2958500003</c:v>
                </c:pt>
                <c:pt idx="4">
                  <c:v>3099839.8374100002</c:v>
                </c:pt>
                <c:pt idx="5">
                  <c:v>2542899.7574300002</c:v>
                </c:pt>
                <c:pt idx="6">
                  <c:v>2893562.3463099999</c:v>
                </c:pt>
                <c:pt idx="7">
                  <c:v>2704120.7921700003</c:v>
                </c:pt>
                <c:pt idx="8">
                  <c:v>2916370.7202500002</c:v>
                </c:pt>
                <c:pt idx="9">
                  <c:v>3288746.5445700004</c:v>
                </c:pt>
                <c:pt idx="10">
                  <c:v>3267104.61081</c:v>
                </c:pt>
                <c:pt idx="11">
                  <c:v>3820084.9476600001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'2002_2026_AYLIK_IHR'!$A$2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'2002_2026_AYLIK_IHR'!$C$2:$N$2</c:f>
              <c:numCache>
                <c:formatCode>#,##0</c:formatCode>
                <c:ptCount val="12"/>
                <c:pt idx="0">
                  <c:v>2976141.6473499993</c:v>
                </c:pt>
                <c:pt idx="1">
                  <c:v>2912345.60085</c:v>
                </c:pt>
                <c:pt idx="2">
                  <c:v>2943972.4259199994</c:v>
                </c:pt>
                <c:pt idx="3">
                  <c:v>3274720.5215900005</c:v>
                </c:pt>
                <c:pt idx="4">
                  <c:v>2757910.7537599998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'2002_2026_AYLIK_IHR'!$A$68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'2002_2026_AYLIK_IHR'!$C$68:$N$68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'2002_2026_AYLIK_IHR'!$A$69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'2002_2026_AYLIK_IHR'!$A$70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'2002_2026_AYLIK_IHR'!$C$70:$N$70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'2002_2026_AYLIK_IHR'!$A$71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'2002_2026_AYLIK_IHR'!$C$71:$N$71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'2002_2026_AYLIK_IHR'!$A$72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'2002_2026_AYLIK_IHR'!$C$72:$N$72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'2002_2026_AYLIK_IHR'!$A$73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'2002_2026_AYLIK_IHR'!$C$73:$N$73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'2002_2026_AYLIK_IHR'!$A$74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'2002_2026_AYLIK_IHR'!$C$74:$N$74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'2002_2026_AYLIK_IHR'!$A$75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'2002_2026_AYLIK_IHR'!$C$75:$N$75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'2002_2026_AYLIK_IHR'!$A$76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'2002_2026_AYLIK_IHR'!$C$76:$N$76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'2002_2026_AYLIK_IHR'!$A$77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'2002_2026_AYLIK_IHR'!$C$77:$N$77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'2002_2026_AYLIK_IHR'!$A$79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'2002_2026_AYLIK_IHR'!$C$79:$N$79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'2002_2026_AYLIK_IHR'!$A$80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'2002_2026_AYLIK_IHR'!$C$80:$N$80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'2002_2026_AYLIK_IHR'!$A$81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'2002_2026_AYLIK_IHR'!$C$81:$N$81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'2002_2026_AYLIK_IHR'!$A$82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'2002_2026_AYLIK_IHR'!$C$82:$N$82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'2002_2026_AYLIK_IHR'!$C$83:$N$83</c:f>
              <c:numCache>
                <c:formatCode>#,##0</c:formatCode>
                <c:ptCount val="12"/>
                <c:pt idx="0">
                  <c:v>21160200.136999998</c:v>
                </c:pt>
                <c:pt idx="1">
                  <c:v>20728040.418000001</c:v>
                </c:pt>
                <c:pt idx="2">
                  <c:v>23405443.736000001</c:v>
                </c:pt>
                <c:pt idx="3">
                  <c:v>20779265.844999999</c:v>
                </c:pt>
                <c:pt idx="4">
                  <c:v>24815710.495000001</c:v>
                </c:pt>
                <c:pt idx="5">
                  <c:v>20468059.767999999</c:v>
                </c:pt>
                <c:pt idx="6">
                  <c:v>24909462.059999999</c:v>
                </c:pt>
                <c:pt idx="7">
                  <c:v>21701379.021000002</c:v>
                </c:pt>
                <c:pt idx="8">
                  <c:v>22518585.625999998</c:v>
                </c:pt>
                <c:pt idx="9">
                  <c:v>23949876.686000001</c:v>
                </c:pt>
                <c:pt idx="10">
                  <c:v>22508654.316</c:v>
                </c:pt>
                <c:pt idx="11">
                  <c:v>26309863.588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'2002_2026_AYLIK_IHR'!$C$84:$N$84</c:f>
              <c:numCache>
                <c:formatCode>#,##0</c:formatCode>
                <c:ptCount val="12"/>
                <c:pt idx="0">
                  <c:v>20329140</c:v>
                </c:pt>
                <c:pt idx="1">
                  <c:v>21030890.032000002</c:v>
                </c:pt>
                <c:pt idx="2">
                  <c:v>21896870.203000002</c:v>
                </c:pt>
                <c:pt idx="3">
                  <c:v>25408276.191</c:v>
                </c:pt>
                <c:pt idx="4">
                  <c:v>22504030.52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BA7-B524-9F9D8C6F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59275053304904E-2"/>
          <c:h val="0.87017686709615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'2002_2026_AYLIK_IHR'!$A$60:$A$84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'2002_2026_AYLIK_IHR'!$A$60:$A$84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'2002_2026_AYLIK_IHR'!$O$60:$O$84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273254541.69599998</c:v>
                </c:pt>
                <c:pt idx="24">
                  <c:v>111169206.94599999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'2002_2026_AYLIK_IHR'!$C$4:$N$4</c:f>
              <c:numCache>
                <c:formatCode>#,##0</c:formatCode>
                <c:ptCount val="12"/>
                <c:pt idx="0">
                  <c:v>926253.74947000004</c:v>
                </c:pt>
                <c:pt idx="1">
                  <c:v>949560.95201000001</c:v>
                </c:pt>
                <c:pt idx="2">
                  <c:v>945851.13434999995</c:v>
                </c:pt>
                <c:pt idx="3">
                  <c:v>1109507.36347</c:v>
                </c:pt>
                <c:pt idx="4">
                  <c:v>911386.49595000001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'2002_2026_AYLIK_IHR'!$A$5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'2002_2026_AYLIK_IHR'!$C$5:$N$5</c:f>
              <c:numCache>
                <c:formatCode>#,##0</c:formatCode>
                <c:ptCount val="12"/>
                <c:pt idx="0">
                  <c:v>1024709.00734</c:v>
                </c:pt>
                <c:pt idx="1">
                  <c:v>1063435.5238399999</c:v>
                </c:pt>
                <c:pt idx="2">
                  <c:v>1106849.8792699999</c:v>
                </c:pt>
                <c:pt idx="3">
                  <c:v>956200.75358000002</c:v>
                </c:pt>
                <c:pt idx="4">
                  <c:v>1055854.9192600001</c:v>
                </c:pt>
                <c:pt idx="5">
                  <c:v>862683.00791000004</c:v>
                </c:pt>
                <c:pt idx="6">
                  <c:v>1018302.44293</c:v>
                </c:pt>
                <c:pt idx="7">
                  <c:v>955115.03984999994</c:v>
                </c:pt>
                <c:pt idx="8">
                  <c:v>991736.26060000004</c:v>
                </c:pt>
                <c:pt idx="9">
                  <c:v>1089685.15396</c:v>
                </c:pt>
                <c:pt idx="10">
                  <c:v>1030943.10122</c:v>
                </c:pt>
                <c:pt idx="11">
                  <c:v>1204871.7914100001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'2002_2026_AYLIK_IHR'!$C$6:$N$6</c:f>
              <c:numCache>
                <c:formatCode>#,##0</c:formatCode>
                <c:ptCount val="12"/>
                <c:pt idx="0">
                  <c:v>512423.18961</c:v>
                </c:pt>
                <c:pt idx="1">
                  <c:v>397572.88523000001</c:v>
                </c:pt>
                <c:pt idx="2">
                  <c:v>394671.68440000003</c:v>
                </c:pt>
                <c:pt idx="3">
                  <c:v>329075.57746</c:v>
                </c:pt>
                <c:pt idx="4">
                  <c:v>322593.63744000002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'2002_2026_AYLIK_IHR'!$A$7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298206.19050999999</c:v>
                </c:pt>
                <c:pt idx="3">
                  <c:v>235491.99077999999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121341.55160000001</c:v>
                </c:pt>
                <c:pt idx="7">
                  <c:v>177463.01910999999</c:v>
                </c:pt>
                <c:pt idx="8">
                  <c:v>240240.10407999999</c:v>
                </c:pt>
                <c:pt idx="9">
                  <c:v>334464.82195999997</c:v>
                </c:pt>
                <c:pt idx="10">
                  <c:v>517955.39017999999</c:v>
                </c:pt>
                <c:pt idx="11">
                  <c:v>620948.12629000004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'2002_2026_AYLIK_IHR'!$C$8:$N$8</c:f>
              <c:numCache>
                <c:formatCode>#,##0</c:formatCode>
                <c:ptCount val="12"/>
                <c:pt idx="0">
                  <c:v>187106.42105</c:v>
                </c:pt>
                <c:pt idx="1">
                  <c:v>190401.34093999999</c:v>
                </c:pt>
                <c:pt idx="2">
                  <c:v>202229.79793</c:v>
                </c:pt>
                <c:pt idx="3">
                  <c:v>209963.34552999999</c:v>
                </c:pt>
                <c:pt idx="4">
                  <c:v>191052.33877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'2002_2026_AYLIK_IHR'!$A$9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198799.59487</c:v>
                </c:pt>
                <c:pt idx="2">
                  <c:v>223983.42053</c:v>
                </c:pt>
                <c:pt idx="3">
                  <c:v>197644.15096</c:v>
                </c:pt>
                <c:pt idx="4">
                  <c:v>219783.12380999999</c:v>
                </c:pt>
                <c:pt idx="5">
                  <c:v>186531.79668999999</c:v>
                </c:pt>
                <c:pt idx="6">
                  <c:v>229105.25031</c:v>
                </c:pt>
                <c:pt idx="7">
                  <c:v>209391.82273000001</c:v>
                </c:pt>
                <c:pt idx="8">
                  <c:v>225769.6275</c:v>
                </c:pt>
                <c:pt idx="9">
                  <c:v>232034.58596</c:v>
                </c:pt>
                <c:pt idx="10">
                  <c:v>212025.14558000001</c:v>
                </c:pt>
                <c:pt idx="11">
                  <c:v>240529.20491999999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3459162</xdr:colOff>
      <xdr:row>3</xdr:row>
      <xdr:rowOff>125412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125412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3036307</xdr:colOff>
      <xdr:row>3</xdr:row>
      <xdr:rowOff>142873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" sqref="B2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30" t="s">
        <v>117</v>
      </c>
      <c r="C1" s="130"/>
      <c r="D1" s="130"/>
      <c r="E1" s="130"/>
      <c r="F1" s="130"/>
      <c r="G1" s="130"/>
      <c r="H1" s="130"/>
      <c r="I1" s="130"/>
      <c r="J1" s="130"/>
      <c r="K1" s="57"/>
      <c r="L1" s="57"/>
      <c r="M1" s="57"/>
    </row>
    <row r="5" spans="1:13" ht="25" x14ac:dyDescent="0.25">
      <c r="A5" s="127" t="s">
        <v>118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9"/>
    </row>
    <row r="6" spans="1:13" ht="18" x14ac:dyDescent="0.25">
      <c r="A6" s="2"/>
      <c r="B6" s="126" t="s">
        <v>119</v>
      </c>
      <c r="C6" s="126"/>
      <c r="D6" s="126"/>
      <c r="E6" s="126"/>
      <c r="F6" s="126" t="s">
        <v>120</v>
      </c>
      <c r="G6" s="126"/>
      <c r="H6" s="126"/>
      <c r="I6" s="126"/>
      <c r="J6" s="126" t="s">
        <v>101</v>
      </c>
      <c r="K6" s="126"/>
      <c r="L6" s="126"/>
      <c r="M6" s="126"/>
    </row>
    <row r="7" spans="1:13" ht="29" x14ac:dyDescent="0.4">
      <c r="A7" s="3" t="s">
        <v>1</v>
      </c>
      <c r="B7" s="4">
        <v>2025</v>
      </c>
      <c r="C7" s="5">
        <v>2026</v>
      </c>
      <c r="D7" s="6" t="s">
        <v>113</v>
      </c>
      <c r="E7" s="6" t="s">
        <v>114</v>
      </c>
      <c r="F7" s="4">
        <v>2025</v>
      </c>
      <c r="G7" s="5">
        <v>2026</v>
      </c>
      <c r="H7" s="6" t="s">
        <v>113</v>
      </c>
      <c r="I7" s="6" t="s">
        <v>114</v>
      </c>
      <c r="J7" s="4" t="s">
        <v>121</v>
      </c>
      <c r="K7" s="4" t="s">
        <v>122</v>
      </c>
      <c r="L7" s="6" t="s">
        <v>113</v>
      </c>
      <c r="M7" s="6" t="s">
        <v>114</v>
      </c>
    </row>
    <row r="8" spans="1:13" ht="16.5" x14ac:dyDescent="0.35">
      <c r="A8" s="73" t="s">
        <v>2</v>
      </c>
      <c r="B8" s="7">
        <f>B9+B18+B20</f>
        <v>3099839.8374100002</v>
      </c>
      <c r="C8" s="7">
        <f>C9+C18+C20</f>
        <v>2757910.7537599998</v>
      </c>
      <c r="D8" s="9">
        <f t="shared" ref="D8:D45" si="0">(C8-B8)/B8*100</f>
        <v>-11.030540337067588</v>
      </c>
      <c r="E8" s="9">
        <f>C8/C$43*100</f>
        <v>14.184348347003267</v>
      </c>
      <c r="F8" s="7">
        <f>F9+F18+F20</f>
        <v>14939274.083040001</v>
      </c>
      <c r="G8" s="7">
        <f>G9+G18+G20</f>
        <v>14865090.94947</v>
      </c>
      <c r="H8" s="9">
        <f t="shared" ref="H8:H45" si="1">(G8-F8)/F8*100</f>
        <v>-0.49656451282474207</v>
      </c>
      <c r="I8" s="9">
        <f>G8/G$43*100</f>
        <v>15.272585059943324</v>
      </c>
      <c r="J8" s="7">
        <f>J9+J18+J20</f>
        <v>36127395.00017</v>
      </c>
      <c r="K8" s="7">
        <f>K9+K18+K20</f>
        <v>36297980.668669999</v>
      </c>
      <c r="L8" s="9">
        <f t="shared" ref="L8:L45" si="2">(K8-J8)/J8*100</f>
        <v>0.47217815870531504</v>
      </c>
      <c r="M8" s="9">
        <f>K8/K$43*100</f>
        <v>15.222821906498693</v>
      </c>
    </row>
    <row r="9" spans="1:13" ht="15.5" x14ac:dyDescent="0.35">
      <c r="A9" s="8" t="s">
        <v>3</v>
      </c>
      <c r="B9" s="7">
        <f>B10+B11+B12+B13+B14+B15+B16+B17</f>
        <v>2042723.7555600002</v>
      </c>
      <c r="C9" s="7">
        <f>C10+C11+C12+C13+C14+C15+C16+C17</f>
        <v>1872609.8044500002</v>
      </c>
      <c r="D9" s="9">
        <f t="shared" si="0"/>
        <v>-8.3278001074288337</v>
      </c>
      <c r="E9" s="9">
        <f>C9/C$43*100</f>
        <v>9.6311128806903881</v>
      </c>
      <c r="F9" s="7">
        <f>F10+F11+F12+F13+F14+F15+F16+F17</f>
        <v>10223107.79446</v>
      </c>
      <c r="G9" s="7">
        <f>G10+G11+G12+G13+G14+G15+G16+G17</f>
        <v>10238942.14342</v>
      </c>
      <c r="H9" s="9">
        <f t="shared" si="1"/>
        <v>0.15488782157398304</v>
      </c>
      <c r="I9" s="9">
        <f>G9/G$43*100</f>
        <v>10.519620454444361</v>
      </c>
      <c r="J9" s="7">
        <f>J10+J11+J12+J13+J14+J15+J16+J17</f>
        <v>24493853.332910001</v>
      </c>
      <c r="K9" s="7">
        <f>K10+K11+K12+K13+K14+K15+K16+K17</f>
        <v>24359038.840240002</v>
      </c>
      <c r="L9" s="9">
        <f t="shared" si="2"/>
        <v>-0.55040132247735196</v>
      </c>
      <c r="M9" s="9">
        <f>K9/K$43*100</f>
        <v>10.215810996850285</v>
      </c>
    </row>
    <row r="10" spans="1:13" ht="14" x14ac:dyDescent="0.3">
      <c r="A10" s="10" t="s">
        <v>123</v>
      </c>
      <c r="B10" s="11">
        <v>1055854.9192600001</v>
      </c>
      <c r="C10" s="11">
        <v>911386.49595000001</v>
      </c>
      <c r="D10" s="12">
        <f t="shared" si="0"/>
        <v>-13.682601716839216</v>
      </c>
      <c r="E10" s="12">
        <f>C10/C$43*100</f>
        <v>4.6873973422399073</v>
      </c>
      <c r="F10" s="11">
        <v>5207050.0832900004</v>
      </c>
      <c r="G10" s="11">
        <v>4842559.6952499999</v>
      </c>
      <c r="H10" s="12">
        <f t="shared" si="1"/>
        <v>-6.9999401236736816</v>
      </c>
      <c r="I10" s="12">
        <f>G10/G$43*100</f>
        <v>4.9753079281493235</v>
      </c>
      <c r="J10" s="11">
        <v>12082238.650769999</v>
      </c>
      <c r="K10" s="11">
        <v>11995896.49313</v>
      </c>
      <c r="L10" s="12">
        <f t="shared" si="2"/>
        <v>-0.71462052799707254</v>
      </c>
      <c r="M10" s="12">
        <f>K10/K$43*100</f>
        <v>5.030896831165272</v>
      </c>
    </row>
    <row r="11" spans="1:13" ht="14" x14ac:dyDescent="0.3">
      <c r="A11" s="10" t="s">
        <v>124</v>
      </c>
      <c r="B11" s="11">
        <v>282674.93080999999</v>
      </c>
      <c r="C11" s="11">
        <v>322593.63744000002</v>
      </c>
      <c r="D11" s="12">
        <f t="shared" si="0"/>
        <v>14.121771080163947</v>
      </c>
      <c r="E11" s="12">
        <f>C11/C$43*100</f>
        <v>1.659147425904715</v>
      </c>
      <c r="F11" s="11">
        <v>1488276.86528</v>
      </c>
      <c r="G11" s="11">
        <v>1956336.9741400001</v>
      </c>
      <c r="H11" s="12">
        <f t="shared" si="1"/>
        <v>31.449800758136533</v>
      </c>
      <c r="I11" s="12">
        <f>G11/G$43*100</f>
        <v>2.009965693787469</v>
      </c>
      <c r="J11" s="11">
        <v>3432186.82131</v>
      </c>
      <c r="K11" s="11">
        <v>4171361.6643699999</v>
      </c>
      <c r="L11" s="12">
        <f t="shared" si="2"/>
        <v>21.536556182506143</v>
      </c>
      <c r="M11" s="12">
        <f>K11/K$43*100</f>
        <v>1.7494057397829121</v>
      </c>
    </row>
    <row r="12" spans="1:13" ht="14" x14ac:dyDescent="0.3">
      <c r="A12" s="10" t="s">
        <v>125</v>
      </c>
      <c r="B12" s="11">
        <v>219783.12380999999</v>
      </c>
      <c r="C12" s="11">
        <v>191052.33877</v>
      </c>
      <c r="D12" s="12">
        <f t="shared" si="0"/>
        <v>-13.072334464058954</v>
      </c>
      <c r="E12" s="12">
        <f>C12/C$43*100</f>
        <v>0.98261081216233748</v>
      </c>
      <c r="F12" s="11">
        <v>1050039.13155</v>
      </c>
      <c r="G12" s="11">
        <v>980753.24421999999</v>
      </c>
      <c r="H12" s="12">
        <f t="shared" si="1"/>
        <v>-6.5984100257030134</v>
      </c>
      <c r="I12" s="12">
        <f>G12/G$43*100</f>
        <v>1.007638459534576</v>
      </c>
      <c r="J12" s="11">
        <v>2652304.5445500002</v>
      </c>
      <c r="K12" s="11">
        <v>2516140.6779100001</v>
      </c>
      <c r="L12" s="12">
        <f t="shared" si="2"/>
        <v>-5.1337945681913464</v>
      </c>
      <c r="M12" s="12">
        <f>K12/K$43*100</f>
        <v>1.0552311926426587</v>
      </c>
    </row>
    <row r="13" spans="1:13" ht="14" x14ac:dyDescent="0.3">
      <c r="A13" s="10" t="s">
        <v>126</v>
      </c>
      <c r="B13" s="11">
        <v>140798.29462</v>
      </c>
      <c r="C13" s="11">
        <v>99086.420670000007</v>
      </c>
      <c r="D13" s="12">
        <f t="shared" si="0"/>
        <v>-29.625269299302254</v>
      </c>
      <c r="E13" s="12">
        <f>C13/C$43*100</f>
        <v>0.50961631203070212</v>
      </c>
      <c r="F13" s="11">
        <v>742538.64020000002</v>
      </c>
      <c r="G13" s="11">
        <v>637804.32837999996</v>
      </c>
      <c r="H13" s="12">
        <f t="shared" si="1"/>
        <v>-14.104897193200646</v>
      </c>
      <c r="I13" s="12">
        <f>G13/G$43*100</f>
        <v>0.6552883456882499</v>
      </c>
      <c r="J13" s="11">
        <v>1853000.67402</v>
      </c>
      <c r="K13" s="11">
        <v>1632587.2664099999</v>
      </c>
      <c r="L13" s="12">
        <f t="shared" si="2"/>
        <v>-11.894944815741665</v>
      </c>
      <c r="M13" s="12">
        <f>K13/K$43*100</f>
        <v>0.68468230864501123</v>
      </c>
    </row>
    <row r="14" spans="1:13" ht="14" x14ac:dyDescent="0.3">
      <c r="A14" s="10" t="s">
        <v>127</v>
      </c>
      <c r="B14" s="11">
        <v>183702.03542999999</v>
      </c>
      <c r="C14" s="11">
        <v>212658.77953999999</v>
      </c>
      <c r="D14" s="12">
        <f t="shared" si="0"/>
        <v>15.762886917512692</v>
      </c>
      <c r="E14" s="12">
        <f>C14/C$43*100</f>
        <v>1.0937359752963303</v>
      </c>
      <c r="F14" s="11">
        <v>1030639.16131</v>
      </c>
      <c r="G14" s="11">
        <v>1199057.4924399999</v>
      </c>
      <c r="H14" s="12">
        <f t="shared" si="1"/>
        <v>16.341153863776224</v>
      </c>
      <c r="I14" s="12">
        <f>G14/G$43*100</f>
        <v>1.2319270435210603</v>
      </c>
      <c r="J14" s="11">
        <v>2647042.9329300001</v>
      </c>
      <c r="K14" s="11">
        <v>2409904.6510800002</v>
      </c>
      <c r="L14" s="12">
        <f t="shared" si="2"/>
        <v>-8.9586110939089529</v>
      </c>
      <c r="M14" s="12">
        <f>K14/K$43*100</f>
        <v>1.0106774161874585</v>
      </c>
    </row>
    <row r="15" spans="1:13" ht="14" x14ac:dyDescent="0.3">
      <c r="A15" s="10" t="s">
        <v>128</v>
      </c>
      <c r="B15" s="11">
        <v>46381.982320000003</v>
      </c>
      <c r="C15" s="11">
        <v>30680.606210000002</v>
      </c>
      <c r="D15" s="12">
        <f t="shared" si="0"/>
        <v>-33.852317914470717</v>
      </c>
      <c r="E15" s="12">
        <f>C15/C$43*100</f>
        <v>0.15779495597765908</v>
      </c>
      <c r="F15" s="11">
        <v>228113.87177</v>
      </c>
      <c r="G15" s="11">
        <v>156899.45433000001</v>
      </c>
      <c r="H15" s="12">
        <f t="shared" si="1"/>
        <v>-31.218801770987092</v>
      </c>
      <c r="I15" s="12">
        <f>G15/G$43*100</f>
        <v>0.16120051133619565</v>
      </c>
      <c r="J15" s="11">
        <v>677718.19009000005</v>
      </c>
      <c r="K15" s="11">
        <v>424582.00144000002</v>
      </c>
      <c r="L15" s="12">
        <f t="shared" si="2"/>
        <v>-37.351246041718888</v>
      </c>
      <c r="M15" s="12">
        <f>K15/K$43*100</f>
        <v>0.17806324411331823</v>
      </c>
    </row>
    <row r="16" spans="1:13" ht="14" x14ac:dyDescent="0.3">
      <c r="A16" s="10" t="s">
        <v>129</v>
      </c>
      <c r="B16" s="11">
        <v>99877.326749999993</v>
      </c>
      <c r="C16" s="11">
        <v>92340.246530000004</v>
      </c>
      <c r="D16" s="12">
        <f t="shared" si="0"/>
        <v>-7.5463375575377913</v>
      </c>
      <c r="E16" s="12">
        <f>C16/C$43*100</f>
        <v>0.47491972734940091</v>
      </c>
      <c r="F16" s="11">
        <v>391642.05504000001</v>
      </c>
      <c r="G16" s="11">
        <v>381563.63040000002</v>
      </c>
      <c r="H16" s="12">
        <f t="shared" si="1"/>
        <v>-2.57337650803886</v>
      </c>
      <c r="I16" s="12">
        <f>G16/G$43*100</f>
        <v>0.39202336675057808</v>
      </c>
      <c r="J16" s="11">
        <v>1001907.89017</v>
      </c>
      <c r="K16" s="11">
        <v>1049536.29211</v>
      </c>
      <c r="L16" s="12">
        <f t="shared" si="2"/>
        <v>4.7537705219507354</v>
      </c>
      <c r="M16" s="12">
        <f>K16/K$43*100</f>
        <v>0.44015958367038638</v>
      </c>
    </row>
    <row r="17" spans="1:13" ht="14" x14ac:dyDescent="0.3">
      <c r="A17" s="10" t="s">
        <v>130</v>
      </c>
      <c r="B17" s="11">
        <v>13651.14256</v>
      </c>
      <c r="C17" s="11">
        <v>12811.279339999999</v>
      </c>
      <c r="D17" s="12">
        <f t="shared" si="0"/>
        <v>-6.1523291278265075</v>
      </c>
      <c r="E17" s="12">
        <f>C17/C$43*100</f>
        <v>6.5890329729335326E-2</v>
      </c>
      <c r="F17" s="11">
        <v>84807.986019999997</v>
      </c>
      <c r="G17" s="11">
        <v>83967.324259999994</v>
      </c>
      <c r="H17" s="12">
        <f t="shared" si="1"/>
        <v>-0.99125306407082014</v>
      </c>
      <c r="I17" s="12">
        <f>G17/G$43*100</f>
        <v>8.6269105676909111E-2</v>
      </c>
      <c r="J17" s="11">
        <v>147453.62907</v>
      </c>
      <c r="K17" s="11">
        <v>159029.79379</v>
      </c>
      <c r="L17" s="12">
        <f t="shared" si="2"/>
        <v>7.850715369307391</v>
      </c>
      <c r="M17" s="12">
        <f>K17/K$43*100</f>
        <v>6.6694680643265808E-2</v>
      </c>
    </row>
    <row r="18" spans="1:13" ht="15.5" x14ac:dyDescent="0.35">
      <c r="A18" s="8" t="s">
        <v>12</v>
      </c>
      <c r="B18" s="7">
        <f>B19</f>
        <v>335125.50468000001</v>
      </c>
      <c r="C18" s="7">
        <f>C19</f>
        <v>292725.08289999998</v>
      </c>
      <c r="D18" s="9">
        <f t="shared" si="0"/>
        <v>-12.652102328196943</v>
      </c>
      <c r="E18" s="9">
        <f>C18/C$43*100</f>
        <v>1.5055289733716801</v>
      </c>
      <c r="F18" s="7">
        <f>F19</f>
        <v>1487614.7291000001</v>
      </c>
      <c r="G18" s="7">
        <f>G19</f>
        <v>1572761.45532</v>
      </c>
      <c r="H18" s="9">
        <f t="shared" si="1"/>
        <v>5.7237081990653058</v>
      </c>
      <c r="I18" s="9">
        <f>G18/G$43*100</f>
        <v>1.6158752870752777</v>
      </c>
      <c r="J18" s="7">
        <f>J19</f>
        <v>3761709.8047600002</v>
      </c>
      <c r="K18" s="7">
        <f>K19</f>
        <v>4129353.6680999999</v>
      </c>
      <c r="L18" s="9">
        <f t="shared" si="2"/>
        <v>9.7733180500736587</v>
      </c>
      <c r="M18" s="9">
        <f>K18/K$43*100</f>
        <v>1.7317882240399762</v>
      </c>
    </row>
    <row r="19" spans="1:13" ht="14" x14ac:dyDescent="0.3">
      <c r="A19" s="10" t="s">
        <v>131</v>
      </c>
      <c r="B19" s="11">
        <v>335125.50468000001</v>
      </c>
      <c r="C19" s="11">
        <v>292725.08289999998</v>
      </c>
      <c r="D19" s="12">
        <f t="shared" si="0"/>
        <v>-12.652102328196943</v>
      </c>
      <c r="E19" s="12">
        <f>C19/C$43*100</f>
        <v>1.5055289733716801</v>
      </c>
      <c r="F19" s="11">
        <v>1487614.7291000001</v>
      </c>
      <c r="G19" s="11">
        <v>1572761.45532</v>
      </c>
      <c r="H19" s="12">
        <f t="shared" si="1"/>
        <v>5.7237081990653058</v>
      </c>
      <c r="I19" s="12">
        <f>G19/G$43*100</f>
        <v>1.6158752870752777</v>
      </c>
      <c r="J19" s="11">
        <v>3761709.8047600002</v>
      </c>
      <c r="K19" s="11">
        <v>4129353.6680999999</v>
      </c>
      <c r="L19" s="12">
        <f t="shared" si="2"/>
        <v>9.7733180500736587</v>
      </c>
      <c r="M19" s="12">
        <f>K19/K$43*100</f>
        <v>1.7317882240399762</v>
      </c>
    </row>
    <row r="20" spans="1:13" ht="15.5" x14ac:dyDescent="0.35">
      <c r="A20" s="8" t="s">
        <v>107</v>
      </c>
      <c r="B20" s="7">
        <f>B21</f>
        <v>721990.57716999995</v>
      </c>
      <c r="C20" s="7">
        <f>C21</f>
        <v>592575.86641000002</v>
      </c>
      <c r="D20" s="9">
        <f t="shared" si="0"/>
        <v>-17.924709110092437</v>
      </c>
      <c r="E20" s="9">
        <f>C20/C$43*100</f>
        <v>3.0477064929412006</v>
      </c>
      <c r="F20" s="7">
        <f>F21</f>
        <v>3228551.5594799998</v>
      </c>
      <c r="G20" s="7">
        <f>G21</f>
        <v>3053387.3507300001</v>
      </c>
      <c r="H20" s="9">
        <f t="shared" si="1"/>
        <v>-5.4254734831681679</v>
      </c>
      <c r="I20" s="9">
        <f>G20/G$43*100</f>
        <v>3.1370893184236843</v>
      </c>
      <c r="J20" s="7">
        <f>J21</f>
        <v>7871831.8624999998</v>
      </c>
      <c r="K20" s="7">
        <f>K21</f>
        <v>7809588.1603300003</v>
      </c>
      <c r="L20" s="9">
        <f t="shared" si="2"/>
        <v>-0.79071432491485683</v>
      </c>
      <c r="M20" s="9">
        <f>K20/K$43*100</f>
        <v>3.275222685608433</v>
      </c>
    </row>
    <row r="21" spans="1:13" ht="14" x14ac:dyDescent="0.3">
      <c r="A21" s="10" t="s">
        <v>132</v>
      </c>
      <c r="B21" s="11">
        <v>721990.57716999995</v>
      </c>
      <c r="C21" s="11">
        <v>592575.86641000002</v>
      </c>
      <c r="D21" s="12">
        <f t="shared" si="0"/>
        <v>-17.924709110092437</v>
      </c>
      <c r="E21" s="12">
        <f>C21/C$43*100</f>
        <v>3.0477064929412006</v>
      </c>
      <c r="F21" s="11">
        <v>3228551.5594799998</v>
      </c>
      <c r="G21" s="11">
        <v>3053387.3507300001</v>
      </c>
      <c r="H21" s="12">
        <f t="shared" si="1"/>
        <v>-5.4254734831681679</v>
      </c>
      <c r="I21" s="12">
        <f>G21/G$43*100</f>
        <v>3.1370893184236843</v>
      </c>
      <c r="J21" s="11">
        <v>7871831.8624999998</v>
      </c>
      <c r="K21" s="11">
        <v>7809588.1603300003</v>
      </c>
      <c r="L21" s="12">
        <f t="shared" si="2"/>
        <v>-0.79071432491485683</v>
      </c>
      <c r="M21" s="12">
        <f>K21/K$43*100</f>
        <v>3.275222685608433</v>
      </c>
    </row>
    <row r="22" spans="1:13" ht="16.5" x14ac:dyDescent="0.35">
      <c r="A22" s="73" t="s">
        <v>14</v>
      </c>
      <c r="B22" s="7">
        <f>B23+B27+B29</f>
        <v>17895367.10018</v>
      </c>
      <c r="C22" s="7">
        <f>C23+C27+C29</f>
        <v>16183554.399609998</v>
      </c>
      <c r="D22" s="9">
        <f t="shared" si="0"/>
        <v>-9.5656752442523736</v>
      </c>
      <c r="E22" s="9">
        <f>C22/C$43*100</f>
        <v>83.234445778850542</v>
      </c>
      <c r="F22" s="7">
        <f>F23+F27+F29</f>
        <v>78818908.377350003</v>
      </c>
      <c r="G22" s="7">
        <f>G23+G27+G29</f>
        <v>79724503.26534</v>
      </c>
      <c r="H22" s="9">
        <f t="shared" si="1"/>
        <v>1.1489563946437966</v>
      </c>
      <c r="I22" s="9">
        <f>G22/G$43*100</f>
        <v>81.90997698033236</v>
      </c>
      <c r="J22" s="7">
        <f>J23+J27+J29</f>
        <v>187420074.81173</v>
      </c>
      <c r="K22" s="7">
        <f>K23+K27+K29</f>
        <v>195566505.86689001</v>
      </c>
      <c r="L22" s="9">
        <f t="shared" si="2"/>
        <v>4.3466160513186161</v>
      </c>
      <c r="M22" s="9">
        <f>K22/K$43*100</f>
        <v>82.017622877228277</v>
      </c>
    </row>
    <row r="23" spans="1:13" ht="15.5" x14ac:dyDescent="0.35">
      <c r="A23" s="8" t="s">
        <v>15</v>
      </c>
      <c r="B23" s="7">
        <f>B24+B25+B26</f>
        <v>1210146.83109</v>
      </c>
      <c r="C23" s="7">
        <f>C24+C25+C26</f>
        <v>1027055.0059700001</v>
      </c>
      <c r="D23" s="9">
        <f>(C23-B23)/B23*100</f>
        <v>-15.129719833673901</v>
      </c>
      <c r="E23" s="9">
        <f>C23/C$43*100</f>
        <v>5.2822978250295307</v>
      </c>
      <c r="F23" s="7">
        <f>F24+F25+F26</f>
        <v>5790884.3501899997</v>
      </c>
      <c r="G23" s="7">
        <f>G24+G25+G26</f>
        <v>5495769.3588399999</v>
      </c>
      <c r="H23" s="9">
        <f t="shared" si="1"/>
        <v>-5.0961990173455467</v>
      </c>
      <c r="I23" s="9">
        <f>G23/G$43*100</f>
        <v>5.6464239127784612</v>
      </c>
      <c r="J23" s="7">
        <f>J24+J25+J26</f>
        <v>13856017.52337</v>
      </c>
      <c r="K23" s="7">
        <f>K24+K25+K26</f>
        <v>13392002.189010002</v>
      </c>
      <c r="L23" s="9">
        <f t="shared" si="2"/>
        <v>-3.3488362264075873</v>
      </c>
      <c r="M23" s="9">
        <f>K23/K$43*100</f>
        <v>5.6164023601098494</v>
      </c>
    </row>
    <row r="24" spans="1:13" ht="14" x14ac:dyDescent="0.3">
      <c r="A24" s="10" t="s">
        <v>133</v>
      </c>
      <c r="B24" s="11">
        <v>852172.58369999996</v>
      </c>
      <c r="C24" s="11">
        <v>741192.30555000005</v>
      </c>
      <c r="D24" s="12">
        <f t="shared" si="0"/>
        <v>-13.023216220843542</v>
      </c>
      <c r="E24" s="12">
        <f>C24/C$43*100</f>
        <v>3.8120631132484353</v>
      </c>
      <c r="F24" s="11">
        <v>4040992.1614299999</v>
      </c>
      <c r="G24" s="11">
        <v>3868821.88748</v>
      </c>
      <c r="H24" s="12">
        <f t="shared" si="1"/>
        <v>-4.2605941083803867</v>
      </c>
      <c r="I24" s="12">
        <f>G24/G$43*100</f>
        <v>3.9748772179840222</v>
      </c>
      <c r="J24" s="11">
        <v>9559760.5026500002</v>
      </c>
      <c r="K24" s="11">
        <v>9233102.3890400007</v>
      </c>
      <c r="L24" s="12">
        <f t="shared" si="2"/>
        <v>-3.4170114776353304</v>
      </c>
      <c r="M24" s="12">
        <f>K24/K$43*100</f>
        <v>3.872222937022507</v>
      </c>
    </row>
    <row r="25" spans="1:13" ht="14" x14ac:dyDescent="0.3">
      <c r="A25" s="10" t="s">
        <v>134</v>
      </c>
      <c r="B25" s="11">
        <v>124003.40394</v>
      </c>
      <c r="C25" s="11">
        <v>104158.62895</v>
      </c>
      <c r="D25" s="12">
        <f t="shared" si="0"/>
        <v>-16.003411486673425</v>
      </c>
      <c r="E25" s="12">
        <f>C25/C$43*100</f>
        <v>0.53570343940927545</v>
      </c>
      <c r="F25" s="11">
        <v>625767.08394000004</v>
      </c>
      <c r="G25" s="11">
        <v>573709.44114000001</v>
      </c>
      <c r="H25" s="12">
        <f t="shared" si="1"/>
        <v>-8.3190126384134704</v>
      </c>
      <c r="I25" s="12">
        <f>G25/G$43*100</f>
        <v>0.58943643663448952</v>
      </c>
      <c r="J25" s="11">
        <v>1501755.2416699999</v>
      </c>
      <c r="K25" s="11">
        <v>1392395.19215</v>
      </c>
      <c r="L25" s="12">
        <f t="shared" si="2"/>
        <v>-7.2821486807922176</v>
      </c>
      <c r="M25" s="12">
        <f>K25/K$43*100</f>
        <v>0.58394940002432727</v>
      </c>
    </row>
    <row r="26" spans="1:13" ht="14" x14ac:dyDescent="0.3">
      <c r="A26" s="10" t="s">
        <v>135</v>
      </c>
      <c r="B26" s="11">
        <v>233970.84344999999</v>
      </c>
      <c r="C26" s="11">
        <v>181704.07147</v>
      </c>
      <c r="D26" s="12">
        <f t="shared" si="0"/>
        <v>-22.339010796945516</v>
      </c>
      <c r="E26" s="12">
        <f>C26/C$43*100</f>
        <v>0.9345312723718201</v>
      </c>
      <c r="F26" s="11">
        <v>1124125.10482</v>
      </c>
      <c r="G26" s="11">
        <v>1053238.0302200001</v>
      </c>
      <c r="H26" s="12">
        <f t="shared" si="1"/>
        <v>-6.3059773592860635</v>
      </c>
      <c r="I26" s="12">
        <f>G26/G$43*100</f>
        <v>1.0821102581599493</v>
      </c>
      <c r="J26" s="11">
        <v>2794501.77905</v>
      </c>
      <c r="K26" s="11">
        <v>2766504.60782</v>
      </c>
      <c r="L26" s="12">
        <f t="shared" si="2"/>
        <v>-1.0018662875755158</v>
      </c>
      <c r="M26" s="12">
        <f>K26/K$43*100</f>
        <v>1.1602300230630151</v>
      </c>
    </row>
    <row r="27" spans="1:13" ht="15.5" x14ac:dyDescent="0.35">
      <c r="A27" s="8" t="s">
        <v>19</v>
      </c>
      <c r="B27" s="7">
        <f>B28</f>
        <v>2786898.9923899998</v>
      </c>
      <c r="C27" s="7">
        <f>C28</f>
        <v>2978792.5875900001</v>
      </c>
      <c r="D27" s="9">
        <f t="shared" si="0"/>
        <v>6.8855597466571785</v>
      </c>
      <c r="E27" s="9">
        <f>C27/C$43*100</f>
        <v>15.320376722938983</v>
      </c>
      <c r="F27" s="7">
        <f>F28</f>
        <v>13159274.40182</v>
      </c>
      <c r="G27" s="7">
        <f>G28</f>
        <v>13850291.41316</v>
      </c>
      <c r="H27" s="9">
        <f t="shared" si="1"/>
        <v>5.2511786762682613</v>
      </c>
      <c r="I27" s="9">
        <f>G27/G$43*100</f>
        <v>14.229967003332099</v>
      </c>
      <c r="J27" s="7">
        <f>J28</f>
        <v>30320216.548280001</v>
      </c>
      <c r="K27" s="7">
        <f>K28</f>
        <v>32569808.63625</v>
      </c>
      <c r="L27" s="9">
        <f t="shared" si="2"/>
        <v>7.4194459804991535</v>
      </c>
      <c r="M27" s="9">
        <f>K27/K$43*100</f>
        <v>13.659283168507558</v>
      </c>
    </row>
    <row r="28" spans="1:13" ht="14" x14ac:dyDescent="0.3">
      <c r="A28" s="10" t="s">
        <v>136</v>
      </c>
      <c r="B28" s="11">
        <v>2786898.9923899998</v>
      </c>
      <c r="C28" s="11">
        <v>2978792.5875900001</v>
      </c>
      <c r="D28" s="12">
        <f t="shared" si="0"/>
        <v>6.8855597466571785</v>
      </c>
      <c r="E28" s="12">
        <f>C28/C$43*100</f>
        <v>15.320376722938983</v>
      </c>
      <c r="F28" s="11">
        <v>13159274.40182</v>
      </c>
      <c r="G28" s="11">
        <v>13850291.41316</v>
      </c>
      <c r="H28" s="12">
        <f t="shared" si="1"/>
        <v>5.2511786762682613</v>
      </c>
      <c r="I28" s="12">
        <f>G28/G$43*100</f>
        <v>14.229967003332099</v>
      </c>
      <c r="J28" s="11">
        <v>30320216.548280001</v>
      </c>
      <c r="K28" s="11">
        <v>32569808.63625</v>
      </c>
      <c r="L28" s="12">
        <f t="shared" si="2"/>
        <v>7.4194459804991535</v>
      </c>
      <c r="M28" s="12">
        <f>K28/K$43*100</f>
        <v>13.659283168507558</v>
      </c>
    </row>
    <row r="29" spans="1:13" ht="15.5" x14ac:dyDescent="0.35">
      <c r="A29" s="8" t="s">
        <v>21</v>
      </c>
      <c r="B29" s="7">
        <f>B30+B31+B32+B33+B34+B35+B36+B37+B38+B39+B40</f>
        <v>13898321.276700001</v>
      </c>
      <c r="C29" s="7">
        <f>C30+C31+C32+C33+C34+C35+C36+C37+C38+C39+C40</f>
        <v>12177706.806049999</v>
      </c>
      <c r="D29" s="9">
        <f t="shared" si="0"/>
        <v>-12.380016524258552</v>
      </c>
      <c r="E29" s="9">
        <f>C29/C$43*100</f>
        <v>62.63177123088203</v>
      </c>
      <c r="F29" s="7">
        <f>F30+F31+F32+F33+F34+F35+F36+F37+F38+F39+F40</f>
        <v>59868749.62534</v>
      </c>
      <c r="G29" s="7">
        <f>G30+G31+G32+G33+G34+G35+G36+G37+G38+G39+G40</f>
        <v>60378442.493339993</v>
      </c>
      <c r="H29" s="9">
        <f t="shared" si="1"/>
        <v>0.85135044775389979</v>
      </c>
      <c r="I29" s="9">
        <f>G29/G$43*100</f>
        <v>62.03358606422178</v>
      </c>
      <c r="J29" s="7">
        <f>J30+J31+J32+J33+J34+J35+J36+J37+J38+J39+J40</f>
        <v>143243840.74008</v>
      </c>
      <c r="K29" s="7">
        <f>K30+K31+K32+K33+K34+K35+K36+K37+K38+K39+K40</f>
        <v>149604695.04163</v>
      </c>
      <c r="L29" s="9">
        <f t="shared" si="2"/>
        <v>4.4405778766376081</v>
      </c>
      <c r="M29" s="9">
        <f>K29/K$43*100</f>
        <v>62.741937348610868</v>
      </c>
    </row>
    <row r="30" spans="1:13" ht="14" x14ac:dyDescent="0.3">
      <c r="A30" s="10" t="s">
        <v>137</v>
      </c>
      <c r="B30" s="11">
        <v>1514397.88096</v>
      </c>
      <c r="C30" s="11">
        <v>1288586.15955</v>
      </c>
      <c r="D30" s="12">
        <f t="shared" si="0"/>
        <v>-14.910990318267912</v>
      </c>
      <c r="E30" s="12">
        <f>C30/C$43*100</f>
        <v>6.6273917447347923</v>
      </c>
      <c r="F30" s="11">
        <v>6916966.2290000003</v>
      </c>
      <c r="G30" s="11">
        <v>6609174.0323400004</v>
      </c>
      <c r="H30" s="12">
        <f t="shared" si="1"/>
        <v>-4.4498149401041394</v>
      </c>
      <c r="I30" s="12">
        <f>G30/G$43*100</f>
        <v>6.7903501517748976</v>
      </c>
      <c r="J30" s="11">
        <v>17432435.98827</v>
      </c>
      <c r="K30" s="11">
        <v>16453514.994030001</v>
      </c>
      <c r="L30" s="12">
        <f t="shared" si="2"/>
        <v>-5.6155146354686112</v>
      </c>
      <c r="M30" s="12">
        <f>K30/K$43*100</f>
        <v>6.9003543413700896</v>
      </c>
    </row>
    <row r="31" spans="1:13" ht="14" x14ac:dyDescent="0.3">
      <c r="A31" s="10" t="s">
        <v>138</v>
      </c>
      <c r="B31" s="11">
        <v>3942322.08121</v>
      </c>
      <c r="C31" s="11">
        <v>3263981.5186899998</v>
      </c>
      <c r="D31" s="12">
        <f t="shared" si="0"/>
        <v>-17.206624637624738</v>
      </c>
      <c r="E31" s="12">
        <f>C31/C$43*100</f>
        <v>16.787146138126495</v>
      </c>
      <c r="F31" s="11">
        <v>16571248.5163</v>
      </c>
      <c r="G31" s="11">
        <v>17009007.158179998</v>
      </c>
      <c r="H31" s="12">
        <f t="shared" si="1"/>
        <v>2.6416756797136016</v>
      </c>
      <c r="I31" s="12">
        <f>G31/G$43*100</f>
        <v>17.475272064699396</v>
      </c>
      <c r="J31" s="11">
        <v>38692002.015280001</v>
      </c>
      <c r="K31" s="11">
        <v>41955352.173220001</v>
      </c>
      <c r="L31" s="12">
        <f t="shared" si="2"/>
        <v>8.4341724076496707</v>
      </c>
      <c r="M31" s="12">
        <f>K31/K$43*100</f>
        <v>17.595437608148433</v>
      </c>
    </row>
    <row r="32" spans="1:13" ht="14" x14ac:dyDescent="0.3">
      <c r="A32" s="10" t="s">
        <v>139</v>
      </c>
      <c r="B32" s="11">
        <v>367051.56397000002</v>
      </c>
      <c r="C32" s="11">
        <v>349625.77901</v>
      </c>
      <c r="D32" s="12">
        <f t="shared" si="0"/>
        <v>-4.7475032585406094</v>
      </c>
      <c r="E32" s="12">
        <f>C32/C$43*100</f>
        <v>1.7981777814271456</v>
      </c>
      <c r="F32" s="11">
        <v>824389.46493999998</v>
      </c>
      <c r="G32" s="11">
        <v>1281885.4554399999</v>
      </c>
      <c r="H32" s="12">
        <f t="shared" si="1"/>
        <v>55.495128207793996</v>
      </c>
      <c r="I32" s="12">
        <f>G32/G$43*100</f>
        <v>1.3170255548291556</v>
      </c>
      <c r="J32" s="11">
        <v>2035589.5961800001</v>
      </c>
      <c r="K32" s="11">
        <v>2701196.1763900002</v>
      </c>
      <c r="L32" s="12">
        <f t="shared" si="2"/>
        <v>32.69846640300586</v>
      </c>
      <c r="M32" s="12">
        <f>K32/K$43*100</f>
        <v>1.1328406586317927</v>
      </c>
    </row>
    <row r="33" spans="1:13" ht="14" x14ac:dyDescent="0.3">
      <c r="A33" s="10" t="s">
        <v>140</v>
      </c>
      <c r="B33" s="11">
        <v>1672887.2711199999</v>
      </c>
      <c r="C33" s="11">
        <v>1483081.8686800001</v>
      </c>
      <c r="D33" s="12">
        <f t="shared" si="0"/>
        <v>-11.34597684594282</v>
      </c>
      <c r="E33" s="12">
        <f>C33/C$43*100</f>
        <v>7.6277123267319213</v>
      </c>
      <c r="F33" s="11">
        <v>7045522.6095700003</v>
      </c>
      <c r="G33" s="11">
        <v>7472325.4912799997</v>
      </c>
      <c r="H33" s="12">
        <f t="shared" si="1"/>
        <v>6.0577888307429317</v>
      </c>
      <c r="I33" s="12">
        <f>G33/G$43*100</f>
        <v>7.677163029078236</v>
      </c>
      <c r="J33" s="11">
        <v>17068551.569510002</v>
      </c>
      <c r="K33" s="11">
        <v>18150743.348560002</v>
      </c>
      <c r="L33" s="12">
        <f t="shared" si="2"/>
        <v>6.3402672139043563</v>
      </c>
      <c r="M33" s="12">
        <f>K33/K$43*100</f>
        <v>7.6121461407957378</v>
      </c>
    </row>
    <row r="34" spans="1:13" ht="14" x14ac:dyDescent="0.3">
      <c r="A34" s="10" t="s">
        <v>141</v>
      </c>
      <c r="B34" s="11">
        <v>1006630.14915</v>
      </c>
      <c r="C34" s="11">
        <v>838410.51370000001</v>
      </c>
      <c r="D34" s="12">
        <f t="shared" si="0"/>
        <v>-16.711166021805017</v>
      </c>
      <c r="E34" s="12">
        <f>C34/C$43*100</f>
        <v>4.3120709282914138</v>
      </c>
      <c r="F34" s="11">
        <v>4373145.1044699997</v>
      </c>
      <c r="G34" s="11">
        <v>4441619.3807199998</v>
      </c>
      <c r="H34" s="12">
        <f t="shared" si="1"/>
        <v>1.5657901719293352</v>
      </c>
      <c r="I34" s="12">
        <f>G34/G$43*100</f>
        <v>4.5633767076519351</v>
      </c>
      <c r="J34" s="11">
        <v>10883441.766249999</v>
      </c>
      <c r="K34" s="11">
        <v>11323528.635190001</v>
      </c>
      <c r="L34" s="12">
        <f t="shared" si="2"/>
        <v>4.0436369155272995</v>
      </c>
      <c r="M34" s="12">
        <f>K34/K$43*100</f>
        <v>4.7489159614716288</v>
      </c>
    </row>
    <row r="35" spans="1:13" ht="14" x14ac:dyDescent="0.3">
      <c r="A35" s="10" t="s">
        <v>142</v>
      </c>
      <c r="B35" s="11">
        <v>1234408.6391499999</v>
      </c>
      <c r="C35" s="11">
        <v>1177464.06697</v>
      </c>
      <c r="D35" s="12">
        <f t="shared" si="0"/>
        <v>-4.6131054477398425</v>
      </c>
      <c r="E35" s="12">
        <f>C35/C$43*100</f>
        <v>6.0558741682309982</v>
      </c>
      <c r="F35" s="11">
        <v>5480246.8074099999</v>
      </c>
      <c r="G35" s="11">
        <v>5844750.1703899996</v>
      </c>
      <c r="H35" s="12">
        <f t="shared" si="1"/>
        <v>6.6512216655487899</v>
      </c>
      <c r="I35" s="12">
        <f>G35/G$43*100</f>
        <v>6.0049712736256176</v>
      </c>
      <c r="J35" s="11">
        <v>12786251.70346</v>
      </c>
      <c r="K35" s="11">
        <v>13604163.21583</v>
      </c>
      <c r="L35" s="12">
        <f t="shared" si="2"/>
        <v>6.3968044063192506</v>
      </c>
      <c r="M35" s="12">
        <f>K35/K$43*100</f>
        <v>5.7053794730865057</v>
      </c>
    </row>
    <row r="36" spans="1:13" ht="14" x14ac:dyDescent="0.3">
      <c r="A36" s="10" t="s">
        <v>143</v>
      </c>
      <c r="B36" s="11">
        <v>1496070.90475</v>
      </c>
      <c r="C36" s="11">
        <v>1425970.6864499999</v>
      </c>
      <c r="D36" s="12">
        <f t="shared" si="0"/>
        <v>-4.6856213884938906</v>
      </c>
      <c r="E36" s="12">
        <f>C36/C$43*100</f>
        <v>7.3339809570147994</v>
      </c>
      <c r="F36" s="11">
        <v>6815335.34564</v>
      </c>
      <c r="G36" s="11">
        <v>6647623.8562200004</v>
      </c>
      <c r="H36" s="12">
        <f t="shared" si="1"/>
        <v>-2.4607958510404075</v>
      </c>
      <c r="I36" s="12">
        <f>G36/G$43*100</f>
        <v>6.8298539938800857</v>
      </c>
      <c r="J36" s="11">
        <v>16347769.90937</v>
      </c>
      <c r="K36" s="11">
        <v>16364386.66467</v>
      </c>
      <c r="L36" s="12">
        <f t="shared" si="2"/>
        <v>0.10164539501180608</v>
      </c>
      <c r="M36" s="12">
        <f>K36/K$43*100</f>
        <v>6.8629752734528999</v>
      </c>
    </row>
    <row r="37" spans="1:13" ht="14" x14ac:dyDescent="0.3">
      <c r="A37" s="13" t="s">
        <v>144</v>
      </c>
      <c r="B37" s="11">
        <v>413257.34639000002</v>
      </c>
      <c r="C37" s="11">
        <v>362667.46101000003</v>
      </c>
      <c r="D37" s="12">
        <f t="shared" si="0"/>
        <v>-12.241738912066964</v>
      </c>
      <c r="E37" s="12">
        <f>C37/C$43*100</f>
        <v>1.865253106568338</v>
      </c>
      <c r="F37" s="11">
        <v>1813087.00798</v>
      </c>
      <c r="G37" s="11">
        <v>1811656.6539</v>
      </c>
      <c r="H37" s="12">
        <f t="shared" si="1"/>
        <v>-7.8890537172485162E-2</v>
      </c>
      <c r="I37" s="12">
        <f>G37/G$43*100</f>
        <v>1.8613192775040879</v>
      </c>
      <c r="J37" s="11">
        <v>4314493.3842399996</v>
      </c>
      <c r="K37" s="11">
        <v>4497130.2785499999</v>
      </c>
      <c r="L37" s="12">
        <f t="shared" si="2"/>
        <v>4.2331017351223021</v>
      </c>
      <c r="M37" s="12">
        <f>K37/K$43*100</f>
        <v>1.8860281497636799</v>
      </c>
    </row>
    <row r="38" spans="1:13" ht="14" x14ac:dyDescent="0.3">
      <c r="A38" s="10" t="s">
        <v>145</v>
      </c>
      <c r="B38" s="11">
        <v>853334.53607000003</v>
      </c>
      <c r="C38" s="11">
        <v>444140.83211999998</v>
      </c>
      <c r="D38" s="12">
        <f t="shared" si="0"/>
        <v>-47.952319594906612</v>
      </c>
      <c r="E38" s="12">
        <f>C38/C$43*100</f>
        <v>2.2842828649654723</v>
      </c>
      <c r="F38" s="11">
        <v>3962418.36852</v>
      </c>
      <c r="G38" s="11">
        <v>2441988.7425000002</v>
      </c>
      <c r="H38" s="12">
        <f t="shared" si="1"/>
        <v>-38.371254234516741</v>
      </c>
      <c r="I38" s="12">
        <f>G38/G$43*100</f>
        <v>2.5089305482241278</v>
      </c>
      <c r="J38" s="11">
        <v>9019121.1717399992</v>
      </c>
      <c r="K38" s="11">
        <v>6410236.4182500001</v>
      </c>
      <c r="L38" s="12">
        <f t="shared" si="2"/>
        <v>-28.926152601924564</v>
      </c>
      <c r="M38" s="12">
        <f>K38/K$43*100</f>
        <v>2.6883558141788866</v>
      </c>
    </row>
    <row r="39" spans="1:13" ht="14" x14ac:dyDescent="0.3">
      <c r="A39" s="10" t="s">
        <v>146</v>
      </c>
      <c r="B39" s="11">
        <v>740976.43733999995</v>
      </c>
      <c r="C39" s="11">
        <v>992230.33348000003</v>
      </c>
      <c r="D39" s="12">
        <f>(C39-B39)/B39*100</f>
        <v>33.908486623672658</v>
      </c>
      <c r="E39" s="12">
        <f>C39/C$43*100</f>
        <v>5.1031893150840899</v>
      </c>
      <c r="F39" s="11">
        <v>2983387.5622800002</v>
      </c>
      <c r="G39" s="11">
        <v>3863291.4512700001</v>
      </c>
      <c r="H39" s="12">
        <f t="shared" si="1"/>
        <v>29.493448994523163</v>
      </c>
      <c r="I39" s="12">
        <f>G39/G$43*100</f>
        <v>3.969195176903821</v>
      </c>
      <c r="J39" s="11">
        <v>7399104.4085200001</v>
      </c>
      <c r="K39" s="11">
        <v>10885860.621099999</v>
      </c>
      <c r="L39" s="12">
        <f t="shared" si="2"/>
        <v>47.124030424074455</v>
      </c>
      <c r="M39" s="12">
        <f>K39/K$43*100</f>
        <v>4.5653646423644005</v>
      </c>
    </row>
    <row r="40" spans="1:13" ht="14" x14ac:dyDescent="0.3">
      <c r="A40" s="10" t="s">
        <v>147</v>
      </c>
      <c r="B40" s="11">
        <v>656984.46658999997</v>
      </c>
      <c r="C40" s="11">
        <v>551547.58638999995</v>
      </c>
      <c r="D40" s="12">
        <f>(C40-B40)/B40*100</f>
        <v>-16.048610821387854</v>
      </c>
      <c r="E40" s="12">
        <f>C40/C$43*100</f>
        <v>2.836691899706572</v>
      </c>
      <c r="F40" s="11">
        <v>3083002.6092300001</v>
      </c>
      <c r="G40" s="11">
        <v>2955120.1011000001</v>
      </c>
      <c r="H40" s="12">
        <f t="shared" si="1"/>
        <v>-4.1479857249274099</v>
      </c>
      <c r="I40" s="12">
        <f>G40/G$43*100</f>
        <v>3.0361282860504271</v>
      </c>
      <c r="J40" s="11">
        <v>7265079.2272600001</v>
      </c>
      <c r="K40" s="11">
        <v>7258582.5158399995</v>
      </c>
      <c r="L40" s="12">
        <f t="shared" si="2"/>
        <v>-8.9423820673883325E-2</v>
      </c>
      <c r="M40" s="12">
        <f>K40/K$43*100</f>
        <v>3.0441392853468132</v>
      </c>
    </row>
    <row r="41" spans="1:13" ht="15.5" x14ac:dyDescent="0.35">
      <c r="A41" s="8" t="s">
        <v>30</v>
      </c>
      <c r="B41" s="7">
        <f>B42</f>
        <v>531051.30299999996</v>
      </c>
      <c r="C41" s="7">
        <f>C42</f>
        <v>501872.57559000002</v>
      </c>
      <c r="D41" s="9">
        <f t="shared" si="0"/>
        <v>-5.4945213852530435</v>
      </c>
      <c r="E41" s="9">
        <f>C41/C$43*100</f>
        <v>2.5812058741462014</v>
      </c>
      <c r="F41" s="7">
        <f>F42</f>
        <v>2372746.4232100002</v>
      </c>
      <c r="G41" s="7">
        <f>G42</f>
        <v>2742264.74113</v>
      </c>
      <c r="H41" s="9">
        <f t="shared" si="1"/>
        <v>15.573443259903531</v>
      </c>
      <c r="I41" s="9">
        <f>G41/G$43*100</f>
        <v>2.8174379597243315</v>
      </c>
      <c r="J41" s="7">
        <f>J42</f>
        <v>5972686.4768599998</v>
      </c>
      <c r="K41" s="7">
        <f>K42</f>
        <v>6580007.4723100001</v>
      </c>
      <c r="L41" s="9">
        <f t="shared" si="2"/>
        <v>10.168305297841201</v>
      </c>
      <c r="M41" s="9">
        <f>K41/K$43*100</f>
        <v>2.7595552162730259</v>
      </c>
    </row>
    <row r="42" spans="1:13" ht="14" x14ac:dyDescent="0.3">
      <c r="A42" s="10" t="s">
        <v>148</v>
      </c>
      <c r="B42" s="11">
        <v>531051.30299999996</v>
      </c>
      <c r="C42" s="11">
        <v>501872.57559000002</v>
      </c>
      <c r="D42" s="12">
        <f t="shared" si="0"/>
        <v>-5.4945213852530435</v>
      </c>
      <c r="E42" s="12">
        <f>C42/C$43*100</f>
        <v>2.5812058741462014</v>
      </c>
      <c r="F42" s="11">
        <v>2372746.4232100002</v>
      </c>
      <c r="G42" s="11">
        <v>2742264.74113</v>
      </c>
      <c r="H42" s="12">
        <f t="shared" si="1"/>
        <v>15.573443259903531</v>
      </c>
      <c r="I42" s="12">
        <f>G42/G$43*100</f>
        <v>2.8174379597243315</v>
      </c>
      <c r="J42" s="11">
        <v>5972686.4768599998</v>
      </c>
      <c r="K42" s="11">
        <v>6580007.4723100001</v>
      </c>
      <c r="L42" s="12">
        <f t="shared" si="2"/>
        <v>10.168305297841201</v>
      </c>
      <c r="M42" s="12">
        <f>K42/K$43*100</f>
        <v>2.7595552162730259</v>
      </c>
    </row>
    <row r="43" spans="1:13" ht="15.5" x14ac:dyDescent="0.35">
      <c r="A43" s="8" t="s">
        <v>32</v>
      </c>
      <c r="B43" s="7">
        <f>B8+B22+B41</f>
        <v>21526258.240589999</v>
      </c>
      <c r="C43" s="7">
        <f>C8+C22+C41</f>
        <v>19443337.728959996</v>
      </c>
      <c r="D43" s="9">
        <f t="shared" si="0"/>
        <v>-9.6761847244889001</v>
      </c>
      <c r="E43" s="9">
        <f>C43/C$43*100</f>
        <v>100</v>
      </c>
      <c r="F43" s="14">
        <f>F8+F22+F41</f>
        <v>96130928.883599997</v>
      </c>
      <c r="G43" s="14">
        <f>G8+G22+G41</f>
        <v>97331858.955939993</v>
      </c>
      <c r="H43" s="15">
        <f t="shared" si="1"/>
        <v>1.2492650245730395</v>
      </c>
      <c r="I43" s="15">
        <f>G43/G$43*100</f>
        <v>100</v>
      </c>
      <c r="J43" s="14">
        <f>J8+J22+J41</f>
        <v>229520156.28875998</v>
      </c>
      <c r="K43" s="14">
        <f>K8+K22+K41</f>
        <v>238444494.00787002</v>
      </c>
      <c r="L43" s="15">
        <f t="shared" si="2"/>
        <v>3.8882588193615146</v>
      </c>
      <c r="M43" s="15">
        <f>K43/K$43*100</f>
        <v>100</v>
      </c>
    </row>
    <row r="44" spans="1:13" ht="31" x14ac:dyDescent="0.25">
      <c r="A44" s="144" t="s">
        <v>216</v>
      </c>
      <c r="B44" s="145">
        <f>B45-B43</f>
        <v>3289452.2544100024</v>
      </c>
      <c r="C44" s="145">
        <f>C45-C43</f>
        <v>3060692.7910400033</v>
      </c>
      <c r="D44" s="146">
        <f t="shared" si="0"/>
        <v>-6.9543329915584833</v>
      </c>
      <c r="E44" s="146">
        <f t="shared" ref="E44:E45" si="3">C44/C$45*100</f>
        <v>13.600642730731613</v>
      </c>
      <c r="F44" s="145">
        <f>F45-F43</f>
        <v>14757731.747400001</v>
      </c>
      <c r="G44" s="145">
        <f>G45-G43</f>
        <v>13837347.990060002</v>
      </c>
      <c r="H44" s="147">
        <f t="shared" si="1"/>
        <v>-6.2366207293485409</v>
      </c>
      <c r="I44" s="146">
        <f t="shared" ref="I44:I45" si="4">G44/G$45*100</f>
        <v>12.447105066406957</v>
      </c>
      <c r="J44" s="145">
        <f>J45-J43</f>
        <v>35933179.032240033</v>
      </c>
      <c r="K44" s="145">
        <f>K45-K43</f>
        <v>35090594.003129959</v>
      </c>
      <c r="L44" s="147">
        <f t="shared" si="2"/>
        <v>-2.3448663653001267</v>
      </c>
      <c r="M44" s="146">
        <f t="shared" ref="M44:M45" si="5">K44/K$45*100</f>
        <v>12.828553096529546</v>
      </c>
    </row>
    <row r="45" spans="1:13" ht="20" x14ac:dyDescent="0.25">
      <c r="A45" s="148" t="s">
        <v>217</v>
      </c>
      <c r="B45" s="149">
        <v>24815710.495000001</v>
      </c>
      <c r="C45" s="149">
        <v>22504030.52</v>
      </c>
      <c r="D45" s="150">
        <f t="shared" si="0"/>
        <v>-9.3153890373832766</v>
      </c>
      <c r="E45" s="151">
        <f t="shared" si="3"/>
        <v>100</v>
      </c>
      <c r="F45" s="149">
        <v>110888660.631</v>
      </c>
      <c r="G45" s="149">
        <v>111169206.94599999</v>
      </c>
      <c r="H45" s="150">
        <f t="shared" si="1"/>
        <v>0.25299819963878989</v>
      </c>
      <c r="I45" s="151">
        <f t="shared" si="4"/>
        <v>100</v>
      </c>
      <c r="J45" s="149">
        <v>265453335.32100001</v>
      </c>
      <c r="K45" s="149">
        <v>273535088.01099998</v>
      </c>
      <c r="L45" s="150">
        <f t="shared" si="2"/>
        <v>3.0445097554442446</v>
      </c>
      <c r="M45" s="151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/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24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/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25" t="s">
        <v>52</v>
      </c>
    </row>
    <row r="14" spans="3:3" ht="12.75" customHeight="1" x14ac:dyDescent="0.25"/>
    <row r="16" spans="3:3" ht="12.75" customHeight="1" x14ac:dyDescent="0.25"/>
    <row r="21" spans="3:3" ht="14" x14ac:dyDescent="0.3">
      <c r="C21" s="25" t="s">
        <v>53</v>
      </c>
    </row>
    <row r="34" ht="12.75" customHeight="1" x14ac:dyDescent="0.25"/>
    <row r="50" spans="2:2" ht="12.75" customHeight="1" x14ac:dyDescent="0.25"/>
    <row r="51" spans="2:2" x14ac:dyDescent="0.25">
      <c r="B51" s="24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/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25" t="s">
        <v>14</v>
      </c>
    </row>
    <row r="2" spans="2:2" ht="14" x14ac:dyDescent="0.3">
      <c r="B2" s="25" t="s">
        <v>54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24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/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25" t="s">
        <v>55</v>
      </c>
    </row>
    <row r="10" spans="2:2" ht="12.75" customHeight="1" x14ac:dyDescent="0.25"/>
    <row r="13" spans="2:2" ht="12.75" customHeight="1" x14ac:dyDescent="0.25"/>
    <row r="18" spans="2:2" ht="14" x14ac:dyDescent="0.3">
      <c r="B18" s="25" t="s">
        <v>56</v>
      </c>
    </row>
    <row r="19" spans="2:2" ht="14" x14ac:dyDescent="0.3">
      <c r="B19" s="25"/>
    </row>
    <row r="20" spans="2:2" ht="14" x14ac:dyDescent="0.3">
      <c r="B20" s="25"/>
    </row>
    <row r="21" spans="2:2" ht="14" x14ac:dyDescent="0.3">
      <c r="B21" s="25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24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>
      <selection activeCell="B1" sqref="B1"/>
    </sheetView>
  </sheetViews>
  <sheetFormatPr defaultColWidth="9.1796875" defaultRowHeight="12.5" x14ac:dyDescent="0.25"/>
  <cols>
    <col min="1" max="1" width="7" customWidth="1"/>
    <col min="2" max="2" width="40.26953125" customWidth="1"/>
    <col min="3" max="3" width="11.26953125" style="27" bestFit="1" customWidth="1"/>
    <col min="4" max="4" width="11" style="27" bestFit="1" customWidth="1"/>
    <col min="5" max="5" width="12.26953125" style="28" bestFit="1" customWidth="1"/>
    <col min="6" max="6" width="11" style="28" bestFit="1" customWidth="1"/>
    <col min="7" max="7" width="12.26953125" style="28" bestFit="1" customWidth="1"/>
    <col min="8" max="8" width="11.453125" style="28" bestFit="1" customWidth="1"/>
    <col min="9" max="9" width="12.26953125" style="28" bestFit="1" customWidth="1"/>
    <col min="10" max="10" width="12.7265625" style="28" bestFit="1" customWidth="1"/>
    <col min="11" max="11" width="12.26953125" style="28" bestFit="1" customWidth="1"/>
    <col min="12" max="12" width="11" style="28" customWidth="1"/>
    <col min="13" max="13" width="12.26953125" style="28" bestFit="1" customWidth="1"/>
    <col min="14" max="14" width="11" style="28" bestFit="1" customWidth="1"/>
    <col min="15" max="15" width="13.54296875" style="27" bestFit="1" customWidth="1"/>
  </cols>
  <sheetData>
    <row r="1" spans="1:15" ht="16" thickBot="1" x14ac:dyDescent="0.4">
      <c r="A1" s="74"/>
      <c r="B1" s="98" t="s">
        <v>57</v>
      </c>
      <c r="C1" s="99" t="s">
        <v>41</v>
      </c>
      <c r="D1" s="99" t="s">
        <v>42</v>
      </c>
      <c r="E1" s="99" t="s">
        <v>43</v>
      </c>
      <c r="F1" s="99" t="s">
        <v>44</v>
      </c>
      <c r="G1" s="99" t="s">
        <v>45</v>
      </c>
      <c r="H1" s="99" t="s">
        <v>46</v>
      </c>
      <c r="I1" s="99" t="s">
        <v>0</v>
      </c>
      <c r="J1" s="99" t="s">
        <v>58</v>
      </c>
      <c r="K1" s="99" t="s">
        <v>47</v>
      </c>
      <c r="L1" s="99" t="s">
        <v>48</v>
      </c>
      <c r="M1" s="99" t="s">
        <v>49</v>
      </c>
      <c r="N1" s="99" t="s">
        <v>50</v>
      </c>
      <c r="O1" s="100" t="s">
        <v>39</v>
      </c>
    </row>
    <row r="2" spans="1:15" s="30" customFormat="1" ht="15" thickTop="1" thickBot="1" x14ac:dyDescent="0.35">
      <c r="A2" s="75">
        <v>2026</v>
      </c>
      <c r="B2" s="101" t="s">
        <v>2</v>
      </c>
      <c r="C2" s="102">
        <f>C4+C6+C8+C10+C12+C14+C16+C18+C20+C22</f>
        <v>2976141.6473499993</v>
      </c>
      <c r="D2" s="102">
        <f t="shared" ref="D2:O2" si="0">D4+D6+D8+D10+D12+D14+D16+D18+D20+D22</f>
        <v>2912345.60085</v>
      </c>
      <c r="E2" s="102">
        <f t="shared" si="0"/>
        <v>2943972.4259199994</v>
      </c>
      <c r="F2" s="102">
        <f t="shared" si="0"/>
        <v>3274720.5215900005</v>
      </c>
      <c r="G2" s="102">
        <f t="shared" si="0"/>
        <v>2757910.7537599998</v>
      </c>
      <c r="H2" s="102"/>
      <c r="I2" s="102"/>
      <c r="J2" s="102"/>
      <c r="K2" s="102"/>
      <c r="L2" s="102"/>
      <c r="M2" s="102"/>
      <c r="N2" s="102"/>
      <c r="O2" s="102">
        <f t="shared" si="0"/>
        <v>14865090.94947</v>
      </c>
    </row>
    <row r="3" spans="1:15" ht="14.5" thickTop="1" x14ac:dyDescent="0.3">
      <c r="A3" s="74">
        <v>2025</v>
      </c>
      <c r="B3" s="101" t="s">
        <v>2</v>
      </c>
      <c r="C3" s="102">
        <f>C5+C7+C9+C11+C13+C15+C17+C19+C21+C23</f>
        <v>3004806.4899499998</v>
      </c>
      <c r="D3" s="102">
        <f t="shared" ref="D3:O3" si="1">D5+D7+D9+D11+D13+D15+D17+D19+D21+D23</f>
        <v>2949249.4104099995</v>
      </c>
      <c r="E3" s="102">
        <f t="shared" si="1"/>
        <v>3117118.0494200001</v>
      </c>
      <c r="F3" s="102">
        <f t="shared" si="1"/>
        <v>2768260.2958500003</v>
      </c>
      <c r="G3" s="102">
        <f t="shared" si="1"/>
        <v>3099839.8374100002</v>
      </c>
      <c r="H3" s="102">
        <f t="shared" si="1"/>
        <v>2542899.7574300002</v>
      </c>
      <c r="I3" s="102">
        <f t="shared" si="1"/>
        <v>2893562.3463099999</v>
      </c>
      <c r="J3" s="102">
        <f t="shared" si="1"/>
        <v>2704120.7921700003</v>
      </c>
      <c r="K3" s="102">
        <f t="shared" si="1"/>
        <v>2916370.7202500002</v>
      </c>
      <c r="L3" s="102">
        <f t="shared" si="1"/>
        <v>3288746.5445700004</v>
      </c>
      <c r="M3" s="102">
        <f t="shared" si="1"/>
        <v>3267104.61081</v>
      </c>
      <c r="N3" s="102">
        <f t="shared" si="1"/>
        <v>3820084.9476600001</v>
      </c>
      <c r="O3" s="102">
        <f t="shared" si="1"/>
        <v>36372163.802239999</v>
      </c>
    </row>
    <row r="4" spans="1:15" s="30" customFormat="1" ht="14" x14ac:dyDescent="0.3">
      <c r="A4" s="75">
        <v>2026</v>
      </c>
      <c r="B4" s="103" t="s">
        <v>123</v>
      </c>
      <c r="C4" s="104">
        <v>926253.74947000004</v>
      </c>
      <c r="D4" s="104">
        <v>949560.95201000001</v>
      </c>
      <c r="E4" s="104">
        <v>945851.13434999995</v>
      </c>
      <c r="F4" s="104">
        <v>1109507.36347</v>
      </c>
      <c r="G4" s="104">
        <v>911386.49595000001</v>
      </c>
      <c r="H4" s="104"/>
      <c r="I4" s="104"/>
      <c r="J4" s="104"/>
      <c r="K4" s="104"/>
      <c r="L4" s="104"/>
      <c r="M4" s="104"/>
      <c r="N4" s="104"/>
      <c r="O4" s="105">
        <v>4842559.6952499999</v>
      </c>
    </row>
    <row r="5" spans="1:15" ht="14" x14ac:dyDescent="0.3">
      <c r="A5" s="74">
        <v>2025</v>
      </c>
      <c r="B5" s="103" t="s">
        <v>123</v>
      </c>
      <c r="C5" s="104">
        <v>1024709.00734</v>
      </c>
      <c r="D5" s="104">
        <v>1063435.5238399999</v>
      </c>
      <c r="E5" s="104">
        <v>1106849.8792699999</v>
      </c>
      <c r="F5" s="104">
        <v>956200.75358000002</v>
      </c>
      <c r="G5" s="104">
        <v>1055854.9192600001</v>
      </c>
      <c r="H5" s="104">
        <v>862683.00791000004</v>
      </c>
      <c r="I5" s="104">
        <v>1018302.44293</v>
      </c>
      <c r="J5" s="104">
        <v>955115.03984999994</v>
      </c>
      <c r="K5" s="104">
        <v>991736.26060000004</v>
      </c>
      <c r="L5" s="104">
        <v>1089685.15396</v>
      </c>
      <c r="M5" s="104">
        <v>1030943.10122</v>
      </c>
      <c r="N5" s="104">
        <v>1204871.7914100001</v>
      </c>
      <c r="O5" s="105">
        <v>12360386.881170001</v>
      </c>
    </row>
    <row r="6" spans="1:15" s="30" customFormat="1" ht="14" x14ac:dyDescent="0.3">
      <c r="A6" s="75">
        <v>2026</v>
      </c>
      <c r="B6" s="103" t="s">
        <v>124</v>
      </c>
      <c r="C6" s="104">
        <v>512423.18961</v>
      </c>
      <c r="D6" s="104">
        <v>397572.88523000001</v>
      </c>
      <c r="E6" s="104">
        <v>394671.68440000003</v>
      </c>
      <c r="F6" s="104">
        <v>329075.57746</v>
      </c>
      <c r="G6" s="104">
        <v>322593.63744000002</v>
      </c>
      <c r="H6" s="104"/>
      <c r="I6" s="104"/>
      <c r="J6" s="104"/>
      <c r="K6" s="104"/>
      <c r="L6" s="104"/>
      <c r="M6" s="104"/>
      <c r="N6" s="104"/>
      <c r="O6" s="105">
        <v>1956336.9741400001</v>
      </c>
    </row>
    <row r="7" spans="1:15" ht="14" x14ac:dyDescent="0.3">
      <c r="A7" s="74">
        <v>2025</v>
      </c>
      <c r="B7" s="103" t="s">
        <v>124</v>
      </c>
      <c r="C7" s="104">
        <v>352916.11739000003</v>
      </c>
      <c r="D7" s="104">
        <v>318987.63578999997</v>
      </c>
      <c r="E7" s="104">
        <v>298206.19050999999</v>
      </c>
      <c r="F7" s="104">
        <v>235491.99077999999</v>
      </c>
      <c r="G7" s="104">
        <v>282674.93080999999</v>
      </c>
      <c r="H7" s="104">
        <v>202611.67701000001</v>
      </c>
      <c r="I7" s="104">
        <v>121341.55160000001</v>
      </c>
      <c r="J7" s="104">
        <v>177463.01910999999</v>
      </c>
      <c r="K7" s="104">
        <v>240240.10407999999</v>
      </c>
      <c r="L7" s="104">
        <v>334464.82195999997</v>
      </c>
      <c r="M7" s="104">
        <v>517955.39017999999</v>
      </c>
      <c r="N7" s="104">
        <v>620948.12629000004</v>
      </c>
      <c r="O7" s="105">
        <v>3703301.5555099999</v>
      </c>
    </row>
    <row r="8" spans="1:15" s="30" customFormat="1" ht="14" x14ac:dyDescent="0.3">
      <c r="A8" s="75">
        <v>2026</v>
      </c>
      <c r="B8" s="103" t="s">
        <v>125</v>
      </c>
      <c r="C8" s="104">
        <v>187106.42105</v>
      </c>
      <c r="D8" s="104">
        <v>190401.34093999999</v>
      </c>
      <c r="E8" s="104">
        <v>202229.79793</v>
      </c>
      <c r="F8" s="104">
        <v>209963.34552999999</v>
      </c>
      <c r="G8" s="104">
        <v>191052.33877</v>
      </c>
      <c r="H8" s="104"/>
      <c r="I8" s="104"/>
      <c r="J8" s="104"/>
      <c r="K8" s="104"/>
      <c r="L8" s="104"/>
      <c r="M8" s="104"/>
      <c r="N8" s="104"/>
      <c r="O8" s="105">
        <v>980753.24421999999</v>
      </c>
    </row>
    <row r="9" spans="1:15" ht="14" x14ac:dyDescent="0.3">
      <c r="A9" s="74">
        <v>2025</v>
      </c>
      <c r="B9" s="103" t="s">
        <v>125</v>
      </c>
      <c r="C9" s="104">
        <v>209828.84138</v>
      </c>
      <c r="D9" s="104">
        <v>198799.59487</v>
      </c>
      <c r="E9" s="104">
        <v>223983.42053</v>
      </c>
      <c r="F9" s="104">
        <v>197644.15096</v>
      </c>
      <c r="G9" s="104">
        <v>219783.12380999999</v>
      </c>
      <c r="H9" s="104">
        <v>186531.79668999999</v>
      </c>
      <c r="I9" s="104">
        <v>229105.25031</v>
      </c>
      <c r="J9" s="104">
        <v>209391.82273000001</v>
      </c>
      <c r="K9" s="104">
        <v>225769.6275</v>
      </c>
      <c r="L9" s="104">
        <v>232034.58596</v>
      </c>
      <c r="M9" s="104">
        <v>212025.14558000001</v>
      </c>
      <c r="N9" s="104">
        <v>240529.20491999999</v>
      </c>
      <c r="O9" s="105">
        <v>2585426.5652399999</v>
      </c>
    </row>
    <row r="10" spans="1:15" s="30" customFormat="1" ht="14" x14ac:dyDescent="0.3">
      <c r="A10" s="75">
        <v>2026</v>
      </c>
      <c r="B10" s="103" t="s">
        <v>126</v>
      </c>
      <c r="C10" s="104">
        <v>138439.98686999999</v>
      </c>
      <c r="D10" s="104">
        <v>134085.84909999999</v>
      </c>
      <c r="E10" s="104">
        <v>131411.24273999999</v>
      </c>
      <c r="F10" s="104">
        <v>134780.829</v>
      </c>
      <c r="G10" s="104">
        <v>99086.420670000007</v>
      </c>
      <c r="H10" s="104"/>
      <c r="I10" s="104"/>
      <c r="J10" s="104"/>
      <c r="K10" s="104"/>
      <c r="L10" s="104"/>
      <c r="M10" s="104"/>
      <c r="N10" s="104"/>
      <c r="O10" s="105">
        <v>637804.32837999996</v>
      </c>
    </row>
    <row r="11" spans="1:15" ht="14" x14ac:dyDescent="0.3">
      <c r="A11" s="74">
        <v>2025</v>
      </c>
      <c r="B11" s="103" t="s">
        <v>126</v>
      </c>
      <c r="C11" s="104">
        <v>163152.75396</v>
      </c>
      <c r="D11" s="104">
        <v>144875.76435000001</v>
      </c>
      <c r="E11" s="104">
        <v>160679.17238</v>
      </c>
      <c r="F11" s="104">
        <v>133032.65489000001</v>
      </c>
      <c r="G11" s="104">
        <v>140798.29462</v>
      </c>
      <c r="H11" s="104">
        <v>104685.37228</v>
      </c>
      <c r="I11" s="104">
        <v>135311.07045</v>
      </c>
      <c r="J11" s="104">
        <v>111235.74636</v>
      </c>
      <c r="K11" s="104">
        <v>124453.85327000001</v>
      </c>
      <c r="L11" s="104">
        <v>189277.4155</v>
      </c>
      <c r="M11" s="104">
        <v>161255.61069999999</v>
      </c>
      <c r="N11" s="104">
        <v>168563.86947000001</v>
      </c>
      <c r="O11" s="105">
        <v>1737321.5782300001</v>
      </c>
    </row>
    <row r="12" spans="1:15" s="30" customFormat="1" ht="14" x14ac:dyDescent="0.3">
      <c r="A12" s="75">
        <v>2026</v>
      </c>
      <c r="B12" s="103" t="s">
        <v>127</v>
      </c>
      <c r="C12" s="104">
        <v>178476.91477999999</v>
      </c>
      <c r="D12" s="104">
        <v>206368.45353</v>
      </c>
      <c r="E12" s="104">
        <v>269444.73590999999</v>
      </c>
      <c r="F12" s="104">
        <v>332108.60868</v>
      </c>
      <c r="G12" s="104">
        <v>212658.77953999999</v>
      </c>
      <c r="H12" s="104"/>
      <c r="I12" s="104"/>
      <c r="J12" s="104"/>
      <c r="K12" s="104"/>
      <c r="L12" s="104"/>
      <c r="M12" s="104"/>
      <c r="N12" s="104"/>
      <c r="O12" s="105">
        <v>1199057.4924399999</v>
      </c>
    </row>
    <row r="13" spans="1:15" ht="14" x14ac:dyDescent="0.3">
      <c r="A13" s="74">
        <v>2025</v>
      </c>
      <c r="B13" s="103" t="s">
        <v>127</v>
      </c>
      <c r="C13" s="104">
        <v>206060.89421</v>
      </c>
      <c r="D13" s="104">
        <v>215798.86012999999</v>
      </c>
      <c r="E13" s="104">
        <v>216963.52698</v>
      </c>
      <c r="F13" s="104">
        <v>208113.84456</v>
      </c>
      <c r="G13" s="104">
        <v>183702.03542999999</v>
      </c>
      <c r="H13" s="104">
        <v>139627.1686</v>
      </c>
      <c r="I13" s="104">
        <v>164268.66523000001</v>
      </c>
      <c r="J13" s="104">
        <v>122819.55160999999</v>
      </c>
      <c r="K13" s="104">
        <v>143592.47411000001</v>
      </c>
      <c r="L13" s="104">
        <v>200447.07019999999</v>
      </c>
      <c r="M13" s="104">
        <v>193596.29294000001</v>
      </c>
      <c r="N13" s="104">
        <v>246495.93595000001</v>
      </c>
      <c r="O13" s="105">
        <v>2241486.3199499999</v>
      </c>
    </row>
    <row r="14" spans="1:15" s="30" customFormat="1" ht="14" x14ac:dyDescent="0.3">
      <c r="A14" s="75">
        <v>2026</v>
      </c>
      <c r="B14" s="103" t="s">
        <v>128</v>
      </c>
      <c r="C14" s="104">
        <v>29911.214530000001</v>
      </c>
      <c r="D14" s="104">
        <v>29567.066889999998</v>
      </c>
      <c r="E14" s="104">
        <v>29269.9732</v>
      </c>
      <c r="F14" s="104">
        <v>37470.593500000003</v>
      </c>
      <c r="G14" s="104">
        <v>30680.606210000002</v>
      </c>
      <c r="H14" s="104"/>
      <c r="I14" s="104"/>
      <c r="J14" s="104"/>
      <c r="K14" s="104"/>
      <c r="L14" s="104"/>
      <c r="M14" s="104"/>
      <c r="N14" s="104"/>
      <c r="O14" s="105">
        <v>156899.45433000001</v>
      </c>
    </row>
    <row r="15" spans="1:15" ht="14" x14ac:dyDescent="0.3">
      <c r="A15" s="74">
        <v>2025</v>
      </c>
      <c r="B15" s="103" t="s">
        <v>128</v>
      </c>
      <c r="C15" s="104">
        <v>51206.495269999999</v>
      </c>
      <c r="D15" s="104">
        <v>41063.262609999998</v>
      </c>
      <c r="E15" s="104">
        <v>52678.842499999999</v>
      </c>
      <c r="F15" s="104">
        <v>36783.289069999999</v>
      </c>
      <c r="G15" s="104">
        <v>46381.982320000003</v>
      </c>
      <c r="H15" s="104">
        <v>38066.880599999997</v>
      </c>
      <c r="I15" s="104">
        <v>46765.460129999999</v>
      </c>
      <c r="J15" s="104">
        <v>32493.5124</v>
      </c>
      <c r="K15" s="104">
        <v>35974.835639999998</v>
      </c>
      <c r="L15" s="104">
        <v>35437.127119999997</v>
      </c>
      <c r="M15" s="104">
        <v>35969.177909999999</v>
      </c>
      <c r="N15" s="104">
        <v>42975.553310000003</v>
      </c>
      <c r="O15" s="105">
        <v>495796.41888000001</v>
      </c>
    </row>
    <row r="16" spans="1:15" ht="14" x14ac:dyDescent="0.3">
      <c r="A16" s="75">
        <v>2026</v>
      </c>
      <c r="B16" s="103" t="s">
        <v>129</v>
      </c>
      <c r="C16" s="104">
        <v>63852.64428</v>
      </c>
      <c r="D16" s="104">
        <v>80043.006789999999</v>
      </c>
      <c r="E16" s="104">
        <v>64066.314299999998</v>
      </c>
      <c r="F16" s="104">
        <v>81261.4185</v>
      </c>
      <c r="G16" s="104">
        <v>92340.246530000004</v>
      </c>
      <c r="H16" s="104"/>
      <c r="I16" s="104"/>
      <c r="J16" s="104"/>
      <c r="K16" s="104"/>
      <c r="L16" s="104"/>
      <c r="M16" s="104"/>
      <c r="N16" s="104"/>
      <c r="O16" s="105">
        <v>381563.63040000002</v>
      </c>
    </row>
    <row r="17" spans="1:15" ht="14" x14ac:dyDescent="0.3">
      <c r="A17" s="74">
        <v>2025</v>
      </c>
      <c r="B17" s="103" t="s">
        <v>129</v>
      </c>
      <c r="C17" s="104">
        <v>85913.865420000002</v>
      </c>
      <c r="D17" s="104">
        <v>65991.330170000001</v>
      </c>
      <c r="E17" s="104">
        <v>62660.676659999997</v>
      </c>
      <c r="F17" s="104">
        <v>77198.856039999999</v>
      </c>
      <c r="G17" s="104">
        <v>99877.326749999993</v>
      </c>
      <c r="H17" s="104">
        <v>99311.338570000007</v>
      </c>
      <c r="I17" s="104">
        <v>109376.6136</v>
      </c>
      <c r="J17" s="104">
        <v>92607.31035</v>
      </c>
      <c r="K17" s="104">
        <v>112281.46172000001</v>
      </c>
      <c r="L17" s="104">
        <v>82093.361940000003</v>
      </c>
      <c r="M17" s="104">
        <v>71462.505430000005</v>
      </c>
      <c r="N17" s="104">
        <v>100840.0701</v>
      </c>
      <c r="O17" s="105">
        <v>1059614.7167499999</v>
      </c>
    </row>
    <row r="18" spans="1:15" ht="14" x14ac:dyDescent="0.3">
      <c r="A18" s="75">
        <v>2026</v>
      </c>
      <c r="B18" s="103" t="s">
        <v>130</v>
      </c>
      <c r="C18" s="104">
        <v>14882.81105</v>
      </c>
      <c r="D18" s="104">
        <v>22093.15582</v>
      </c>
      <c r="E18" s="104">
        <v>17676.32344</v>
      </c>
      <c r="F18" s="104">
        <v>16503.75461</v>
      </c>
      <c r="G18" s="104">
        <v>12811.279339999999</v>
      </c>
      <c r="H18" s="104"/>
      <c r="I18" s="104"/>
      <c r="J18" s="104"/>
      <c r="K18" s="104"/>
      <c r="L18" s="104"/>
      <c r="M18" s="104"/>
      <c r="N18" s="104"/>
      <c r="O18" s="105">
        <v>83967.324259999994</v>
      </c>
    </row>
    <row r="19" spans="1:15" ht="14" x14ac:dyDescent="0.3">
      <c r="A19" s="74">
        <v>2025</v>
      </c>
      <c r="B19" s="103" t="s">
        <v>130</v>
      </c>
      <c r="C19" s="104">
        <v>18347.959439999999</v>
      </c>
      <c r="D19" s="104">
        <v>19389.35729</v>
      </c>
      <c r="E19" s="104">
        <v>18490.980469999999</v>
      </c>
      <c r="F19" s="104">
        <v>14928.546259999999</v>
      </c>
      <c r="G19" s="104">
        <v>13651.14256</v>
      </c>
      <c r="H19" s="104">
        <v>8090.8728199999996</v>
      </c>
      <c r="I19" s="104">
        <v>8822.1544799999992</v>
      </c>
      <c r="J19" s="104">
        <v>9401.9723099999992</v>
      </c>
      <c r="K19" s="104">
        <v>10118.767959999999</v>
      </c>
      <c r="L19" s="104">
        <v>12525.304270000001</v>
      </c>
      <c r="M19" s="104">
        <v>11742.03889</v>
      </c>
      <c r="N19" s="104">
        <v>14361.3588</v>
      </c>
      <c r="O19" s="105">
        <v>159870.45555000001</v>
      </c>
    </row>
    <row r="20" spans="1:15" ht="14" x14ac:dyDescent="0.3">
      <c r="A20" s="75">
        <v>2026</v>
      </c>
      <c r="B20" s="103" t="s">
        <v>131</v>
      </c>
      <c r="C20" s="106">
        <v>363615.46788000001</v>
      </c>
      <c r="D20" s="106">
        <v>304681.97132000001</v>
      </c>
      <c r="E20" s="106">
        <v>290551.51847000001</v>
      </c>
      <c r="F20" s="106">
        <v>321187.41475</v>
      </c>
      <c r="G20" s="106">
        <v>292725.08289999998</v>
      </c>
      <c r="H20" s="104"/>
      <c r="I20" s="104"/>
      <c r="J20" s="104"/>
      <c r="K20" s="104"/>
      <c r="L20" s="104"/>
      <c r="M20" s="104"/>
      <c r="N20" s="104"/>
      <c r="O20" s="105">
        <v>1572761.45532</v>
      </c>
    </row>
    <row r="21" spans="1:15" ht="14" x14ac:dyDescent="0.3">
      <c r="A21" s="74">
        <v>2025</v>
      </c>
      <c r="B21" s="103" t="s">
        <v>131</v>
      </c>
      <c r="C21" s="104">
        <v>284326.54002000001</v>
      </c>
      <c r="D21" s="104">
        <v>275420.88746</v>
      </c>
      <c r="E21" s="104">
        <v>304836.20633000002</v>
      </c>
      <c r="F21" s="104">
        <v>287905.59061000001</v>
      </c>
      <c r="G21" s="104">
        <v>335125.50468000001</v>
      </c>
      <c r="H21" s="104">
        <v>313835.32322000002</v>
      </c>
      <c r="I21" s="104">
        <v>370478.42333000002</v>
      </c>
      <c r="J21" s="104">
        <v>337981.13987999997</v>
      </c>
      <c r="K21" s="104">
        <v>346479.46185000002</v>
      </c>
      <c r="L21" s="104">
        <v>381365.16022000002</v>
      </c>
      <c r="M21" s="104">
        <v>362449.60379000002</v>
      </c>
      <c r="N21" s="104">
        <v>444003.10048999998</v>
      </c>
      <c r="O21" s="105">
        <v>4044206.9418799998</v>
      </c>
    </row>
    <row r="22" spans="1:15" ht="14" x14ac:dyDescent="0.3">
      <c r="A22" s="75">
        <v>2026</v>
      </c>
      <c r="B22" s="103" t="s">
        <v>132</v>
      </c>
      <c r="C22" s="106">
        <v>561179.24783000001</v>
      </c>
      <c r="D22" s="106">
        <v>597970.91922000004</v>
      </c>
      <c r="E22" s="106">
        <v>598799.70117999997</v>
      </c>
      <c r="F22" s="106">
        <v>702861.61609000002</v>
      </c>
      <c r="G22" s="106">
        <v>592575.86641000002</v>
      </c>
      <c r="H22" s="104"/>
      <c r="I22" s="104"/>
      <c r="J22" s="104"/>
      <c r="K22" s="104"/>
      <c r="L22" s="104"/>
      <c r="M22" s="104"/>
      <c r="N22" s="104"/>
      <c r="O22" s="105">
        <v>3053387.3507300001</v>
      </c>
    </row>
    <row r="23" spans="1:15" ht="14" x14ac:dyDescent="0.3">
      <c r="A23" s="74">
        <v>2025</v>
      </c>
      <c r="B23" s="103" t="s">
        <v>132</v>
      </c>
      <c r="C23" s="104">
        <v>608344.01552000002</v>
      </c>
      <c r="D23" s="106">
        <v>605487.19389999995</v>
      </c>
      <c r="E23" s="104">
        <v>671769.15379000001</v>
      </c>
      <c r="F23" s="104">
        <v>620960.61910000001</v>
      </c>
      <c r="G23" s="104">
        <v>721990.57716999995</v>
      </c>
      <c r="H23" s="104">
        <v>587456.31972999999</v>
      </c>
      <c r="I23" s="104">
        <v>689790.71424999996</v>
      </c>
      <c r="J23" s="104">
        <v>655611.67757000006</v>
      </c>
      <c r="K23" s="104">
        <v>685723.87352000002</v>
      </c>
      <c r="L23" s="104">
        <v>731416.54344000004</v>
      </c>
      <c r="M23" s="104">
        <v>669705.74416999996</v>
      </c>
      <c r="N23" s="104">
        <v>736495.93692000001</v>
      </c>
      <c r="O23" s="105">
        <v>7984752.3690799996</v>
      </c>
    </row>
    <row r="24" spans="1:15" ht="14" x14ac:dyDescent="0.3">
      <c r="A24" s="75">
        <v>2026</v>
      </c>
      <c r="B24" s="101" t="s">
        <v>14</v>
      </c>
      <c r="C24" s="107">
        <f>C26+C28+C30+C32+C34+C36+C38+C40+C42+C44+C46+C48+C50+C52+C54</f>
        <v>14108548.474640001</v>
      </c>
      <c r="D24" s="107">
        <f>D26+D28+D30+D32+D34+D36+D38+D40+D42+D44+D46+D48+D50+D52+D54</f>
        <v>15169056.00145</v>
      </c>
      <c r="E24" s="107">
        <f>E26+E28+E30+E32+E34+E36+E38+E40+E42+E44+E46+E48+E50+E52+E54</f>
        <v>15997588.384590002</v>
      </c>
      <c r="F24" s="107">
        <f>F26+F28+F30+F32+F34+F36+F38+F40+F42+F44+F46+F48+F50+F52+F54</f>
        <v>18265756.00505</v>
      </c>
      <c r="G24" s="107">
        <f>G26+G28+G30+G32+G34+G36+G38+G40+G42+G44+G46+G48+G50+G52+G54</f>
        <v>16183554.399609998</v>
      </c>
      <c r="H24" s="107"/>
      <c r="I24" s="107"/>
      <c r="J24" s="107"/>
      <c r="K24" s="107"/>
      <c r="L24" s="107"/>
      <c r="M24" s="107"/>
      <c r="N24" s="107"/>
      <c r="O24" s="107">
        <f>O26+O28+O30+O32+O34+O36+O38+O40+O42+O44+O46+O48+O50+O52+O54</f>
        <v>79724503.26534</v>
      </c>
    </row>
    <row r="25" spans="1:15" ht="14" x14ac:dyDescent="0.3">
      <c r="A25" s="74">
        <v>2025</v>
      </c>
      <c r="B25" s="101" t="s">
        <v>14</v>
      </c>
      <c r="C25" s="107">
        <f>C27+C29+C31+C33+C35+C37+C39+C41+C43+C45+C47+C49+C51+C53+C55</f>
        <v>14943164.292859999</v>
      </c>
      <c r="D25" s="107">
        <f>D27+D29+D31+D33+D35+D37+D39+D41+D43+D45+D47+D49+D51+D53+D55</f>
        <v>14669222.438599998</v>
      </c>
      <c r="E25" s="107">
        <f>E27+E29+E31+E33+E35+E37+E39+E41+E43+E45+E47+E49+E51+E53+E55</f>
        <v>16481495.067709997</v>
      </c>
      <c r="F25" s="107">
        <f>F27+F29+F31+F33+F35+F37+F39+F41+F43+F45+F47+F49+F51+F53+F55</f>
        <v>14829659.478000002</v>
      </c>
      <c r="G25" s="107">
        <f>G27+G29+G31+G33+G35+G37+G39+G41+G43+G45+G47+G49+G51+G53+G55</f>
        <v>17895367.100179996</v>
      </c>
      <c r="H25" s="107">
        <f>H27+H29+H31+H33+H35+H37+H39+H41+H43+H45+H47+H49+H51+H53+H55</f>
        <v>14591744.814879997</v>
      </c>
      <c r="I25" s="107">
        <f>I27+I29+I31+I33+I35+I37+I39+I41+I43+I45+I47+I49+I51+I53+I55</f>
        <v>18152566.790979996</v>
      </c>
      <c r="J25" s="107">
        <f>J27+J29+J31+J33+J35+J37+J39+J41+J43+J45+J47+J49+J51+J53+J55</f>
        <v>15335816.658119999</v>
      </c>
      <c r="K25" s="107">
        <f>K27+K29+K31+K33+K35+K37+K39+K41+K43+K45+K47+K49+K51+K53+K55</f>
        <v>16139531.9243</v>
      </c>
      <c r="L25" s="107">
        <f>L27+L29+L31+L33+L35+L37+L39+L41+L43+L45+L47+L49+L51+L53+L55</f>
        <v>17088469.551169999</v>
      </c>
      <c r="M25" s="107">
        <f>M27+M29+M31+M33+M35+M37+M39+M41+M43+M45+M47+M49+M51+M53+M55</f>
        <v>15793533.103789998</v>
      </c>
      <c r="N25" s="107">
        <f>N27+N29+N31+N33+N35+N37+N39+N41+N43+N45+N47+N49+N51+N53+N55</f>
        <v>18740339.758310001</v>
      </c>
      <c r="O25" s="107">
        <f>O27+O29+O31+O33+O35+O37+O39+O41+O43+O45+O47+O49+O51+O53+O55</f>
        <v>194660910.97889999</v>
      </c>
    </row>
    <row r="26" spans="1:15" ht="14" x14ac:dyDescent="0.3">
      <c r="A26" s="75">
        <v>2026</v>
      </c>
      <c r="B26" s="103" t="s">
        <v>133</v>
      </c>
      <c r="C26" s="104">
        <v>728390.54596999998</v>
      </c>
      <c r="D26" s="104">
        <v>757743.92755999998</v>
      </c>
      <c r="E26" s="104">
        <v>746947.96787000005</v>
      </c>
      <c r="F26" s="104">
        <v>894547.14052999998</v>
      </c>
      <c r="G26" s="104">
        <v>741192.30555000005</v>
      </c>
      <c r="H26" s="104"/>
      <c r="I26" s="104"/>
      <c r="J26" s="104"/>
      <c r="K26" s="104"/>
      <c r="L26" s="104"/>
      <c r="M26" s="104"/>
      <c r="N26" s="104"/>
      <c r="O26" s="105">
        <v>3868821.88748</v>
      </c>
    </row>
    <row r="27" spans="1:15" ht="14" x14ac:dyDescent="0.3">
      <c r="A27" s="74">
        <v>2025</v>
      </c>
      <c r="B27" s="103" t="s">
        <v>133</v>
      </c>
      <c r="C27" s="104">
        <v>825096.76489999995</v>
      </c>
      <c r="D27" s="104">
        <v>755759.92177999998</v>
      </c>
      <c r="E27" s="104">
        <v>838028.13314000005</v>
      </c>
      <c r="F27" s="104">
        <v>769934.75791000004</v>
      </c>
      <c r="G27" s="104">
        <v>852172.58369999996</v>
      </c>
      <c r="H27" s="104">
        <v>691163.43866999994</v>
      </c>
      <c r="I27" s="104">
        <v>776122.15416999999</v>
      </c>
      <c r="J27" s="104">
        <v>748912.82825000002</v>
      </c>
      <c r="K27" s="104">
        <v>785930.35734999995</v>
      </c>
      <c r="L27" s="104">
        <v>839347.93709999998</v>
      </c>
      <c r="M27" s="104">
        <v>741129.21456999995</v>
      </c>
      <c r="N27" s="104">
        <v>781674.57145000005</v>
      </c>
      <c r="O27" s="105">
        <v>9405272.6629900001</v>
      </c>
    </row>
    <row r="28" spans="1:15" ht="14" x14ac:dyDescent="0.3">
      <c r="A28" s="75">
        <v>2026</v>
      </c>
      <c r="B28" s="103" t="s">
        <v>134</v>
      </c>
      <c r="C28" s="104">
        <v>106281.86023999999</v>
      </c>
      <c r="D28" s="104">
        <v>126765.70570000001</v>
      </c>
      <c r="E28" s="104">
        <v>112901.74999</v>
      </c>
      <c r="F28" s="104">
        <v>123601.49626</v>
      </c>
      <c r="G28" s="104">
        <v>104158.62895</v>
      </c>
      <c r="H28" s="104"/>
      <c r="I28" s="104"/>
      <c r="J28" s="104"/>
      <c r="K28" s="104"/>
      <c r="L28" s="104"/>
      <c r="M28" s="104"/>
      <c r="N28" s="104"/>
      <c r="O28" s="105">
        <v>573709.44114000001</v>
      </c>
    </row>
    <row r="29" spans="1:15" ht="14" x14ac:dyDescent="0.3">
      <c r="A29" s="74">
        <v>2025</v>
      </c>
      <c r="B29" s="103" t="s">
        <v>134</v>
      </c>
      <c r="C29" s="104">
        <v>126180.88076</v>
      </c>
      <c r="D29" s="104">
        <v>132248.76302000001</v>
      </c>
      <c r="E29" s="104">
        <v>140708.49922</v>
      </c>
      <c r="F29" s="104">
        <v>102625.537</v>
      </c>
      <c r="G29" s="104">
        <v>124003.40394</v>
      </c>
      <c r="H29" s="104">
        <v>90353.700200000007</v>
      </c>
      <c r="I29" s="104">
        <v>132121.80369</v>
      </c>
      <c r="J29" s="104">
        <v>137153.52114999999</v>
      </c>
      <c r="K29" s="104">
        <v>128459.429</v>
      </c>
      <c r="L29" s="104">
        <v>129148.84546</v>
      </c>
      <c r="M29" s="104">
        <v>100339.51272</v>
      </c>
      <c r="N29" s="104">
        <v>101108.93879</v>
      </c>
      <c r="O29" s="105">
        <v>1444452.83495</v>
      </c>
    </row>
    <row r="30" spans="1:15" s="30" customFormat="1" ht="14" x14ac:dyDescent="0.3">
      <c r="A30" s="75">
        <v>2026</v>
      </c>
      <c r="B30" s="103" t="s">
        <v>135</v>
      </c>
      <c r="C30" s="104">
        <v>206213.18663000001</v>
      </c>
      <c r="D30" s="104">
        <v>220886.23817</v>
      </c>
      <c r="E30" s="104">
        <v>207035.3737</v>
      </c>
      <c r="F30" s="104">
        <v>237399.16024999999</v>
      </c>
      <c r="G30" s="104">
        <v>181704.07147</v>
      </c>
      <c r="H30" s="104"/>
      <c r="I30" s="104"/>
      <c r="J30" s="104"/>
      <c r="K30" s="104"/>
      <c r="L30" s="104"/>
      <c r="M30" s="104"/>
      <c r="N30" s="104"/>
      <c r="O30" s="105">
        <v>1053238.0302200001</v>
      </c>
    </row>
    <row r="31" spans="1:15" ht="14" x14ac:dyDescent="0.3">
      <c r="A31" s="74">
        <v>2025</v>
      </c>
      <c r="B31" s="103" t="s">
        <v>135</v>
      </c>
      <c r="C31" s="104">
        <v>229213.02712000001</v>
      </c>
      <c r="D31" s="104">
        <v>227605.85868999999</v>
      </c>
      <c r="E31" s="104">
        <v>234220.14382999999</v>
      </c>
      <c r="F31" s="104">
        <v>199115.23173</v>
      </c>
      <c r="G31" s="104">
        <v>233970.84344999999</v>
      </c>
      <c r="H31" s="104">
        <v>165379.25289999999</v>
      </c>
      <c r="I31" s="104">
        <v>230952.04178</v>
      </c>
      <c r="J31" s="104">
        <v>231825.86559999999</v>
      </c>
      <c r="K31" s="104">
        <v>263391.27314</v>
      </c>
      <c r="L31" s="104">
        <v>286243.48690999998</v>
      </c>
      <c r="M31" s="104">
        <v>250785.01693000001</v>
      </c>
      <c r="N31" s="104">
        <v>284689.64033999998</v>
      </c>
      <c r="O31" s="105">
        <v>2837391.68242</v>
      </c>
    </row>
    <row r="32" spans="1:15" ht="14" x14ac:dyDescent="0.3">
      <c r="A32" s="75">
        <v>2026</v>
      </c>
      <c r="B32" s="103" t="s">
        <v>136</v>
      </c>
      <c r="C32" s="106">
        <v>2316474.3198799998</v>
      </c>
      <c r="D32" s="106">
        <v>2394615.1773299999</v>
      </c>
      <c r="E32" s="106">
        <v>3051883.5959899998</v>
      </c>
      <c r="F32" s="106">
        <v>3108525.7323699999</v>
      </c>
      <c r="G32" s="106">
        <v>2978792.5875900001</v>
      </c>
      <c r="H32" s="106"/>
      <c r="I32" s="106"/>
      <c r="J32" s="106"/>
      <c r="K32" s="106"/>
      <c r="L32" s="106"/>
      <c r="M32" s="106"/>
      <c r="N32" s="106"/>
      <c r="O32" s="105">
        <v>13850291.41316</v>
      </c>
    </row>
    <row r="33" spans="1:15" ht="14" x14ac:dyDescent="0.3">
      <c r="A33" s="74">
        <v>2025</v>
      </c>
      <c r="B33" s="103" t="s">
        <v>136</v>
      </c>
      <c r="C33" s="104">
        <v>2550914.19227</v>
      </c>
      <c r="D33" s="104">
        <v>2485583.3568600002</v>
      </c>
      <c r="E33" s="104">
        <v>2724520.0320799998</v>
      </c>
      <c r="F33" s="106">
        <v>2611357.82822</v>
      </c>
      <c r="G33" s="106">
        <v>2786898.9923899998</v>
      </c>
      <c r="H33" s="106">
        <v>2594537.94961</v>
      </c>
      <c r="I33" s="106">
        <v>3426808.2706599999</v>
      </c>
      <c r="J33" s="106">
        <v>2609346.9099599998</v>
      </c>
      <c r="K33" s="106">
        <v>2471758.8242299999</v>
      </c>
      <c r="L33" s="106">
        <v>2650990.8015899998</v>
      </c>
      <c r="M33" s="106">
        <v>2350223.75049</v>
      </c>
      <c r="N33" s="106">
        <v>2615850.71655</v>
      </c>
      <c r="O33" s="105">
        <v>31878791.624910001</v>
      </c>
    </row>
    <row r="34" spans="1:15" ht="14" x14ac:dyDescent="0.3">
      <c r="A34" s="75">
        <v>2026</v>
      </c>
      <c r="B34" s="103" t="s">
        <v>137</v>
      </c>
      <c r="C34" s="104">
        <v>1337976.3955600001</v>
      </c>
      <c r="D34" s="104">
        <v>1323952.1798700001</v>
      </c>
      <c r="E34" s="104">
        <v>1208687.9476300001</v>
      </c>
      <c r="F34" s="104">
        <v>1449971.3497299999</v>
      </c>
      <c r="G34" s="104">
        <v>1288586.15955</v>
      </c>
      <c r="H34" s="104"/>
      <c r="I34" s="104"/>
      <c r="J34" s="104"/>
      <c r="K34" s="104"/>
      <c r="L34" s="104"/>
      <c r="M34" s="104"/>
      <c r="N34" s="104"/>
      <c r="O34" s="105">
        <v>6609174.0323400004</v>
      </c>
    </row>
    <row r="35" spans="1:15" ht="14" x14ac:dyDescent="0.3">
      <c r="A35" s="74">
        <v>2025</v>
      </c>
      <c r="B35" s="103" t="s">
        <v>137</v>
      </c>
      <c r="C35" s="104">
        <v>1409237.6473399999</v>
      </c>
      <c r="D35" s="104">
        <v>1354616.7381500001</v>
      </c>
      <c r="E35" s="104">
        <v>1413635.1394400001</v>
      </c>
      <c r="F35" s="104">
        <v>1225078.82311</v>
      </c>
      <c r="G35" s="104">
        <v>1514397.88096</v>
      </c>
      <c r="H35" s="104">
        <v>1195493.0157999999</v>
      </c>
      <c r="I35" s="104">
        <v>1580751.2854599999</v>
      </c>
      <c r="J35" s="104">
        <v>1519292.5675900001</v>
      </c>
      <c r="K35" s="104">
        <v>1485562.47594</v>
      </c>
      <c r="L35" s="104">
        <v>1508601.04969</v>
      </c>
      <c r="M35" s="104">
        <v>1285471.4761999999</v>
      </c>
      <c r="N35" s="104">
        <v>1269169.0910100001</v>
      </c>
      <c r="O35" s="105">
        <v>16761307.19069</v>
      </c>
    </row>
    <row r="36" spans="1:15" ht="14" x14ac:dyDescent="0.3">
      <c r="A36" s="75">
        <v>2026</v>
      </c>
      <c r="B36" s="103" t="s">
        <v>138</v>
      </c>
      <c r="C36" s="104">
        <v>3059366.8555399999</v>
      </c>
      <c r="D36" s="104">
        <v>3540403.7434999999</v>
      </c>
      <c r="E36" s="104">
        <v>3291151.0056400001</v>
      </c>
      <c r="F36" s="104">
        <v>3854104.0348100001</v>
      </c>
      <c r="G36" s="104">
        <v>3263981.5186899998</v>
      </c>
      <c r="H36" s="104"/>
      <c r="I36" s="104"/>
      <c r="J36" s="104"/>
      <c r="K36" s="104"/>
      <c r="L36" s="104"/>
      <c r="M36" s="104"/>
      <c r="N36" s="104"/>
      <c r="O36" s="105">
        <v>17009007.158179998</v>
      </c>
    </row>
    <row r="37" spans="1:15" ht="14" x14ac:dyDescent="0.3">
      <c r="A37" s="74">
        <v>2025</v>
      </c>
      <c r="B37" s="103" t="s">
        <v>138</v>
      </c>
      <c r="C37" s="104">
        <v>2996341.8047600002</v>
      </c>
      <c r="D37" s="104">
        <v>2976587.85182</v>
      </c>
      <c r="E37" s="104">
        <v>3514223.81886</v>
      </c>
      <c r="F37" s="104">
        <v>3141772.9596500001</v>
      </c>
      <c r="G37" s="104">
        <v>3942322.08121</v>
      </c>
      <c r="H37" s="104">
        <v>3405137.1400899999</v>
      </c>
      <c r="I37" s="104">
        <v>3834858.8748900001</v>
      </c>
      <c r="J37" s="104">
        <v>2729903.3161300002</v>
      </c>
      <c r="K37" s="104">
        <v>3657490.6389899999</v>
      </c>
      <c r="L37" s="104">
        <v>3809231.5167200002</v>
      </c>
      <c r="M37" s="104">
        <v>3749827.7267900002</v>
      </c>
      <c r="N37" s="104">
        <v>3759895.80143</v>
      </c>
      <c r="O37" s="105">
        <v>41517593.531340003</v>
      </c>
    </row>
    <row r="38" spans="1:15" ht="14" x14ac:dyDescent="0.3">
      <c r="A38" s="75">
        <v>2026</v>
      </c>
      <c r="B38" s="103" t="s">
        <v>139</v>
      </c>
      <c r="C38" s="104">
        <v>166912.11350000001</v>
      </c>
      <c r="D38" s="104">
        <v>176440.92413</v>
      </c>
      <c r="E38" s="104">
        <v>235413.85431</v>
      </c>
      <c r="F38" s="104">
        <v>353492.78448999999</v>
      </c>
      <c r="G38" s="104">
        <v>349625.77901</v>
      </c>
      <c r="H38" s="104"/>
      <c r="I38" s="104"/>
      <c r="J38" s="104"/>
      <c r="K38" s="104"/>
      <c r="L38" s="104"/>
      <c r="M38" s="104"/>
      <c r="N38" s="104"/>
      <c r="O38" s="105">
        <v>1281885.4554399999</v>
      </c>
    </row>
    <row r="39" spans="1:15" ht="14" x14ac:dyDescent="0.3">
      <c r="A39" s="74">
        <v>2025</v>
      </c>
      <c r="B39" s="103" t="s">
        <v>139</v>
      </c>
      <c r="C39" s="104">
        <v>82415.475059999997</v>
      </c>
      <c r="D39" s="104">
        <v>158782.83376000001</v>
      </c>
      <c r="E39" s="104">
        <v>86356.291979999995</v>
      </c>
      <c r="F39" s="104">
        <v>129783.30017</v>
      </c>
      <c r="G39" s="104">
        <v>367051.56397000002</v>
      </c>
      <c r="H39" s="104">
        <v>84044.054889999999</v>
      </c>
      <c r="I39" s="104">
        <v>262652.07131999999</v>
      </c>
      <c r="J39" s="104">
        <v>81744.173809999993</v>
      </c>
      <c r="K39" s="104">
        <v>230420.35769</v>
      </c>
      <c r="L39" s="104">
        <v>304893.73233000003</v>
      </c>
      <c r="M39" s="104">
        <v>164250.66383999999</v>
      </c>
      <c r="N39" s="104">
        <v>291305.66707000002</v>
      </c>
      <c r="O39" s="105">
        <v>2243700.1858899998</v>
      </c>
    </row>
    <row r="40" spans="1:15" ht="14" x14ac:dyDescent="0.3">
      <c r="A40" s="75">
        <v>2026</v>
      </c>
      <c r="B40" s="103" t="s">
        <v>140</v>
      </c>
      <c r="C40" s="104">
        <v>1340841.7837</v>
      </c>
      <c r="D40" s="104">
        <v>1407875.2747299999</v>
      </c>
      <c r="E40" s="104">
        <v>1475987.0900999999</v>
      </c>
      <c r="F40" s="104">
        <v>1764539.47407</v>
      </c>
      <c r="G40" s="104">
        <v>1483081.8686800001</v>
      </c>
      <c r="H40" s="104"/>
      <c r="I40" s="104"/>
      <c r="J40" s="104"/>
      <c r="K40" s="104"/>
      <c r="L40" s="104"/>
      <c r="M40" s="104"/>
      <c r="N40" s="104"/>
      <c r="O40" s="105">
        <v>7472325.4912799997</v>
      </c>
    </row>
    <row r="41" spans="1:15" ht="14" x14ac:dyDescent="0.3">
      <c r="A41" s="74">
        <v>2025</v>
      </c>
      <c r="B41" s="103" t="s">
        <v>140</v>
      </c>
      <c r="C41" s="104">
        <v>1223527.53629</v>
      </c>
      <c r="D41" s="104">
        <v>1292803.3639799999</v>
      </c>
      <c r="E41" s="104">
        <v>1477508.4055999999</v>
      </c>
      <c r="F41" s="104">
        <v>1378796.0325800001</v>
      </c>
      <c r="G41" s="104">
        <v>1672887.2711199999</v>
      </c>
      <c r="H41" s="104">
        <v>1274531.3926899999</v>
      </c>
      <c r="I41" s="104">
        <v>1563391.7832800001</v>
      </c>
      <c r="J41" s="104">
        <v>1488528.24602</v>
      </c>
      <c r="K41" s="104">
        <v>1507559.33188</v>
      </c>
      <c r="L41" s="104">
        <v>1641086.56391</v>
      </c>
      <c r="M41" s="104">
        <v>1476760.56305</v>
      </c>
      <c r="N41" s="104">
        <v>1726559.97645</v>
      </c>
      <c r="O41" s="105">
        <v>17723940.466850001</v>
      </c>
    </row>
    <row r="42" spans="1:15" ht="14" x14ac:dyDescent="0.3">
      <c r="A42" s="75">
        <v>2026</v>
      </c>
      <c r="B42" s="103" t="s">
        <v>141</v>
      </c>
      <c r="C42" s="104">
        <v>812171.09100000001</v>
      </c>
      <c r="D42" s="104">
        <v>880035.88968999998</v>
      </c>
      <c r="E42" s="104">
        <v>885459.18718000001</v>
      </c>
      <c r="F42" s="104">
        <v>1025542.69915</v>
      </c>
      <c r="G42" s="104">
        <v>838410.51370000001</v>
      </c>
      <c r="H42" s="104"/>
      <c r="I42" s="104"/>
      <c r="J42" s="104"/>
      <c r="K42" s="104"/>
      <c r="L42" s="104"/>
      <c r="M42" s="104"/>
      <c r="N42" s="104"/>
      <c r="O42" s="105">
        <v>4441619.3807199998</v>
      </c>
    </row>
    <row r="43" spans="1:15" ht="14" x14ac:dyDescent="0.3">
      <c r="A43" s="74">
        <v>2025</v>
      </c>
      <c r="B43" s="103" t="s">
        <v>141</v>
      </c>
      <c r="C43" s="104">
        <v>790355.64468999999</v>
      </c>
      <c r="D43" s="104">
        <v>807918.66269999999</v>
      </c>
      <c r="E43" s="104">
        <v>915055.14867999998</v>
      </c>
      <c r="F43" s="104">
        <v>853185.49924999999</v>
      </c>
      <c r="G43" s="104">
        <v>1006630.14915</v>
      </c>
      <c r="H43" s="104">
        <v>797324.86086000002</v>
      </c>
      <c r="I43" s="104">
        <v>985265.51376</v>
      </c>
      <c r="J43" s="104">
        <v>962319.45817</v>
      </c>
      <c r="K43" s="104">
        <v>940821.33100999997</v>
      </c>
      <c r="L43" s="104">
        <v>1067278.7194699999</v>
      </c>
      <c r="M43" s="104">
        <v>979428.81421999994</v>
      </c>
      <c r="N43" s="104">
        <v>1149470.5569800001</v>
      </c>
      <c r="O43" s="105">
        <v>11255054.35894</v>
      </c>
    </row>
    <row r="44" spans="1:15" ht="14" x14ac:dyDescent="0.3">
      <c r="A44" s="75">
        <v>2026</v>
      </c>
      <c r="B44" s="103" t="s">
        <v>142</v>
      </c>
      <c r="C44" s="104">
        <v>1073270.21597</v>
      </c>
      <c r="D44" s="104">
        <v>1097951.58519</v>
      </c>
      <c r="E44" s="104">
        <v>1134076.6880900001</v>
      </c>
      <c r="F44" s="104">
        <v>1361987.61417</v>
      </c>
      <c r="G44" s="104">
        <v>1177464.06697</v>
      </c>
      <c r="H44" s="104"/>
      <c r="I44" s="104"/>
      <c r="J44" s="104"/>
      <c r="K44" s="104"/>
      <c r="L44" s="104"/>
      <c r="M44" s="104"/>
      <c r="N44" s="104"/>
      <c r="O44" s="105">
        <v>5844750.1703899996</v>
      </c>
    </row>
    <row r="45" spans="1:15" ht="14" x14ac:dyDescent="0.3">
      <c r="A45" s="74">
        <v>2025</v>
      </c>
      <c r="B45" s="103" t="s">
        <v>142</v>
      </c>
      <c r="C45" s="104">
        <v>1010378.18805</v>
      </c>
      <c r="D45" s="104">
        <v>1020143.3007200001</v>
      </c>
      <c r="E45" s="104">
        <v>1135202.2752</v>
      </c>
      <c r="F45" s="104">
        <v>1080114.40429</v>
      </c>
      <c r="G45" s="104">
        <v>1234408.6391499999</v>
      </c>
      <c r="H45" s="104">
        <v>967648.90023000003</v>
      </c>
      <c r="I45" s="104">
        <v>1186779.14974</v>
      </c>
      <c r="J45" s="104">
        <v>1098570.8464299999</v>
      </c>
      <c r="K45" s="104">
        <v>1130738.3596399999</v>
      </c>
      <c r="L45" s="104">
        <v>1219323.5407100001</v>
      </c>
      <c r="M45" s="104">
        <v>1048430.57813</v>
      </c>
      <c r="N45" s="104">
        <v>1107921.67056</v>
      </c>
      <c r="O45" s="105">
        <v>13239659.852849999</v>
      </c>
    </row>
    <row r="46" spans="1:15" ht="14" x14ac:dyDescent="0.3">
      <c r="A46" s="75">
        <v>2026</v>
      </c>
      <c r="B46" s="103" t="s">
        <v>143</v>
      </c>
      <c r="C46" s="104">
        <v>1081319.28529</v>
      </c>
      <c r="D46" s="104">
        <v>1177550.1851300001</v>
      </c>
      <c r="E46" s="104">
        <v>1536231.35197</v>
      </c>
      <c r="F46" s="104">
        <v>1426552.3473799999</v>
      </c>
      <c r="G46" s="104">
        <v>1425970.6864499999</v>
      </c>
      <c r="H46" s="104"/>
      <c r="I46" s="104"/>
      <c r="J46" s="104"/>
      <c r="K46" s="104"/>
      <c r="L46" s="104"/>
      <c r="M46" s="104"/>
      <c r="N46" s="104"/>
      <c r="O46" s="105">
        <v>6647623.8562200004</v>
      </c>
    </row>
    <row r="47" spans="1:15" ht="14" x14ac:dyDescent="0.3">
      <c r="A47" s="74">
        <v>2025</v>
      </c>
      <c r="B47" s="103" t="s">
        <v>143</v>
      </c>
      <c r="C47" s="104">
        <v>1245833.8453200001</v>
      </c>
      <c r="D47" s="104">
        <v>1233304.84629</v>
      </c>
      <c r="E47" s="104">
        <v>1539795.1805400001</v>
      </c>
      <c r="F47" s="104">
        <v>1300330.56874</v>
      </c>
      <c r="G47" s="104">
        <v>1496070.90475</v>
      </c>
      <c r="H47" s="104">
        <v>1430254.80436</v>
      </c>
      <c r="I47" s="104">
        <v>1351623.13726</v>
      </c>
      <c r="J47" s="104">
        <v>1364744.7517200001</v>
      </c>
      <c r="K47" s="104">
        <v>1479023.9200599999</v>
      </c>
      <c r="L47" s="104">
        <v>1287158.3451799999</v>
      </c>
      <c r="M47" s="104">
        <v>1313269.5998199999</v>
      </c>
      <c r="N47" s="104">
        <v>1490688.2500499999</v>
      </c>
      <c r="O47" s="105">
        <v>16532098.15409</v>
      </c>
    </row>
    <row r="48" spans="1:15" ht="14" x14ac:dyDescent="0.3">
      <c r="A48" s="75">
        <v>2026</v>
      </c>
      <c r="B48" s="103" t="s">
        <v>144</v>
      </c>
      <c r="C48" s="104">
        <v>316665.27356</v>
      </c>
      <c r="D48" s="104">
        <v>330902.76630000002</v>
      </c>
      <c r="E48" s="104">
        <v>376368.40148</v>
      </c>
      <c r="F48" s="104">
        <v>425052.75154999999</v>
      </c>
      <c r="G48" s="104">
        <v>362667.46101000003</v>
      </c>
      <c r="H48" s="104"/>
      <c r="I48" s="104"/>
      <c r="J48" s="104"/>
      <c r="K48" s="104"/>
      <c r="L48" s="104"/>
      <c r="M48" s="104"/>
      <c r="N48" s="104"/>
      <c r="O48" s="105">
        <v>1811656.6539</v>
      </c>
    </row>
    <row r="49" spans="1:15" ht="14" x14ac:dyDescent="0.3">
      <c r="A49" s="74">
        <v>2025</v>
      </c>
      <c r="B49" s="103" t="s">
        <v>144</v>
      </c>
      <c r="C49" s="104">
        <v>317185.4056</v>
      </c>
      <c r="D49" s="104">
        <v>320214.92627</v>
      </c>
      <c r="E49" s="104">
        <v>375147.76507999998</v>
      </c>
      <c r="F49" s="104">
        <v>387281.56464</v>
      </c>
      <c r="G49" s="104">
        <v>413257.34639000002</v>
      </c>
      <c r="H49" s="104">
        <v>365425.93476999999</v>
      </c>
      <c r="I49" s="104">
        <v>427228.58374999999</v>
      </c>
      <c r="J49" s="104">
        <v>363878.88085000002</v>
      </c>
      <c r="K49" s="104">
        <v>381331.92855999997</v>
      </c>
      <c r="L49" s="104">
        <v>402921.63257000002</v>
      </c>
      <c r="M49" s="104">
        <v>359544.72792999999</v>
      </c>
      <c r="N49" s="104">
        <v>385141.93621999997</v>
      </c>
      <c r="O49" s="105">
        <v>4498560.6326299999</v>
      </c>
    </row>
    <row r="50" spans="1:15" ht="14" x14ac:dyDescent="0.3">
      <c r="A50" s="75">
        <v>2026</v>
      </c>
      <c r="B50" s="103" t="s">
        <v>145</v>
      </c>
      <c r="C50" s="104">
        <v>473569.92371</v>
      </c>
      <c r="D50" s="104">
        <v>570331.31443000003</v>
      </c>
      <c r="E50" s="104">
        <v>352721.32192999998</v>
      </c>
      <c r="F50" s="104">
        <v>601225.35031000001</v>
      </c>
      <c r="G50" s="104">
        <v>444140.83211999998</v>
      </c>
      <c r="H50" s="104"/>
      <c r="I50" s="104"/>
      <c r="J50" s="104"/>
      <c r="K50" s="104"/>
      <c r="L50" s="104"/>
      <c r="M50" s="104"/>
      <c r="N50" s="104"/>
      <c r="O50" s="105">
        <v>2441988.7425000002</v>
      </c>
    </row>
    <row r="51" spans="1:15" ht="14" x14ac:dyDescent="0.3">
      <c r="A51" s="74">
        <v>2025</v>
      </c>
      <c r="B51" s="103" t="s">
        <v>145</v>
      </c>
      <c r="C51" s="104">
        <v>1162541.7113000001</v>
      </c>
      <c r="D51" s="104">
        <v>877795.87298999995</v>
      </c>
      <c r="E51" s="104">
        <v>565641.13740000001</v>
      </c>
      <c r="F51" s="104">
        <v>503105.11076000001</v>
      </c>
      <c r="G51" s="104">
        <v>853334.53607000003</v>
      </c>
      <c r="H51" s="104">
        <v>379389.43831</v>
      </c>
      <c r="I51" s="104">
        <v>756187.43886999995</v>
      </c>
      <c r="J51" s="104">
        <v>596546.0048</v>
      </c>
      <c r="K51" s="104">
        <v>498544.04073000001</v>
      </c>
      <c r="L51" s="104">
        <v>568847.96887999994</v>
      </c>
      <c r="M51" s="104">
        <v>615179.57655</v>
      </c>
      <c r="N51" s="104">
        <v>553553.20761000004</v>
      </c>
      <c r="O51" s="105">
        <v>7930666.0442700004</v>
      </c>
    </row>
    <row r="52" spans="1:15" ht="14" x14ac:dyDescent="0.3">
      <c r="A52" s="75">
        <v>2026</v>
      </c>
      <c r="B52" s="103" t="s">
        <v>146</v>
      </c>
      <c r="C52" s="104">
        <v>554488.19403000001</v>
      </c>
      <c r="D52" s="104">
        <v>552714.44915999996</v>
      </c>
      <c r="E52" s="104">
        <v>801526.52358000004</v>
      </c>
      <c r="F52" s="104">
        <v>962331.95102000004</v>
      </c>
      <c r="G52" s="104">
        <v>992230.33348000003</v>
      </c>
      <c r="H52" s="104"/>
      <c r="I52" s="104"/>
      <c r="J52" s="104"/>
      <c r="K52" s="104"/>
      <c r="L52" s="104"/>
      <c r="M52" s="104"/>
      <c r="N52" s="104"/>
      <c r="O52" s="105">
        <v>3863291.4512700001</v>
      </c>
    </row>
    <row r="53" spans="1:15" ht="14" x14ac:dyDescent="0.3">
      <c r="A53" s="74">
        <v>2025</v>
      </c>
      <c r="B53" s="103" t="s">
        <v>146</v>
      </c>
      <c r="C53" s="104">
        <v>385092.23923000001</v>
      </c>
      <c r="D53" s="104">
        <v>435232.14489</v>
      </c>
      <c r="E53" s="104">
        <v>883920.19247000001</v>
      </c>
      <c r="F53" s="104">
        <v>538166.54835000006</v>
      </c>
      <c r="G53" s="104">
        <v>740976.43733999995</v>
      </c>
      <c r="H53" s="104">
        <v>619549.39476000005</v>
      </c>
      <c r="I53" s="104">
        <v>981427.40345999994</v>
      </c>
      <c r="J53" s="104">
        <v>833854.67541000003</v>
      </c>
      <c r="K53" s="104">
        <v>572821.47238000005</v>
      </c>
      <c r="L53" s="104">
        <v>707502.30084000004</v>
      </c>
      <c r="M53" s="104">
        <v>746157.02324999997</v>
      </c>
      <c r="N53" s="104">
        <v>2561256.8997300002</v>
      </c>
      <c r="O53" s="105">
        <v>10005956.732109999</v>
      </c>
    </row>
    <row r="54" spans="1:15" ht="14" x14ac:dyDescent="0.3">
      <c r="A54" s="75">
        <v>2026</v>
      </c>
      <c r="B54" s="103" t="s">
        <v>147</v>
      </c>
      <c r="C54" s="104">
        <v>534607.43006000004</v>
      </c>
      <c r="D54" s="104">
        <v>610886.64055999997</v>
      </c>
      <c r="E54" s="104">
        <v>581196.32513000001</v>
      </c>
      <c r="F54" s="104">
        <v>676882.11895999999</v>
      </c>
      <c r="G54" s="104">
        <v>551547.58638999995</v>
      </c>
      <c r="H54" s="104"/>
      <c r="I54" s="104"/>
      <c r="J54" s="104"/>
      <c r="K54" s="104"/>
      <c r="L54" s="104"/>
      <c r="M54" s="104"/>
      <c r="N54" s="104"/>
      <c r="O54" s="105">
        <v>2955120.1011000001</v>
      </c>
    </row>
    <row r="55" spans="1:15" ht="14" x14ac:dyDescent="0.3">
      <c r="A55" s="74">
        <v>2025</v>
      </c>
      <c r="B55" s="103" t="s">
        <v>147</v>
      </c>
      <c r="C55" s="104">
        <v>588849.93016999995</v>
      </c>
      <c r="D55" s="104">
        <v>590623.99667999998</v>
      </c>
      <c r="E55" s="104">
        <v>637532.90419000003</v>
      </c>
      <c r="F55" s="104">
        <v>609011.31160000002</v>
      </c>
      <c r="G55" s="104">
        <v>656984.46658999997</v>
      </c>
      <c r="H55" s="104">
        <v>531511.53674000001</v>
      </c>
      <c r="I55" s="104">
        <v>656397.27888999996</v>
      </c>
      <c r="J55" s="104">
        <v>569194.61222999997</v>
      </c>
      <c r="K55" s="104">
        <v>605678.18370000005</v>
      </c>
      <c r="L55" s="104">
        <v>665893.10981000005</v>
      </c>
      <c r="M55" s="104">
        <v>612734.85930000001</v>
      </c>
      <c r="N55" s="104">
        <v>662052.83406999998</v>
      </c>
      <c r="O55" s="105">
        <v>7386465.0239700004</v>
      </c>
    </row>
    <row r="56" spans="1:15" ht="14" x14ac:dyDescent="0.3">
      <c r="A56" s="75">
        <v>2026</v>
      </c>
      <c r="B56" s="101" t="s">
        <v>30</v>
      </c>
      <c r="C56" s="107">
        <f>C58</f>
        <v>518944.05362000002</v>
      </c>
      <c r="D56" s="107">
        <f t="shared" ref="D56:O56" si="2">D58</f>
        <v>474151.28042999998</v>
      </c>
      <c r="E56" s="107">
        <f t="shared" si="2"/>
        <v>571647.26806000003</v>
      </c>
      <c r="F56" s="107">
        <f t="shared" si="2"/>
        <v>675649.56342999998</v>
      </c>
      <c r="G56" s="107">
        <f t="shared" si="2"/>
        <v>501872.57559000002</v>
      </c>
      <c r="H56" s="107"/>
      <c r="I56" s="107"/>
      <c r="J56" s="107"/>
      <c r="K56" s="107"/>
      <c r="L56" s="107"/>
      <c r="M56" s="107"/>
      <c r="N56" s="107"/>
      <c r="O56" s="107">
        <f t="shared" si="2"/>
        <v>2742264.74113</v>
      </c>
    </row>
    <row r="57" spans="1:15" ht="14" x14ac:dyDescent="0.3">
      <c r="A57" s="74">
        <v>2025</v>
      </c>
      <c r="B57" s="101" t="s">
        <v>30</v>
      </c>
      <c r="C57" s="107">
        <f>C59</f>
        <v>456640.6508</v>
      </c>
      <c r="D57" s="107">
        <f t="shared" ref="D57:O57" si="3">D59</f>
        <v>417965.56385999999</v>
      </c>
      <c r="E57" s="107">
        <f t="shared" si="3"/>
        <v>492702.61076000001</v>
      </c>
      <c r="F57" s="107">
        <f t="shared" si="3"/>
        <v>474386.29479000001</v>
      </c>
      <c r="G57" s="107">
        <f t="shared" si="3"/>
        <v>531051.30299999996</v>
      </c>
      <c r="H57" s="107">
        <f t="shared" si="3"/>
        <v>490379.5393</v>
      </c>
      <c r="I57" s="107">
        <f t="shared" si="3"/>
        <v>571275.46848000004</v>
      </c>
      <c r="J57" s="107">
        <f t="shared" si="3"/>
        <v>522783.40360000002</v>
      </c>
      <c r="K57" s="107">
        <f t="shared" si="3"/>
        <v>549583.27093999996</v>
      </c>
      <c r="L57" s="107">
        <f t="shared" si="3"/>
        <v>583315.59624999994</v>
      </c>
      <c r="M57" s="107">
        <f t="shared" si="3"/>
        <v>531878.18385999999</v>
      </c>
      <c r="N57" s="107">
        <f t="shared" si="3"/>
        <v>588527.26875000005</v>
      </c>
      <c r="O57" s="107">
        <f t="shared" si="3"/>
        <v>6210489.1543899998</v>
      </c>
    </row>
    <row r="58" spans="1:15" ht="14" x14ac:dyDescent="0.3">
      <c r="A58" s="75">
        <v>2026</v>
      </c>
      <c r="B58" s="103" t="s">
        <v>148</v>
      </c>
      <c r="C58" s="104">
        <v>518944.05362000002</v>
      </c>
      <c r="D58" s="104">
        <v>474151.28042999998</v>
      </c>
      <c r="E58" s="104">
        <v>571647.26806000003</v>
      </c>
      <c r="F58" s="104">
        <v>675649.56342999998</v>
      </c>
      <c r="G58" s="104">
        <v>501872.57559000002</v>
      </c>
      <c r="H58" s="104"/>
      <c r="I58" s="104"/>
      <c r="J58" s="104"/>
      <c r="K58" s="104"/>
      <c r="L58" s="104"/>
      <c r="M58" s="104"/>
      <c r="N58" s="104"/>
      <c r="O58" s="105">
        <v>2742264.74113</v>
      </c>
    </row>
    <row r="59" spans="1:15" ht="14.5" thickBot="1" x14ac:dyDescent="0.35">
      <c r="A59" s="74">
        <v>2025</v>
      </c>
      <c r="B59" s="103" t="s">
        <v>148</v>
      </c>
      <c r="C59" s="104">
        <v>456640.6508</v>
      </c>
      <c r="D59" s="104">
        <v>417965.56385999999</v>
      </c>
      <c r="E59" s="104">
        <v>492702.61076000001</v>
      </c>
      <c r="F59" s="104">
        <v>474386.29479000001</v>
      </c>
      <c r="G59" s="104">
        <v>531051.30299999996</v>
      </c>
      <c r="H59" s="104">
        <v>490379.5393</v>
      </c>
      <c r="I59" s="104">
        <v>571275.46848000004</v>
      </c>
      <c r="J59" s="104">
        <v>522783.40360000002</v>
      </c>
      <c r="K59" s="104">
        <v>549583.27093999996</v>
      </c>
      <c r="L59" s="104">
        <v>583315.59624999994</v>
      </c>
      <c r="M59" s="104">
        <v>531878.18385999999</v>
      </c>
      <c r="N59" s="104">
        <v>588527.26875000005</v>
      </c>
      <c r="O59" s="105">
        <v>6210489.1543899998</v>
      </c>
    </row>
    <row r="60" spans="1:15" s="26" customFormat="1" ht="15" customHeight="1" thickBot="1" x14ac:dyDescent="0.3">
      <c r="A60" s="108">
        <v>2002</v>
      </c>
      <c r="B60" s="109" t="s">
        <v>37</v>
      </c>
      <c r="C60" s="110">
        <v>2607319.6609999998</v>
      </c>
      <c r="D60" s="110">
        <v>2383772.9539999999</v>
      </c>
      <c r="E60" s="110">
        <v>2918943.5210000002</v>
      </c>
      <c r="F60" s="110">
        <v>2742857.9219999998</v>
      </c>
      <c r="G60" s="110">
        <v>3000325.2429999998</v>
      </c>
      <c r="H60" s="110">
        <v>2770693.8810000001</v>
      </c>
      <c r="I60" s="110">
        <v>3103851.8620000002</v>
      </c>
      <c r="J60" s="110">
        <v>2975888.9739999999</v>
      </c>
      <c r="K60" s="110">
        <v>3218206.861</v>
      </c>
      <c r="L60" s="110">
        <v>3501128.02</v>
      </c>
      <c r="M60" s="110">
        <v>3593604.8960000002</v>
      </c>
      <c r="N60" s="110">
        <v>3242495.2340000002</v>
      </c>
      <c r="O60" s="111">
        <f>SUM(C60:N60)</f>
        <v>36059089.028999999</v>
      </c>
    </row>
    <row r="61" spans="1:15" s="26" customFormat="1" ht="15" customHeight="1" thickBot="1" x14ac:dyDescent="0.3">
      <c r="A61" s="108">
        <v>2003</v>
      </c>
      <c r="B61" s="109" t="s">
        <v>37</v>
      </c>
      <c r="C61" s="110">
        <v>3533705.5819999999</v>
      </c>
      <c r="D61" s="110">
        <v>2923460.39</v>
      </c>
      <c r="E61" s="110">
        <v>3908255.9909999999</v>
      </c>
      <c r="F61" s="110">
        <v>3662183.449</v>
      </c>
      <c r="G61" s="110">
        <v>3860471.3</v>
      </c>
      <c r="H61" s="110">
        <v>3796113.5219999999</v>
      </c>
      <c r="I61" s="110">
        <v>4236114.2640000004</v>
      </c>
      <c r="J61" s="110">
        <v>3828726.17</v>
      </c>
      <c r="K61" s="110">
        <v>4114677.523</v>
      </c>
      <c r="L61" s="110">
        <v>4824388.2589999996</v>
      </c>
      <c r="M61" s="110">
        <v>3969697.4580000001</v>
      </c>
      <c r="N61" s="110">
        <v>4595042.3940000003</v>
      </c>
      <c r="O61" s="111">
        <f t="shared" ref="O61:O79" si="4">SUM(C61:N61)</f>
        <v>47252836.302000001</v>
      </c>
    </row>
    <row r="62" spans="1:15" s="26" customFormat="1" ht="15" customHeight="1" thickBot="1" x14ac:dyDescent="0.3">
      <c r="A62" s="108">
        <v>2004</v>
      </c>
      <c r="B62" s="109" t="s">
        <v>37</v>
      </c>
      <c r="C62" s="110">
        <v>4619660.84</v>
      </c>
      <c r="D62" s="110">
        <v>3664503.0430000001</v>
      </c>
      <c r="E62" s="110">
        <v>5218042.1770000001</v>
      </c>
      <c r="F62" s="110">
        <v>5072462.9939999999</v>
      </c>
      <c r="G62" s="110">
        <v>5170061.6050000004</v>
      </c>
      <c r="H62" s="110">
        <v>5284383.2860000003</v>
      </c>
      <c r="I62" s="110">
        <v>5632138.7980000004</v>
      </c>
      <c r="J62" s="110">
        <v>4707491.284</v>
      </c>
      <c r="K62" s="110">
        <v>5656283.5209999997</v>
      </c>
      <c r="L62" s="110">
        <v>5867342.1210000003</v>
      </c>
      <c r="M62" s="110">
        <v>5733908.9759999998</v>
      </c>
      <c r="N62" s="110">
        <v>6540874.1749999998</v>
      </c>
      <c r="O62" s="111">
        <f t="shared" si="4"/>
        <v>63167152.819999993</v>
      </c>
    </row>
    <row r="63" spans="1:15" s="26" customFormat="1" ht="15" customHeight="1" thickBot="1" x14ac:dyDescent="0.3">
      <c r="A63" s="108">
        <v>2005</v>
      </c>
      <c r="B63" s="109" t="s">
        <v>37</v>
      </c>
      <c r="C63" s="110">
        <v>4997279.7240000004</v>
      </c>
      <c r="D63" s="110">
        <v>5651741.2520000003</v>
      </c>
      <c r="E63" s="110">
        <v>6591859.2180000003</v>
      </c>
      <c r="F63" s="110">
        <v>6128131.8779999996</v>
      </c>
      <c r="G63" s="110">
        <v>5977226.2170000002</v>
      </c>
      <c r="H63" s="110">
        <v>6038534.3669999996</v>
      </c>
      <c r="I63" s="110">
        <v>5763466.3530000001</v>
      </c>
      <c r="J63" s="110">
        <v>5552867.2120000003</v>
      </c>
      <c r="K63" s="110">
        <v>6814268.9409999996</v>
      </c>
      <c r="L63" s="110">
        <v>6772178.5690000001</v>
      </c>
      <c r="M63" s="110">
        <v>5942575.7819999997</v>
      </c>
      <c r="N63" s="110">
        <v>7246278.6299999999</v>
      </c>
      <c r="O63" s="111">
        <f t="shared" si="4"/>
        <v>73476408.142999992</v>
      </c>
    </row>
    <row r="64" spans="1:15" s="26" customFormat="1" ht="15" customHeight="1" thickBot="1" x14ac:dyDescent="0.3">
      <c r="A64" s="108">
        <v>2006</v>
      </c>
      <c r="B64" s="109" t="s">
        <v>37</v>
      </c>
      <c r="C64" s="110">
        <v>5133048.8810000001</v>
      </c>
      <c r="D64" s="110">
        <v>6058251.2790000001</v>
      </c>
      <c r="E64" s="110">
        <v>7411101.659</v>
      </c>
      <c r="F64" s="110">
        <v>6456090.2609999999</v>
      </c>
      <c r="G64" s="110">
        <v>7041543.2470000004</v>
      </c>
      <c r="H64" s="110">
        <v>7815434.6220000004</v>
      </c>
      <c r="I64" s="110">
        <v>7067411.4790000003</v>
      </c>
      <c r="J64" s="110">
        <v>6811202.4100000001</v>
      </c>
      <c r="K64" s="110">
        <v>7606551.0949999997</v>
      </c>
      <c r="L64" s="110">
        <v>6888812.5489999996</v>
      </c>
      <c r="M64" s="110">
        <v>8641474.5559999999</v>
      </c>
      <c r="N64" s="110">
        <v>8603753.4800000004</v>
      </c>
      <c r="O64" s="111">
        <f t="shared" si="4"/>
        <v>85534675.517999992</v>
      </c>
    </row>
    <row r="65" spans="1:15" s="26" customFormat="1" ht="15" customHeight="1" thickBot="1" x14ac:dyDescent="0.3">
      <c r="A65" s="108">
        <v>2007</v>
      </c>
      <c r="B65" s="109" t="s">
        <v>37</v>
      </c>
      <c r="C65" s="110">
        <v>6564559.7929999996</v>
      </c>
      <c r="D65" s="110">
        <v>7656951.608</v>
      </c>
      <c r="E65" s="110">
        <v>8957851.6209999993</v>
      </c>
      <c r="F65" s="110">
        <v>8313312.0049999999</v>
      </c>
      <c r="G65" s="110">
        <v>9147620.0419999994</v>
      </c>
      <c r="H65" s="110">
        <v>8980247.4370000008</v>
      </c>
      <c r="I65" s="110">
        <v>8937741.591</v>
      </c>
      <c r="J65" s="110">
        <v>8736689.0920000002</v>
      </c>
      <c r="K65" s="110">
        <v>9038743.8959999997</v>
      </c>
      <c r="L65" s="110">
        <v>9895216.6219999995</v>
      </c>
      <c r="M65" s="110">
        <v>11318798.220000001</v>
      </c>
      <c r="N65" s="110">
        <v>9724017.977</v>
      </c>
      <c r="O65" s="111">
        <f t="shared" si="4"/>
        <v>107271749.90399998</v>
      </c>
    </row>
    <row r="66" spans="1:15" s="26" customFormat="1" ht="15" customHeight="1" thickBot="1" x14ac:dyDescent="0.3">
      <c r="A66" s="108">
        <v>2008</v>
      </c>
      <c r="B66" s="109" t="s">
        <v>37</v>
      </c>
      <c r="C66" s="110">
        <v>10632207.040999999</v>
      </c>
      <c r="D66" s="110">
        <v>11077899.119999999</v>
      </c>
      <c r="E66" s="110">
        <v>11428587.233999999</v>
      </c>
      <c r="F66" s="110">
        <v>11363963.503</v>
      </c>
      <c r="G66" s="110">
        <v>12477968.699999999</v>
      </c>
      <c r="H66" s="110">
        <v>11770634.384</v>
      </c>
      <c r="I66" s="110">
        <v>12595426.863</v>
      </c>
      <c r="J66" s="110">
        <v>11046830.085999999</v>
      </c>
      <c r="K66" s="110">
        <v>12793148.034</v>
      </c>
      <c r="L66" s="110">
        <v>9722708.7899999991</v>
      </c>
      <c r="M66" s="110">
        <v>9395872.8969999999</v>
      </c>
      <c r="N66" s="110">
        <v>7721948.9740000004</v>
      </c>
      <c r="O66" s="111">
        <f t="shared" si="4"/>
        <v>132027195.626</v>
      </c>
    </row>
    <row r="67" spans="1:15" s="26" customFormat="1" ht="15" customHeight="1" thickBot="1" x14ac:dyDescent="0.3">
      <c r="A67" s="108">
        <v>2009</v>
      </c>
      <c r="B67" s="109" t="s">
        <v>37</v>
      </c>
      <c r="C67" s="110">
        <v>7884493.5240000002</v>
      </c>
      <c r="D67" s="110">
        <v>8435115.8340000007</v>
      </c>
      <c r="E67" s="110">
        <v>8155485.0810000002</v>
      </c>
      <c r="F67" s="110">
        <v>7561696.2829999998</v>
      </c>
      <c r="G67" s="110">
        <v>7346407.5279999999</v>
      </c>
      <c r="H67" s="110">
        <v>8329692.7829999998</v>
      </c>
      <c r="I67" s="110">
        <v>9055733.6710000001</v>
      </c>
      <c r="J67" s="110">
        <v>7839908.8420000002</v>
      </c>
      <c r="K67" s="110">
        <v>8480708.3870000001</v>
      </c>
      <c r="L67" s="110">
        <v>10095768.029999999</v>
      </c>
      <c r="M67" s="110">
        <v>8903010.773</v>
      </c>
      <c r="N67" s="110">
        <v>10054591.867000001</v>
      </c>
      <c r="O67" s="111">
        <f t="shared" si="4"/>
        <v>102142612.603</v>
      </c>
    </row>
    <row r="68" spans="1:15" s="26" customFormat="1" ht="15" customHeight="1" thickBot="1" x14ac:dyDescent="0.3">
      <c r="A68" s="108">
        <v>2010</v>
      </c>
      <c r="B68" s="109" t="s">
        <v>37</v>
      </c>
      <c r="C68" s="110">
        <v>7828748.0580000002</v>
      </c>
      <c r="D68" s="110">
        <v>8263237.8140000002</v>
      </c>
      <c r="E68" s="110">
        <v>9886488.1710000001</v>
      </c>
      <c r="F68" s="110">
        <v>9396006.6539999992</v>
      </c>
      <c r="G68" s="110">
        <v>9799958.1170000006</v>
      </c>
      <c r="H68" s="110">
        <v>9542907.6439999994</v>
      </c>
      <c r="I68" s="110">
        <v>9564682.5449999999</v>
      </c>
      <c r="J68" s="110">
        <v>8523451.9729999993</v>
      </c>
      <c r="K68" s="110">
        <v>8909230.5209999997</v>
      </c>
      <c r="L68" s="110">
        <v>10963586.27</v>
      </c>
      <c r="M68" s="110">
        <v>9382369.7180000003</v>
      </c>
      <c r="N68" s="110">
        <v>11822551.698999999</v>
      </c>
      <c r="O68" s="111">
        <f t="shared" si="4"/>
        <v>113883219.18399999</v>
      </c>
    </row>
    <row r="69" spans="1:15" s="26" customFormat="1" ht="15" customHeight="1" thickBot="1" x14ac:dyDescent="0.3">
      <c r="A69" s="108">
        <v>2011</v>
      </c>
      <c r="B69" s="109" t="s">
        <v>37</v>
      </c>
      <c r="C69" s="110">
        <v>9551084.6390000004</v>
      </c>
      <c r="D69" s="110">
        <v>10059126.307</v>
      </c>
      <c r="E69" s="110">
        <v>11811085.16</v>
      </c>
      <c r="F69" s="110">
        <v>11873269.447000001</v>
      </c>
      <c r="G69" s="110">
        <v>10943364.372</v>
      </c>
      <c r="H69" s="110">
        <v>11349953.558</v>
      </c>
      <c r="I69" s="110">
        <v>11860004.271</v>
      </c>
      <c r="J69" s="110">
        <v>11245124.657</v>
      </c>
      <c r="K69" s="110">
        <v>10750626.098999999</v>
      </c>
      <c r="L69" s="110">
        <v>11907219.297</v>
      </c>
      <c r="M69" s="110">
        <v>11078524.743000001</v>
      </c>
      <c r="N69" s="110">
        <v>12477486.279999999</v>
      </c>
      <c r="O69" s="111">
        <f t="shared" si="4"/>
        <v>134906868.83000001</v>
      </c>
    </row>
    <row r="70" spans="1:15" ht="13" thickBot="1" x14ac:dyDescent="0.3">
      <c r="A70" s="108">
        <v>2012</v>
      </c>
      <c r="B70" s="109" t="s">
        <v>37</v>
      </c>
      <c r="C70" s="110">
        <v>10348187.165999999</v>
      </c>
      <c r="D70" s="110">
        <v>11748000.124</v>
      </c>
      <c r="E70" s="110">
        <v>13208572.977</v>
      </c>
      <c r="F70" s="110">
        <v>12630226.718</v>
      </c>
      <c r="G70" s="110">
        <v>13131530.960999999</v>
      </c>
      <c r="H70" s="110">
        <v>13231198.687999999</v>
      </c>
      <c r="I70" s="110">
        <v>12830675.307</v>
      </c>
      <c r="J70" s="110">
        <v>12831394.572000001</v>
      </c>
      <c r="K70" s="110">
        <v>12952651.721999999</v>
      </c>
      <c r="L70" s="110">
        <v>13190769.654999999</v>
      </c>
      <c r="M70" s="110">
        <v>13753052.493000001</v>
      </c>
      <c r="N70" s="110">
        <v>12605476.173</v>
      </c>
      <c r="O70" s="111">
        <f t="shared" si="4"/>
        <v>152461736.55599999</v>
      </c>
    </row>
    <row r="71" spans="1:15" ht="13" thickBot="1" x14ac:dyDescent="0.3">
      <c r="A71" s="108">
        <v>2013</v>
      </c>
      <c r="B71" s="109" t="s">
        <v>37</v>
      </c>
      <c r="C71" s="110">
        <v>11481521.079</v>
      </c>
      <c r="D71" s="110">
        <v>12385690.909</v>
      </c>
      <c r="E71" s="110">
        <v>13122058.141000001</v>
      </c>
      <c r="F71" s="110">
        <v>12468202.903000001</v>
      </c>
      <c r="G71" s="110">
        <v>13277209.017000001</v>
      </c>
      <c r="H71" s="110">
        <v>12399973.961999999</v>
      </c>
      <c r="I71" s="110">
        <v>13059519.685000001</v>
      </c>
      <c r="J71" s="110">
        <v>11118300.903000001</v>
      </c>
      <c r="K71" s="110">
        <v>13060371.039000001</v>
      </c>
      <c r="L71" s="110">
        <v>12053704.638</v>
      </c>
      <c r="M71" s="110">
        <v>14201227.351</v>
      </c>
      <c r="N71" s="110">
        <v>13174857.460000001</v>
      </c>
      <c r="O71" s="111">
        <f t="shared" si="4"/>
        <v>151802637.08700001</v>
      </c>
    </row>
    <row r="72" spans="1:15" ht="13" thickBot="1" x14ac:dyDescent="0.3">
      <c r="A72" s="108">
        <v>2014</v>
      </c>
      <c r="B72" s="109" t="s">
        <v>37</v>
      </c>
      <c r="C72" s="110">
        <v>12399761.948000001</v>
      </c>
      <c r="D72" s="110">
        <v>13053292.493000001</v>
      </c>
      <c r="E72" s="110">
        <v>14680110.779999999</v>
      </c>
      <c r="F72" s="110">
        <v>13371185.664000001</v>
      </c>
      <c r="G72" s="110">
        <v>13681906.159</v>
      </c>
      <c r="H72" s="110">
        <v>12880924.245999999</v>
      </c>
      <c r="I72" s="110">
        <v>13344776.958000001</v>
      </c>
      <c r="J72" s="110">
        <v>11386828.925000001</v>
      </c>
      <c r="K72" s="110">
        <v>13583120.905999999</v>
      </c>
      <c r="L72" s="110">
        <v>12891630.102</v>
      </c>
      <c r="M72" s="110">
        <v>13067348.107000001</v>
      </c>
      <c r="N72" s="110">
        <v>13269271.402000001</v>
      </c>
      <c r="O72" s="111">
        <f t="shared" si="4"/>
        <v>157610157.69</v>
      </c>
    </row>
    <row r="73" spans="1:15" ht="13" thickBot="1" x14ac:dyDescent="0.3">
      <c r="A73" s="108">
        <v>2015</v>
      </c>
      <c r="B73" s="109" t="s">
        <v>37</v>
      </c>
      <c r="C73" s="110">
        <v>12301766.75</v>
      </c>
      <c r="D73" s="110">
        <v>12231860.140000001</v>
      </c>
      <c r="E73" s="110">
        <v>12519910.437999999</v>
      </c>
      <c r="F73" s="110">
        <v>13349346.866</v>
      </c>
      <c r="G73" s="110">
        <v>11080385.127</v>
      </c>
      <c r="H73" s="110">
        <v>11949647.085999999</v>
      </c>
      <c r="I73" s="110">
        <v>11129358.973999999</v>
      </c>
      <c r="J73" s="110">
        <v>11022045.344000001</v>
      </c>
      <c r="K73" s="110">
        <v>11581703.842</v>
      </c>
      <c r="L73" s="110">
        <v>13240039.088</v>
      </c>
      <c r="M73" s="110">
        <v>11681989.013</v>
      </c>
      <c r="N73" s="110">
        <v>11750818.76</v>
      </c>
      <c r="O73" s="111">
        <f t="shared" si="4"/>
        <v>143838871.428</v>
      </c>
    </row>
    <row r="74" spans="1:15" ht="13" thickBot="1" x14ac:dyDescent="0.3">
      <c r="A74" s="108">
        <v>2016</v>
      </c>
      <c r="B74" s="109" t="s">
        <v>37</v>
      </c>
      <c r="C74" s="110">
        <v>9546115.4000000004</v>
      </c>
      <c r="D74" s="110">
        <v>12366388.057</v>
      </c>
      <c r="E74" s="110">
        <v>12757672.093</v>
      </c>
      <c r="F74" s="110">
        <v>11950497.685000001</v>
      </c>
      <c r="G74" s="110">
        <v>12098611.067</v>
      </c>
      <c r="H74" s="110">
        <v>12864154.060000001</v>
      </c>
      <c r="I74" s="110">
        <v>9850124.8719999995</v>
      </c>
      <c r="J74" s="110">
        <v>11830762.82</v>
      </c>
      <c r="K74" s="110">
        <v>10901638.452</v>
      </c>
      <c r="L74" s="110">
        <v>12796159.91</v>
      </c>
      <c r="M74" s="110">
        <v>12786936.247</v>
      </c>
      <c r="N74" s="110">
        <v>12780523.145</v>
      </c>
      <c r="O74" s="111">
        <f t="shared" si="4"/>
        <v>142529583.80799997</v>
      </c>
    </row>
    <row r="75" spans="1:15" ht="13" thickBot="1" x14ac:dyDescent="0.3">
      <c r="A75" s="108">
        <v>2017</v>
      </c>
      <c r="B75" s="109" t="s">
        <v>37</v>
      </c>
      <c r="C75" s="110">
        <v>11247585.677000133</v>
      </c>
      <c r="D75" s="110">
        <v>12089908.933999483</v>
      </c>
      <c r="E75" s="110">
        <v>14470814.05899963</v>
      </c>
      <c r="F75" s="110">
        <v>12859938.790999187</v>
      </c>
      <c r="G75" s="110">
        <v>13582079.73099998</v>
      </c>
      <c r="H75" s="110">
        <v>13125306.943999315</v>
      </c>
      <c r="I75" s="110">
        <v>12612074.05599888</v>
      </c>
      <c r="J75" s="110">
        <v>13248462.990000026</v>
      </c>
      <c r="K75" s="110">
        <v>11810080.804999635</v>
      </c>
      <c r="L75" s="110">
        <v>13912699.49399944</v>
      </c>
      <c r="M75" s="110">
        <v>14188323.115998682</v>
      </c>
      <c r="N75" s="110">
        <v>13845665.816998869</v>
      </c>
      <c r="O75" s="111">
        <f t="shared" si="4"/>
        <v>156992940.41399324</v>
      </c>
    </row>
    <row r="76" spans="1:15" ht="13" thickBot="1" x14ac:dyDescent="0.3">
      <c r="A76" s="108">
        <v>2018</v>
      </c>
      <c r="B76" s="109" t="s">
        <v>37</v>
      </c>
      <c r="C76" s="110">
        <v>13080096.762</v>
      </c>
      <c r="D76" s="110">
        <v>13827132.654999999</v>
      </c>
      <c r="E76" s="110">
        <v>16338253.918</v>
      </c>
      <c r="F76" s="110">
        <v>14530822.873</v>
      </c>
      <c r="G76" s="110">
        <v>15166648.044</v>
      </c>
      <c r="H76" s="110">
        <v>13657091.159</v>
      </c>
      <c r="I76" s="110">
        <v>14771360.698000001</v>
      </c>
      <c r="J76" s="110">
        <v>12926754.198999999</v>
      </c>
      <c r="K76" s="110">
        <v>15247368.846000001</v>
      </c>
      <c r="L76" s="110">
        <v>16590652.49</v>
      </c>
      <c r="M76" s="110">
        <v>16386878.392999999</v>
      </c>
      <c r="N76" s="110">
        <v>14645696.251</v>
      </c>
      <c r="O76" s="111">
        <f t="shared" si="4"/>
        <v>177168756.28799999</v>
      </c>
    </row>
    <row r="77" spans="1:15" ht="13" thickBot="1" x14ac:dyDescent="0.3">
      <c r="A77" s="108">
        <v>2019</v>
      </c>
      <c r="B77" s="109" t="s">
        <v>37</v>
      </c>
      <c r="C77" s="110">
        <v>13874826.012</v>
      </c>
      <c r="D77" s="110">
        <v>14323043.041999999</v>
      </c>
      <c r="E77" s="110">
        <v>16335862.397</v>
      </c>
      <c r="F77" s="110">
        <v>15340619.824999999</v>
      </c>
      <c r="G77" s="110">
        <v>16855105.096999999</v>
      </c>
      <c r="H77" s="110">
        <v>11634653.880999999</v>
      </c>
      <c r="I77" s="110">
        <v>15932004.723999999</v>
      </c>
      <c r="J77" s="110">
        <v>13222876.222999999</v>
      </c>
      <c r="K77" s="110">
        <v>15273579.960999999</v>
      </c>
      <c r="L77" s="110">
        <v>16410781.68</v>
      </c>
      <c r="M77" s="110">
        <v>16242650.391000001</v>
      </c>
      <c r="N77" s="110">
        <v>15386718.469000001</v>
      </c>
      <c r="O77" s="110">
        <f t="shared" si="4"/>
        <v>180832721.70199999</v>
      </c>
    </row>
    <row r="78" spans="1:15" ht="13" thickBot="1" x14ac:dyDescent="0.3">
      <c r="A78" s="108">
        <v>2020</v>
      </c>
      <c r="B78" s="109" t="s">
        <v>37</v>
      </c>
      <c r="C78" s="110">
        <v>14701346.982000001</v>
      </c>
      <c r="D78" s="110">
        <v>14608289.785</v>
      </c>
      <c r="E78" s="110">
        <v>13353075.963</v>
      </c>
      <c r="F78" s="110">
        <v>8978290.7589999996</v>
      </c>
      <c r="G78" s="110">
        <v>9957512.1809999999</v>
      </c>
      <c r="H78" s="110">
        <v>13460251.822000001</v>
      </c>
      <c r="I78" s="110">
        <v>14890653.468</v>
      </c>
      <c r="J78" s="110">
        <v>12456453.472999999</v>
      </c>
      <c r="K78" s="110">
        <v>15990797.705</v>
      </c>
      <c r="L78" s="110">
        <v>17315266.203000002</v>
      </c>
      <c r="M78" s="110">
        <v>16088682.231000001</v>
      </c>
      <c r="N78" s="110">
        <v>17837134.738000002</v>
      </c>
      <c r="O78" s="110">
        <f t="shared" si="4"/>
        <v>169637755.31000003</v>
      </c>
    </row>
    <row r="79" spans="1:15" ht="13" thickBot="1" x14ac:dyDescent="0.3">
      <c r="A79" s="108">
        <v>2021</v>
      </c>
      <c r="B79" s="109" t="s">
        <v>37</v>
      </c>
      <c r="C79" s="110">
        <v>15306487.643915899</v>
      </c>
      <c r="D79" s="110">
        <v>15777151.373676499</v>
      </c>
      <c r="E79" s="110">
        <v>18125533.345878098</v>
      </c>
      <c r="F79" s="110">
        <v>18106582.520971801</v>
      </c>
      <c r="G79" s="110">
        <v>18587253.5966384</v>
      </c>
      <c r="H79" s="110">
        <v>19036800.670268498</v>
      </c>
      <c r="I79" s="110">
        <v>19020902.292177301</v>
      </c>
      <c r="J79" s="110">
        <v>18681996.8976386</v>
      </c>
      <c r="K79" s="110">
        <v>19984264.497713201</v>
      </c>
      <c r="L79" s="110">
        <v>21100833.1277362</v>
      </c>
      <c r="M79" s="110">
        <v>20749365.9948617</v>
      </c>
      <c r="N79" s="110">
        <v>21316881.481321499</v>
      </c>
      <c r="O79" s="110">
        <f t="shared" si="4"/>
        <v>225794053.44279772</v>
      </c>
    </row>
    <row r="80" spans="1:15" ht="13" thickBot="1" x14ac:dyDescent="0.3">
      <c r="A80" s="108">
        <v>2022</v>
      </c>
      <c r="B80" s="109" t="s">
        <v>37</v>
      </c>
      <c r="C80" s="110">
        <v>17553745.067000002</v>
      </c>
      <c r="D80" s="110">
        <v>19904331.120000001</v>
      </c>
      <c r="E80" s="110">
        <v>22609642.478</v>
      </c>
      <c r="F80" s="110">
        <v>23330991.125</v>
      </c>
      <c r="G80" s="110">
        <v>18931811.633000001</v>
      </c>
      <c r="H80" s="110">
        <v>23359482.375999998</v>
      </c>
      <c r="I80" s="110">
        <v>18536547.530999999</v>
      </c>
      <c r="J80" s="110">
        <v>21275849.662</v>
      </c>
      <c r="K80" s="110">
        <v>22596774.302000001</v>
      </c>
      <c r="L80" s="110">
        <v>21300785.131999999</v>
      </c>
      <c r="M80" s="110">
        <v>21871038.612</v>
      </c>
      <c r="N80" s="110">
        <v>22898748.625</v>
      </c>
      <c r="O80" s="110">
        <f t="shared" ref="O80" si="5">SUM(C80:N80)</f>
        <v>254169747.66300002</v>
      </c>
    </row>
    <row r="81" spans="1:15" ht="13" thickBot="1" x14ac:dyDescent="0.3">
      <c r="A81" s="108">
        <v>2023</v>
      </c>
      <c r="B81" s="109" t="s">
        <v>37</v>
      </c>
      <c r="C81" s="110">
        <v>19331709</v>
      </c>
      <c r="D81" s="110">
        <v>18565678</v>
      </c>
      <c r="E81" s="110">
        <v>23562970</v>
      </c>
      <c r="F81" s="110">
        <v>19250045</v>
      </c>
      <c r="G81" s="110">
        <v>21633012</v>
      </c>
      <c r="H81" s="110">
        <v>20773219</v>
      </c>
      <c r="I81" s="110">
        <v>19779817</v>
      </c>
      <c r="J81" s="110">
        <v>21556273</v>
      </c>
      <c r="K81" s="110">
        <v>22411386</v>
      </c>
      <c r="L81" s="110">
        <v>22804541</v>
      </c>
      <c r="M81" s="110">
        <v>23000730</v>
      </c>
      <c r="N81" s="110">
        <v>22958051</v>
      </c>
      <c r="O81" s="110">
        <f t="shared" ref="O81" si="6">SUM(C81:N81)</f>
        <v>255627431</v>
      </c>
    </row>
    <row r="82" spans="1:15" ht="13" thickBot="1" x14ac:dyDescent="0.3">
      <c r="A82" s="108">
        <v>2024</v>
      </c>
      <c r="B82" s="109" t="s">
        <v>37</v>
      </c>
      <c r="C82" s="110">
        <v>20000625</v>
      </c>
      <c r="D82" s="110">
        <v>21091519</v>
      </c>
      <c r="E82" s="110">
        <v>22648722</v>
      </c>
      <c r="F82" s="110">
        <v>19292521</v>
      </c>
      <c r="G82" s="110">
        <v>24180070</v>
      </c>
      <c r="H82" s="110">
        <v>19015329</v>
      </c>
      <c r="I82" s="110">
        <v>22475505</v>
      </c>
      <c r="J82" s="110">
        <v>22000689</v>
      </c>
      <c r="K82" s="110">
        <v>21956026</v>
      </c>
      <c r="L82" s="110">
        <v>23473313</v>
      </c>
      <c r="M82" s="110">
        <v>22236792</v>
      </c>
      <c r="N82" s="110">
        <v>23407021</v>
      </c>
      <c r="O82" s="110">
        <f t="shared" ref="O82:O83" si="7">SUM(C82:N82)</f>
        <v>261778132</v>
      </c>
    </row>
    <row r="83" spans="1:15" ht="13" thickBot="1" x14ac:dyDescent="0.3">
      <c r="A83" s="108">
        <v>2025</v>
      </c>
      <c r="B83" s="109" t="s">
        <v>37</v>
      </c>
      <c r="C83" s="110">
        <v>21160200.136999998</v>
      </c>
      <c r="D83" s="110">
        <v>20728040.418000001</v>
      </c>
      <c r="E83" s="110">
        <v>23405443.736000001</v>
      </c>
      <c r="F83" s="110">
        <v>20779265.844999999</v>
      </c>
      <c r="G83" s="110">
        <v>24815710.495000001</v>
      </c>
      <c r="H83" s="110">
        <v>20468059.767999999</v>
      </c>
      <c r="I83" s="110">
        <v>24909462.059999999</v>
      </c>
      <c r="J83" s="110">
        <v>21701379.021000002</v>
      </c>
      <c r="K83" s="110">
        <v>22518585.625999998</v>
      </c>
      <c r="L83" s="110">
        <v>23949876.686000001</v>
      </c>
      <c r="M83" s="110">
        <v>22508654.316</v>
      </c>
      <c r="N83" s="110">
        <v>26309863.588</v>
      </c>
      <c r="O83" s="110">
        <f t="shared" si="7"/>
        <v>273254541.69599998</v>
      </c>
    </row>
    <row r="84" spans="1:15" ht="13" thickBot="1" x14ac:dyDescent="0.3">
      <c r="A84" s="108">
        <v>2026</v>
      </c>
      <c r="B84" s="109" t="s">
        <v>37</v>
      </c>
      <c r="C84" s="110">
        <v>20329140</v>
      </c>
      <c r="D84" s="110">
        <v>21030890.032000002</v>
      </c>
      <c r="E84" s="110">
        <v>21896870.203000002</v>
      </c>
      <c r="F84" s="110">
        <v>25408276.191</v>
      </c>
      <c r="G84" s="125">
        <v>22504030.52</v>
      </c>
      <c r="H84" s="110"/>
      <c r="I84" s="110"/>
      <c r="J84" s="110"/>
      <c r="K84" s="110"/>
      <c r="L84" s="110"/>
      <c r="M84" s="110"/>
      <c r="N84" s="110"/>
      <c r="O84" s="110">
        <f t="shared" ref="O84" si="8">SUM(C84:N84)</f>
        <v>111169206.94599999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F2" sqref="F2"/>
    </sheetView>
  </sheetViews>
  <sheetFormatPr defaultColWidth="9.1796875" defaultRowHeight="12.5" x14ac:dyDescent="0.25"/>
  <cols>
    <col min="1" max="1" width="29.1796875" customWidth="1"/>
    <col min="2" max="2" width="20" style="29" customWidth="1"/>
    <col min="3" max="3" width="17.54296875" style="29" customWidth="1"/>
    <col min="4" max="4" width="9.26953125" bestFit="1" customWidth="1"/>
  </cols>
  <sheetData>
    <row r="2" spans="1:4" ht="24.65" customHeight="1" x14ac:dyDescent="0.4">
      <c r="A2" s="132" t="s">
        <v>59</v>
      </c>
      <c r="B2" s="132"/>
      <c r="C2" s="132"/>
      <c r="D2" s="132"/>
    </row>
    <row r="3" spans="1:4" ht="15.5" x14ac:dyDescent="0.35">
      <c r="A3" s="131" t="s">
        <v>60</v>
      </c>
      <c r="B3" s="131"/>
      <c r="C3" s="131"/>
      <c r="D3" s="131"/>
    </row>
    <row r="4" spans="1:4" x14ac:dyDescent="0.25">
      <c r="A4" s="112"/>
      <c r="B4" s="113"/>
      <c r="C4" s="113"/>
      <c r="D4" s="112"/>
    </row>
    <row r="5" spans="1:4" ht="13" x14ac:dyDescent="0.3">
      <c r="A5" s="114" t="s">
        <v>61</v>
      </c>
      <c r="B5" s="115" t="s">
        <v>149</v>
      </c>
      <c r="C5" s="115" t="s">
        <v>150</v>
      </c>
      <c r="D5" s="116" t="s">
        <v>62</v>
      </c>
    </row>
    <row r="6" spans="1:4" x14ac:dyDescent="0.25">
      <c r="A6" s="117" t="s">
        <v>151</v>
      </c>
      <c r="B6" s="118">
        <v>0.20255000000000001</v>
      </c>
      <c r="C6" s="118">
        <v>1487.3254300000001</v>
      </c>
      <c r="D6" s="124">
        <f t="shared" ref="D6:D15" si="0">(C6-B6)/B6</f>
        <v>7342.0038509010128</v>
      </c>
    </row>
    <row r="7" spans="1:4" x14ac:dyDescent="0.25">
      <c r="A7" s="117" t="s">
        <v>152</v>
      </c>
      <c r="B7" s="118">
        <v>77.121539999999996</v>
      </c>
      <c r="C7" s="118">
        <v>6188.0441499999997</v>
      </c>
      <c r="D7" s="124">
        <f t="shared" si="0"/>
        <v>79.237559441888735</v>
      </c>
    </row>
    <row r="8" spans="1:4" x14ac:dyDescent="0.25">
      <c r="A8" s="117" t="s">
        <v>153</v>
      </c>
      <c r="B8" s="118">
        <v>0.41271999999999998</v>
      </c>
      <c r="C8" s="118">
        <v>32.758609999999997</v>
      </c>
      <c r="D8" s="124">
        <f t="shared" si="0"/>
        <v>78.372480131808487</v>
      </c>
    </row>
    <row r="9" spans="1:4" x14ac:dyDescent="0.25">
      <c r="A9" s="117" t="s">
        <v>154</v>
      </c>
      <c r="B9" s="118">
        <v>1.206</v>
      </c>
      <c r="C9" s="118">
        <v>22.091999999999999</v>
      </c>
      <c r="D9" s="124">
        <f t="shared" si="0"/>
        <v>17.318407960199004</v>
      </c>
    </row>
    <row r="10" spans="1:4" x14ac:dyDescent="0.25">
      <c r="A10" s="117" t="s">
        <v>155</v>
      </c>
      <c r="B10" s="118">
        <v>1.5087999999999999</v>
      </c>
      <c r="C10" s="118">
        <v>22.047039999999999</v>
      </c>
      <c r="D10" s="124">
        <f t="shared" si="0"/>
        <v>13.612301166489924</v>
      </c>
    </row>
    <row r="11" spans="1:4" x14ac:dyDescent="0.25">
      <c r="A11" s="117" t="s">
        <v>156</v>
      </c>
      <c r="B11" s="118">
        <v>59.984000000000002</v>
      </c>
      <c r="C11" s="118">
        <v>529.01701000000003</v>
      </c>
      <c r="D11" s="124">
        <f t="shared" si="0"/>
        <v>7.8193019805281416</v>
      </c>
    </row>
    <row r="12" spans="1:4" x14ac:dyDescent="0.25">
      <c r="A12" s="117" t="s">
        <v>157</v>
      </c>
      <c r="B12" s="118">
        <v>10.0875</v>
      </c>
      <c r="C12" s="118">
        <v>81.725999999999999</v>
      </c>
      <c r="D12" s="124">
        <f t="shared" si="0"/>
        <v>7.1017100371747199</v>
      </c>
    </row>
    <row r="13" spans="1:4" x14ac:dyDescent="0.25">
      <c r="A13" s="117" t="s">
        <v>158</v>
      </c>
      <c r="B13" s="118">
        <v>4038.9452000000001</v>
      </c>
      <c r="C13" s="118">
        <v>26515.821840000001</v>
      </c>
      <c r="D13" s="124">
        <f t="shared" si="0"/>
        <v>5.5650362971005407</v>
      </c>
    </row>
    <row r="14" spans="1:4" x14ac:dyDescent="0.25">
      <c r="A14" s="117" t="s">
        <v>159</v>
      </c>
      <c r="B14" s="118">
        <v>1481.16319</v>
      </c>
      <c r="C14" s="118">
        <v>9589.3788000000004</v>
      </c>
      <c r="D14" s="124">
        <f t="shared" si="0"/>
        <v>5.4742216554814602</v>
      </c>
    </row>
    <row r="15" spans="1:4" x14ac:dyDescent="0.25">
      <c r="A15" s="117" t="s">
        <v>160</v>
      </c>
      <c r="B15" s="118">
        <v>18.102530000000002</v>
      </c>
      <c r="C15" s="118">
        <v>67.856399999999994</v>
      </c>
      <c r="D15" s="124">
        <f t="shared" si="0"/>
        <v>2.7484484212980167</v>
      </c>
    </row>
    <row r="16" spans="1:4" x14ac:dyDescent="0.25">
      <c r="A16" s="119"/>
      <c r="B16" s="113"/>
      <c r="C16" s="113"/>
      <c r="D16" s="120"/>
    </row>
    <row r="17" spans="1:4" x14ac:dyDescent="0.25">
      <c r="A17" s="121"/>
      <c r="B17" s="113"/>
      <c r="C17" s="113"/>
      <c r="D17" s="112"/>
    </row>
    <row r="18" spans="1:4" ht="19" x14ac:dyDescent="0.4">
      <c r="A18" s="132" t="s">
        <v>63</v>
      </c>
      <c r="B18" s="132"/>
      <c r="C18" s="132"/>
      <c r="D18" s="132"/>
    </row>
    <row r="19" spans="1:4" ht="15.5" x14ac:dyDescent="0.35">
      <c r="A19" s="131" t="s">
        <v>64</v>
      </c>
      <c r="B19" s="131"/>
      <c r="C19" s="131"/>
      <c r="D19" s="131"/>
    </row>
    <row r="20" spans="1:4" ht="13" x14ac:dyDescent="0.3">
      <c r="A20" s="122"/>
      <c r="B20" s="113"/>
      <c r="C20" s="113"/>
      <c r="D20" s="112"/>
    </row>
    <row r="21" spans="1:4" ht="13" x14ac:dyDescent="0.3">
      <c r="A21" s="114" t="s">
        <v>61</v>
      </c>
      <c r="B21" s="115" t="s">
        <v>149</v>
      </c>
      <c r="C21" s="115" t="s">
        <v>150</v>
      </c>
      <c r="D21" s="116" t="s">
        <v>62</v>
      </c>
    </row>
    <row r="22" spans="1:4" x14ac:dyDescent="0.25">
      <c r="A22" s="117" t="s">
        <v>161</v>
      </c>
      <c r="B22" s="118">
        <v>1821352.0720800001</v>
      </c>
      <c r="C22" s="118">
        <v>1543725.62638</v>
      </c>
      <c r="D22" s="124">
        <f t="shared" ref="D22:D31" si="1">(C22-B22)/B22</f>
        <v>-0.15242876429868291</v>
      </c>
    </row>
    <row r="23" spans="1:4" x14ac:dyDescent="0.25">
      <c r="A23" s="117" t="s">
        <v>162</v>
      </c>
      <c r="B23" s="118">
        <v>1263921.3587</v>
      </c>
      <c r="C23" s="118">
        <v>1231380.0649900001</v>
      </c>
      <c r="D23" s="124">
        <f t="shared" si="1"/>
        <v>-2.574629622801063E-2</v>
      </c>
    </row>
    <row r="24" spans="1:4" x14ac:dyDescent="0.25">
      <c r="A24" s="117" t="s">
        <v>163</v>
      </c>
      <c r="B24" s="118">
        <v>1141597.9892599999</v>
      </c>
      <c r="C24" s="118">
        <v>1064935.85733</v>
      </c>
      <c r="D24" s="124">
        <f t="shared" si="1"/>
        <v>-6.7153352275693301E-2</v>
      </c>
    </row>
    <row r="25" spans="1:4" x14ac:dyDescent="0.25">
      <c r="A25" s="117" t="s">
        <v>164</v>
      </c>
      <c r="B25" s="118">
        <v>1342497.2997600001</v>
      </c>
      <c r="C25" s="118">
        <v>1060562.6336999999</v>
      </c>
      <c r="D25" s="124">
        <f t="shared" si="1"/>
        <v>-0.21000762244393489</v>
      </c>
    </row>
    <row r="26" spans="1:4" x14ac:dyDescent="0.25">
      <c r="A26" s="117" t="s">
        <v>165</v>
      </c>
      <c r="B26" s="118">
        <v>1025266.4852</v>
      </c>
      <c r="C26" s="118">
        <v>994831.64014000003</v>
      </c>
      <c r="D26" s="124">
        <f t="shared" si="1"/>
        <v>-2.9684814142796251E-2</v>
      </c>
    </row>
    <row r="27" spans="1:4" x14ac:dyDescent="0.25">
      <c r="A27" s="117" t="s">
        <v>166</v>
      </c>
      <c r="B27" s="118">
        <v>917114.55692</v>
      </c>
      <c r="C27" s="118">
        <v>857191.04379000003</v>
      </c>
      <c r="D27" s="124">
        <f t="shared" si="1"/>
        <v>-6.5339180016119963E-2</v>
      </c>
    </row>
    <row r="28" spans="1:4" x14ac:dyDescent="0.25">
      <c r="A28" s="117" t="s">
        <v>167</v>
      </c>
      <c r="B28" s="118">
        <v>316912.17258999997</v>
      </c>
      <c r="C28" s="118">
        <v>656552.59008999995</v>
      </c>
      <c r="D28" s="124">
        <f t="shared" si="1"/>
        <v>1.0717178034666541</v>
      </c>
    </row>
    <row r="29" spans="1:4" x14ac:dyDescent="0.25">
      <c r="A29" s="117" t="s">
        <v>168</v>
      </c>
      <c r="B29" s="118">
        <v>955157.44666999998</v>
      </c>
      <c r="C29" s="118">
        <v>640726.19003000006</v>
      </c>
      <c r="D29" s="124">
        <f t="shared" si="1"/>
        <v>-0.32919311652357736</v>
      </c>
    </row>
    <row r="30" spans="1:4" x14ac:dyDescent="0.25">
      <c r="A30" s="117" t="s">
        <v>169</v>
      </c>
      <c r="B30" s="118">
        <v>680213.90755999996</v>
      </c>
      <c r="C30" s="118">
        <v>596348.43917000003</v>
      </c>
      <c r="D30" s="124">
        <f t="shared" si="1"/>
        <v>-0.12329278695702406</v>
      </c>
    </row>
    <row r="31" spans="1:4" x14ac:dyDescent="0.25">
      <c r="A31" s="117" t="s">
        <v>170</v>
      </c>
      <c r="B31" s="118">
        <v>756322.03651999997</v>
      </c>
      <c r="C31" s="118">
        <v>537420.79871</v>
      </c>
      <c r="D31" s="124">
        <f t="shared" si="1"/>
        <v>-0.28942861273381842</v>
      </c>
    </row>
    <row r="32" spans="1:4" x14ac:dyDescent="0.25">
      <c r="A32" s="112"/>
      <c r="B32" s="113"/>
      <c r="C32" s="113"/>
      <c r="D32" s="112"/>
    </row>
    <row r="33" spans="1:4" ht="19" x14ac:dyDescent="0.4">
      <c r="A33" s="132" t="s">
        <v>65</v>
      </c>
      <c r="B33" s="132"/>
      <c r="C33" s="132"/>
      <c r="D33" s="132"/>
    </row>
    <row r="34" spans="1:4" ht="15.5" x14ac:dyDescent="0.35">
      <c r="A34" s="131" t="s">
        <v>69</v>
      </c>
      <c r="B34" s="131"/>
      <c r="C34" s="131"/>
      <c r="D34" s="131"/>
    </row>
    <row r="35" spans="1:4" x14ac:dyDescent="0.25">
      <c r="A35" s="112"/>
      <c r="B35" s="113"/>
      <c r="C35" s="113"/>
      <c r="D35" s="112"/>
    </row>
    <row r="36" spans="1:4" ht="13" x14ac:dyDescent="0.3">
      <c r="A36" s="114" t="s">
        <v>67</v>
      </c>
      <c r="B36" s="115" t="s">
        <v>149</v>
      </c>
      <c r="C36" s="115" t="s">
        <v>150</v>
      </c>
      <c r="D36" s="116" t="s">
        <v>62</v>
      </c>
    </row>
    <row r="37" spans="1:4" x14ac:dyDescent="0.25">
      <c r="A37" s="117" t="s">
        <v>146</v>
      </c>
      <c r="B37" s="118">
        <v>740976.43733999995</v>
      </c>
      <c r="C37" s="118">
        <v>992230.33348000003</v>
      </c>
      <c r="D37" s="124">
        <f t="shared" ref="D37:D46" si="2">(C37-B37)/B37</f>
        <v>0.33908486623672657</v>
      </c>
    </row>
    <row r="38" spans="1:4" x14ac:dyDescent="0.25">
      <c r="A38" s="117" t="s">
        <v>127</v>
      </c>
      <c r="B38" s="118">
        <v>183702.03542999999</v>
      </c>
      <c r="C38" s="118">
        <v>212658.77953999999</v>
      </c>
      <c r="D38" s="124">
        <f t="shared" si="2"/>
        <v>0.15762886917512692</v>
      </c>
    </row>
    <row r="39" spans="1:4" x14ac:dyDescent="0.25">
      <c r="A39" s="117" t="s">
        <v>124</v>
      </c>
      <c r="B39" s="118">
        <v>282674.93080999999</v>
      </c>
      <c r="C39" s="118">
        <v>322593.63744000002</v>
      </c>
      <c r="D39" s="124">
        <f t="shared" si="2"/>
        <v>0.14121771080163947</v>
      </c>
    </row>
    <row r="40" spans="1:4" x14ac:dyDescent="0.25">
      <c r="A40" s="117" t="s">
        <v>136</v>
      </c>
      <c r="B40" s="118">
        <v>2786898.9923899998</v>
      </c>
      <c r="C40" s="118">
        <v>2978792.5875900001</v>
      </c>
      <c r="D40" s="124">
        <f t="shared" si="2"/>
        <v>6.8855597466571786E-2</v>
      </c>
    </row>
    <row r="41" spans="1:4" x14ac:dyDescent="0.25">
      <c r="A41" s="117" t="s">
        <v>142</v>
      </c>
      <c r="B41" s="118">
        <v>1234408.6391499999</v>
      </c>
      <c r="C41" s="118">
        <v>1177464.06697</v>
      </c>
      <c r="D41" s="124">
        <f t="shared" si="2"/>
        <v>-4.6131054477398424E-2</v>
      </c>
    </row>
    <row r="42" spans="1:4" x14ac:dyDescent="0.25">
      <c r="A42" s="117" t="s">
        <v>143</v>
      </c>
      <c r="B42" s="118">
        <v>1496070.90475</v>
      </c>
      <c r="C42" s="118">
        <v>1425970.6864499999</v>
      </c>
      <c r="D42" s="124">
        <f t="shared" si="2"/>
        <v>-4.6856213884938908E-2</v>
      </c>
    </row>
    <row r="43" spans="1:4" x14ac:dyDescent="0.25">
      <c r="A43" s="119" t="s">
        <v>139</v>
      </c>
      <c r="B43" s="118">
        <v>367051.56397000002</v>
      </c>
      <c r="C43" s="118">
        <v>349625.77901</v>
      </c>
      <c r="D43" s="124">
        <f t="shared" si="2"/>
        <v>-4.7475032585406092E-2</v>
      </c>
    </row>
    <row r="44" spans="1:4" x14ac:dyDescent="0.25">
      <c r="A44" s="117" t="s">
        <v>148</v>
      </c>
      <c r="B44" s="118">
        <v>531051.30299999996</v>
      </c>
      <c r="C44" s="118">
        <v>501872.57559000002</v>
      </c>
      <c r="D44" s="124">
        <f t="shared" si="2"/>
        <v>-5.4945213852530435E-2</v>
      </c>
    </row>
    <row r="45" spans="1:4" x14ac:dyDescent="0.25">
      <c r="A45" s="117" t="s">
        <v>130</v>
      </c>
      <c r="B45" s="118">
        <v>13651.14256</v>
      </c>
      <c r="C45" s="118">
        <v>12811.279339999999</v>
      </c>
      <c r="D45" s="124">
        <f t="shared" si="2"/>
        <v>-6.1523291278265071E-2</v>
      </c>
    </row>
    <row r="46" spans="1:4" x14ac:dyDescent="0.25">
      <c r="A46" s="117" t="s">
        <v>129</v>
      </c>
      <c r="B46" s="118">
        <v>99877.326749999993</v>
      </c>
      <c r="C46" s="118">
        <v>92340.246530000004</v>
      </c>
      <c r="D46" s="124">
        <f t="shared" si="2"/>
        <v>-7.5463375575377911E-2</v>
      </c>
    </row>
    <row r="47" spans="1:4" x14ac:dyDescent="0.25">
      <c r="A47" s="112"/>
      <c r="B47" s="113"/>
      <c r="C47" s="113"/>
      <c r="D47" s="112"/>
    </row>
    <row r="48" spans="1:4" ht="19" x14ac:dyDescent="0.4">
      <c r="A48" s="132" t="s">
        <v>68</v>
      </c>
      <c r="B48" s="132"/>
      <c r="C48" s="132"/>
      <c r="D48" s="132"/>
    </row>
    <row r="49" spans="1:4" ht="15.5" x14ac:dyDescent="0.35">
      <c r="A49" s="131" t="s">
        <v>66</v>
      </c>
      <c r="B49" s="131"/>
      <c r="C49" s="131"/>
      <c r="D49" s="131"/>
    </row>
    <row r="50" spans="1:4" x14ac:dyDescent="0.25">
      <c r="A50" s="112"/>
      <c r="B50" s="113"/>
      <c r="C50" s="113"/>
      <c r="D50" s="112"/>
    </row>
    <row r="51" spans="1:4" ht="13" x14ac:dyDescent="0.3">
      <c r="A51" s="114" t="s">
        <v>67</v>
      </c>
      <c r="B51" s="115" t="s">
        <v>149</v>
      </c>
      <c r="C51" s="115" t="s">
        <v>150</v>
      </c>
      <c r="D51" s="116" t="s">
        <v>62</v>
      </c>
    </row>
    <row r="52" spans="1:4" x14ac:dyDescent="0.25">
      <c r="A52" s="117" t="s">
        <v>138</v>
      </c>
      <c r="B52" s="118">
        <v>3942322.08121</v>
      </c>
      <c r="C52" s="118">
        <v>3263981.5186899998</v>
      </c>
      <c r="D52" s="124">
        <f t="shared" ref="D52:D61" si="3">(C52-B52)/B52</f>
        <v>-0.17206624637624737</v>
      </c>
    </row>
    <row r="53" spans="1:4" x14ac:dyDescent="0.25">
      <c r="A53" s="117" t="s">
        <v>136</v>
      </c>
      <c r="B53" s="118">
        <v>2786898.9923899998</v>
      </c>
      <c r="C53" s="118">
        <v>2978792.5875900001</v>
      </c>
      <c r="D53" s="124">
        <f t="shared" si="3"/>
        <v>6.8855597466571786E-2</v>
      </c>
    </row>
    <row r="54" spans="1:4" x14ac:dyDescent="0.25">
      <c r="A54" s="117" t="s">
        <v>140</v>
      </c>
      <c r="B54" s="118">
        <v>1672887.2711199999</v>
      </c>
      <c r="C54" s="118">
        <v>1483081.8686800001</v>
      </c>
      <c r="D54" s="124">
        <f t="shared" si="3"/>
        <v>-0.11345976845942819</v>
      </c>
    </row>
    <row r="55" spans="1:4" x14ac:dyDescent="0.25">
      <c r="A55" s="117" t="s">
        <v>143</v>
      </c>
      <c r="B55" s="118">
        <v>1496070.90475</v>
      </c>
      <c r="C55" s="118">
        <v>1425970.6864499999</v>
      </c>
      <c r="D55" s="124">
        <f t="shared" si="3"/>
        <v>-4.6856213884938908E-2</v>
      </c>
    </row>
    <row r="56" spans="1:4" x14ac:dyDescent="0.25">
      <c r="A56" s="117" t="s">
        <v>137</v>
      </c>
      <c r="B56" s="118">
        <v>1514397.88096</v>
      </c>
      <c r="C56" s="118">
        <v>1288586.15955</v>
      </c>
      <c r="D56" s="124">
        <f t="shared" si="3"/>
        <v>-0.14910990318267911</v>
      </c>
    </row>
    <row r="57" spans="1:4" x14ac:dyDescent="0.25">
      <c r="A57" s="117" t="s">
        <v>142</v>
      </c>
      <c r="B57" s="118">
        <v>1234408.6391499999</v>
      </c>
      <c r="C57" s="118">
        <v>1177464.06697</v>
      </c>
      <c r="D57" s="124">
        <f t="shared" si="3"/>
        <v>-4.6131054477398424E-2</v>
      </c>
    </row>
    <row r="58" spans="1:4" x14ac:dyDescent="0.25">
      <c r="A58" s="117" t="s">
        <v>146</v>
      </c>
      <c r="B58" s="118">
        <v>740976.43733999995</v>
      </c>
      <c r="C58" s="118">
        <v>992230.33348000003</v>
      </c>
      <c r="D58" s="124">
        <f t="shared" si="3"/>
        <v>0.33908486623672657</v>
      </c>
    </row>
    <row r="59" spans="1:4" x14ac:dyDescent="0.25">
      <c r="A59" s="117" t="s">
        <v>123</v>
      </c>
      <c r="B59" s="118">
        <v>1055854.9192600001</v>
      </c>
      <c r="C59" s="118">
        <v>911386.49595000001</v>
      </c>
      <c r="D59" s="124">
        <f t="shared" si="3"/>
        <v>-0.13682601716839216</v>
      </c>
    </row>
    <row r="60" spans="1:4" x14ac:dyDescent="0.25">
      <c r="A60" s="117" t="s">
        <v>141</v>
      </c>
      <c r="B60" s="118">
        <v>1006630.14915</v>
      </c>
      <c r="C60" s="118">
        <v>838410.51370000001</v>
      </c>
      <c r="D60" s="124">
        <f t="shared" si="3"/>
        <v>-0.16711166021805016</v>
      </c>
    </row>
    <row r="61" spans="1:4" x14ac:dyDescent="0.25">
      <c r="A61" s="117" t="s">
        <v>133</v>
      </c>
      <c r="B61" s="118">
        <v>852172.58369999996</v>
      </c>
      <c r="C61" s="118">
        <v>741192.30555000005</v>
      </c>
      <c r="D61" s="124">
        <f t="shared" si="3"/>
        <v>-0.13023216220843542</v>
      </c>
    </row>
    <row r="62" spans="1:4" x14ac:dyDescent="0.25">
      <c r="A62" s="112"/>
      <c r="B62" s="113"/>
      <c r="C62" s="113"/>
      <c r="D62" s="112"/>
    </row>
    <row r="63" spans="1:4" ht="19" x14ac:dyDescent="0.4">
      <c r="A63" s="132" t="s">
        <v>70</v>
      </c>
      <c r="B63" s="132"/>
      <c r="C63" s="132"/>
      <c r="D63" s="132"/>
    </row>
    <row r="64" spans="1:4" ht="15.5" x14ac:dyDescent="0.35">
      <c r="A64" s="131" t="s">
        <v>71</v>
      </c>
      <c r="B64" s="131"/>
      <c r="C64" s="131"/>
      <c r="D64" s="131"/>
    </row>
    <row r="65" spans="1:4" x14ac:dyDescent="0.25">
      <c r="A65" s="112"/>
      <c r="B65" s="113"/>
      <c r="C65" s="113"/>
      <c r="D65" s="112"/>
    </row>
    <row r="66" spans="1:4" ht="13" x14ac:dyDescent="0.3">
      <c r="A66" s="114" t="s">
        <v>72</v>
      </c>
      <c r="B66" s="115" t="s">
        <v>149</v>
      </c>
      <c r="C66" s="115" t="s">
        <v>150</v>
      </c>
      <c r="D66" s="116" t="s">
        <v>62</v>
      </c>
    </row>
    <row r="67" spans="1:4" x14ac:dyDescent="0.25">
      <c r="A67" s="117" t="s">
        <v>171</v>
      </c>
      <c r="B67" s="123">
        <v>8813034.6217400003</v>
      </c>
      <c r="C67" s="123">
        <v>7392865.33598</v>
      </c>
      <c r="D67" s="124">
        <f t="shared" ref="D67:D76" si="4">(C67-B67)/B67</f>
        <v>-0.16114418548370679</v>
      </c>
    </row>
    <row r="68" spans="1:4" x14ac:dyDescent="0.25">
      <c r="A68" s="117" t="s">
        <v>172</v>
      </c>
      <c r="B68" s="123">
        <v>2189435.0274499999</v>
      </c>
      <c r="C68" s="123">
        <v>2040889.84048</v>
      </c>
      <c r="D68" s="124">
        <f t="shared" si="4"/>
        <v>-6.7846355387402441E-2</v>
      </c>
    </row>
    <row r="69" spans="1:4" x14ac:dyDescent="0.25">
      <c r="A69" s="117" t="s">
        <v>173</v>
      </c>
      <c r="B69" s="123">
        <v>1295901.6909399999</v>
      </c>
      <c r="C69" s="123">
        <v>1729537.2357399999</v>
      </c>
      <c r="D69" s="124">
        <f t="shared" si="4"/>
        <v>0.33462071068481791</v>
      </c>
    </row>
    <row r="70" spans="1:4" x14ac:dyDescent="0.25">
      <c r="A70" s="117" t="s">
        <v>174</v>
      </c>
      <c r="B70" s="123">
        <v>1651209.4479799999</v>
      </c>
      <c r="C70" s="123">
        <v>1551811.8713199999</v>
      </c>
      <c r="D70" s="124">
        <f t="shared" si="4"/>
        <v>-6.019683134783272E-2</v>
      </c>
    </row>
    <row r="71" spans="1:4" x14ac:dyDescent="0.25">
      <c r="A71" s="117" t="s">
        <v>175</v>
      </c>
      <c r="B71" s="123">
        <v>1214031.99652</v>
      </c>
      <c r="C71" s="123">
        <v>1206743.1824</v>
      </c>
      <c r="D71" s="124">
        <f t="shared" si="4"/>
        <v>-6.0038072644652239E-3</v>
      </c>
    </row>
    <row r="72" spans="1:4" x14ac:dyDescent="0.25">
      <c r="A72" s="117" t="s">
        <v>176</v>
      </c>
      <c r="B72" s="123">
        <v>898194.10215000005</v>
      </c>
      <c r="C72" s="123">
        <v>757031.09623999998</v>
      </c>
      <c r="D72" s="124">
        <f t="shared" si="4"/>
        <v>-0.1571631405417819</v>
      </c>
    </row>
    <row r="73" spans="1:4" x14ac:dyDescent="0.25">
      <c r="A73" s="117" t="s">
        <v>177</v>
      </c>
      <c r="B73" s="123">
        <v>510431.87131999998</v>
      </c>
      <c r="C73" s="123">
        <v>421044.74430999998</v>
      </c>
      <c r="D73" s="124">
        <f t="shared" si="4"/>
        <v>-0.17512058324030752</v>
      </c>
    </row>
    <row r="74" spans="1:4" x14ac:dyDescent="0.25">
      <c r="A74" s="117" t="s">
        <v>178</v>
      </c>
      <c r="B74" s="123">
        <v>447361.3395</v>
      </c>
      <c r="C74" s="123">
        <v>382655.26997999998</v>
      </c>
      <c r="D74" s="124">
        <f t="shared" si="4"/>
        <v>-0.1446393861220098</v>
      </c>
    </row>
    <row r="75" spans="1:4" x14ac:dyDescent="0.25">
      <c r="A75" s="117" t="s">
        <v>179</v>
      </c>
      <c r="B75" s="123">
        <v>473537.97266000003</v>
      </c>
      <c r="C75" s="123">
        <v>344375.68263</v>
      </c>
      <c r="D75" s="124">
        <f t="shared" si="4"/>
        <v>-0.27276015332932652</v>
      </c>
    </row>
    <row r="76" spans="1:4" x14ac:dyDescent="0.25">
      <c r="A76" s="117" t="s">
        <v>180</v>
      </c>
      <c r="B76" s="123">
        <v>325785.89032000001</v>
      </c>
      <c r="C76" s="123">
        <v>342127.30330000003</v>
      </c>
      <c r="D76" s="124">
        <f t="shared" si="4"/>
        <v>5.0159977658789427E-2</v>
      </c>
    </row>
    <row r="77" spans="1:4" x14ac:dyDescent="0.25">
      <c r="A77" s="112"/>
      <c r="B77" s="113"/>
      <c r="C77" s="113"/>
      <c r="D77" s="112"/>
    </row>
    <row r="78" spans="1:4" ht="19" x14ac:dyDescent="0.4">
      <c r="A78" s="132" t="s">
        <v>73</v>
      </c>
      <c r="B78" s="132"/>
      <c r="C78" s="132"/>
      <c r="D78" s="132"/>
    </row>
    <row r="79" spans="1:4" ht="15.5" x14ac:dyDescent="0.35">
      <c r="A79" s="131" t="s">
        <v>74</v>
      </c>
      <c r="B79" s="131"/>
      <c r="C79" s="131"/>
      <c r="D79" s="131"/>
    </row>
    <row r="80" spans="1:4" x14ac:dyDescent="0.25">
      <c r="A80" s="112"/>
      <c r="B80" s="113"/>
      <c r="C80" s="113"/>
      <c r="D80" s="112"/>
    </row>
    <row r="81" spans="1:4" ht="13" x14ac:dyDescent="0.3">
      <c r="A81" s="114" t="s">
        <v>72</v>
      </c>
      <c r="B81" s="115" t="s">
        <v>149</v>
      </c>
      <c r="C81" s="115" t="s">
        <v>150</v>
      </c>
      <c r="D81" s="116" t="s">
        <v>62</v>
      </c>
    </row>
    <row r="82" spans="1:4" x14ac:dyDescent="0.25">
      <c r="A82" s="117" t="s">
        <v>181</v>
      </c>
      <c r="B82" s="123">
        <v>27.176200000000001</v>
      </c>
      <c r="C82" s="123">
        <v>105.95318</v>
      </c>
      <c r="D82" s="124">
        <f t="shared" ref="D82:D91" si="5">(C82-B82)/B82</f>
        <v>2.8987489052921309</v>
      </c>
    </row>
    <row r="83" spans="1:4" x14ac:dyDescent="0.25">
      <c r="A83" s="117" t="s">
        <v>182</v>
      </c>
      <c r="B83" s="123">
        <v>1440.56684</v>
      </c>
      <c r="C83" s="123">
        <v>4418.8217000000004</v>
      </c>
      <c r="D83" s="124">
        <f t="shared" si="5"/>
        <v>2.0674187252567888</v>
      </c>
    </row>
    <row r="84" spans="1:4" x14ac:dyDescent="0.25">
      <c r="A84" s="117" t="s">
        <v>183</v>
      </c>
      <c r="B84" s="123">
        <v>12339.59361</v>
      </c>
      <c r="C84" s="123">
        <v>26815.34908</v>
      </c>
      <c r="D84" s="124">
        <f t="shared" si="5"/>
        <v>1.1731144418134529</v>
      </c>
    </row>
    <row r="85" spans="1:4" x14ac:dyDescent="0.25">
      <c r="A85" s="117" t="s">
        <v>184</v>
      </c>
      <c r="B85" s="123">
        <v>5311.9581600000001</v>
      </c>
      <c r="C85" s="123">
        <v>9490.1594399999994</v>
      </c>
      <c r="D85" s="124">
        <f t="shared" si="5"/>
        <v>0.78656517128892434</v>
      </c>
    </row>
    <row r="86" spans="1:4" x14ac:dyDescent="0.25">
      <c r="A86" s="117" t="s">
        <v>185</v>
      </c>
      <c r="B86" s="123">
        <v>1965.7375500000001</v>
      </c>
      <c r="C86" s="123">
        <v>3276.0407100000002</v>
      </c>
      <c r="D86" s="124">
        <f t="shared" si="5"/>
        <v>0.66657075355761508</v>
      </c>
    </row>
    <row r="87" spans="1:4" x14ac:dyDescent="0.25">
      <c r="A87" s="117" t="s">
        <v>186</v>
      </c>
      <c r="B87" s="123">
        <v>11662.597019999999</v>
      </c>
      <c r="C87" s="123">
        <v>18231.680260000001</v>
      </c>
      <c r="D87" s="124">
        <f t="shared" si="5"/>
        <v>0.56326075819431876</v>
      </c>
    </row>
    <row r="88" spans="1:4" x14ac:dyDescent="0.25">
      <c r="A88" s="117" t="s">
        <v>187</v>
      </c>
      <c r="B88" s="123">
        <v>2859.20318</v>
      </c>
      <c r="C88" s="123">
        <v>4311.1582600000002</v>
      </c>
      <c r="D88" s="124">
        <f t="shared" si="5"/>
        <v>0.50781808377815252</v>
      </c>
    </row>
    <row r="89" spans="1:4" x14ac:dyDescent="0.25">
      <c r="A89" s="117" t="s">
        <v>188</v>
      </c>
      <c r="B89" s="123">
        <v>12225.77814</v>
      </c>
      <c r="C89" s="123">
        <v>17340.431629999999</v>
      </c>
      <c r="D89" s="124">
        <f t="shared" si="5"/>
        <v>0.41834993498417916</v>
      </c>
    </row>
    <row r="90" spans="1:4" x14ac:dyDescent="0.25">
      <c r="A90" s="117" t="s">
        <v>189</v>
      </c>
      <c r="B90" s="123">
        <v>91068.473230000003</v>
      </c>
      <c r="C90" s="123">
        <v>124707.81272</v>
      </c>
      <c r="D90" s="124">
        <f t="shared" si="5"/>
        <v>0.36938512634379428</v>
      </c>
    </row>
    <row r="91" spans="1:4" x14ac:dyDescent="0.25">
      <c r="A91" s="117" t="s">
        <v>173</v>
      </c>
      <c r="B91" s="123">
        <v>1295901.6909399999</v>
      </c>
      <c r="C91" s="123">
        <v>1729537.2357399999</v>
      </c>
      <c r="D91" s="124">
        <f t="shared" si="5"/>
        <v>0.33462071068481791</v>
      </c>
    </row>
    <row r="92" spans="1:4" ht="13" x14ac:dyDescent="0.3">
      <c r="A92" s="112" t="s">
        <v>111</v>
      </c>
      <c r="B92" s="113"/>
      <c r="C92" s="113"/>
      <c r="D92" s="112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showGridLines="0" zoomScale="80" zoomScaleNormal="80" workbookViewId="0">
      <selection activeCell="B1" sqref="B1:J1"/>
    </sheetView>
  </sheetViews>
  <sheetFormatPr defaultColWidth="9.1796875" defaultRowHeight="12.5" x14ac:dyDescent="0.25"/>
  <cols>
    <col min="1" max="1" width="44.7265625" style="16" customWidth="1"/>
    <col min="2" max="2" width="16" style="17" customWidth="1"/>
    <col min="3" max="3" width="16" style="16" customWidth="1"/>
    <col min="4" max="4" width="10.26953125" style="16" customWidth="1"/>
    <col min="5" max="5" width="14" style="16" bestFit="1" customWidth="1"/>
    <col min="6" max="7" width="15" style="16" bestFit="1" customWidth="1"/>
    <col min="8" max="8" width="10.54296875" style="16" bestFit="1" customWidth="1"/>
    <col min="9" max="9" width="14" style="16" bestFit="1" customWidth="1"/>
    <col min="10" max="11" width="16.90625" style="16" customWidth="1"/>
    <col min="12" max="12" width="10.54296875" style="16" bestFit="1" customWidth="1"/>
    <col min="13" max="13" width="10.7265625" style="16" bestFit="1" customWidth="1"/>
    <col min="14" max="16384" width="9.1796875" style="16"/>
  </cols>
  <sheetData>
    <row r="1" spans="1:13" ht="25" x14ac:dyDescent="0.5">
      <c r="B1" s="130" t="s">
        <v>112</v>
      </c>
      <c r="C1" s="130"/>
      <c r="D1" s="130"/>
      <c r="E1" s="130"/>
      <c r="F1" s="130"/>
      <c r="G1" s="130"/>
      <c r="H1" s="130"/>
      <c r="I1" s="130"/>
      <c r="J1" s="130"/>
    </row>
    <row r="5" spans="1:13" ht="25" x14ac:dyDescent="0.25">
      <c r="A5" s="134" t="s">
        <v>108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</row>
    <row r="6" spans="1:13" ht="18" x14ac:dyDescent="0.25">
      <c r="A6" s="76"/>
      <c r="B6" s="133" t="str">
        <f>SEKTOR_USD!B6</f>
        <v>1 - 31 MAYıS</v>
      </c>
      <c r="C6" s="133"/>
      <c r="D6" s="133"/>
      <c r="E6" s="133"/>
      <c r="F6" s="133" t="str">
        <f>SEKTOR_USD!F6</f>
        <v>1 OCAK  -  31 MAYıS</v>
      </c>
      <c r="G6" s="133"/>
      <c r="H6" s="133"/>
      <c r="I6" s="133"/>
      <c r="J6" s="133" t="s">
        <v>101</v>
      </c>
      <c r="K6" s="133"/>
      <c r="L6" s="133"/>
      <c r="M6" s="133"/>
    </row>
    <row r="7" spans="1:13" ht="29" x14ac:dyDescent="0.4">
      <c r="A7" s="77" t="s">
        <v>1</v>
      </c>
      <c r="B7" s="78">
        <f>SEKTOR_USD!B7</f>
        <v>2025</v>
      </c>
      <c r="C7" s="79">
        <f>SEKTOR_USD!C7</f>
        <v>2026</v>
      </c>
      <c r="D7" s="6" t="s">
        <v>113</v>
      </c>
      <c r="E7" s="6" t="s">
        <v>114</v>
      </c>
      <c r="F7" s="4"/>
      <c r="G7" s="5"/>
      <c r="H7" s="6" t="s">
        <v>113</v>
      </c>
      <c r="I7" s="6" t="s">
        <v>114</v>
      </c>
      <c r="J7" s="4"/>
      <c r="K7" s="4"/>
      <c r="L7" s="6" t="s">
        <v>113</v>
      </c>
      <c r="M7" s="6" t="s">
        <v>114</v>
      </c>
    </row>
    <row r="8" spans="1:13" ht="16.5" x14ac:dyDescent="0.35">
      <c r="A8" s="80" t="s">
        <v>2</v>
      </c>
      <c r="B8" s="81">
        <f>SEKTOR_USD!B8*$B$47</f>
        <v>120354868.20213515</v>
      </c>
      <c r="C8" s="81">
        <f>SEKTOR_USD!C8*$C$47</f>
        <v>125543586.26825869</v>
      </c>
      <c r="D8" s="82">
        <f t="shared" ref="D8:D42" si="0">(C8-B8)/B8*100</f>
        <v>4.3111825417889449</v>
      </c>
      <c r="E8" s="82">
        <f>C8/C$43*100</f>
        <v>14.184348347003265</v>
      </c>
      <c r="F8" s="81">
        <f>SEKTOR_USD!F8*$B$48</f>
        <v>554974440.82090354</v>
      </c>
      <c r="G8" s="81">
        <f>SEKTOR_USD!G8*$C$48</f>
        <v>658283481.6268326</v>
      </c>
      <c r="H8" s="82">
        <f t="shared" ref="H8:H42" si="1">(G8-F8)/F8*100</f>
        <v>18.615098859889308</v>
      </c>
      <c r="I8" s="82">
        <f>G8/G$43*100</f>
        <v>15.272585059943324</v>
      </c>
      <c r="J8" s="81">
        <f>SEKTOR_USD!J8*$B$49</f>
        <v>1272588545.6072919</v>
      </c>
      <c r="K8" s="81">
        <f>SEKTOR_USD!K8*$C$49</f>
        <v>1543217344.519707</v>
      </c>
      <c r="L8" s="82">
        <f t="shared" ref="L8:L42" si="2">(K8-J8)/J8*100</f>
        <v>21.266009335583661</v>
      </c>
      <c r="M8" s="82">
        <f>K8/K$43*100</f>
        <v>15.222821906498693</v>
      </c>
    </row>
    <row r="9" spans="1:13" s="18" customFormat="1" ht="15.5" x14ac:dyDescent="0.35">
      <c r="A9" s="83" t="s">
        <v>3</v>
      </c>
      <c r="B9" s="81">
        <f>SEKTOR_USD!B9*$B$47</f>
        <v>79311113.241002202</v>
      </c>
      <c r="C9" s="81">
        <f>SEKTOR_USD!C9*$C$47</f>
        <v>85243567.149966642</v>
      </c>
      <c r="D9" s="84">
        <f t="shared" si="0"/>
        <v>7.4799781096723832</v>
      </c>
      <c r="E9" s="84">
        <f>C9/C$43*100</f>
        <v>9.6311128806903881</v>
      </c>
      <c r="F9" s="81">
        <f>SEKTOR_USD!F9*$B$48</f>
        <v>379775047.98062736</v>
      </c>
      <c r="G9" s="81">
        <f>SEKTOR_USD!G9*$C$48</f>
        <v>453419794.42019719</v>
      </c>
      <c r="H9" s="84">
        <f t="shared" si="1"/>
        <v>19.391675896339169</v>
      </c>
      <c r="I9" s="84">
        <f>G9/G$43*100</f>
        <v>10.519620454444361</v>
      </c>
      <c r="J9" s="81">
        <f>SEKTOR_USD!J9*$B$49</f>
        <v>862796700.09696472</v>
      </c>
      <c r="K9" s="81">
        <f>SEKTOR_USD!K9*$C$49</f>
        <v>1035630372.3125257</v>
      </c>
      <c r="L9" s="84">
        <f t="shared" si="2"/>
        <v>20.031795693717566</v>
      </c>
      <c r="M9" s="84">
        <f>K9/K$43*100</f>
        <v>10.215810996850283</v>
      </c>
    </row>
    <row r="10" spans="1:13" ht="14" x14ac:dyDescent="0.3">
      <c r="A10" s="85" t="str">
        <f>SEKTOR_USD!A10</f>
        <v xml:space="preserve"> Hububat, Bakliyat, Yağlı Tohumlar ve Mamulleri </v>
      </c>
      <c r="B10" s="86">
        <f>SEKTOR_USD!B10*$B$47</f>
        <v>40994788.864411093</v>
      </c>
      <c r="C10" s="86">
        <f>SEKTOR_USD!C10*$C$47</f>
        <v>41487466.19956138</v>
      </c>
      <c r="D10" s="87">
        <f t="shared" si="0"/>
        <v>1.201804787383588</v>
      </c>
      <c r="E10" s="87">
        <f>C10/C$43*100</f>
        <v>4.6873973422399073</v>
      </c>
      <c r="F10" s="86">
        <f>SEKTOR_USD!F10*$B$48</f>
        <v>193435082.0687443</v>
      </c>
      <c r="G10" s="86">
        <f>SEKTOR_USD!G10*$C$48</f>
        <v>214447194.90859222</v>
      </c>
      <c r="H10" s="87">
        <f t="shared" si="1"/>
        <v>10.862617377948274</v>
      </c>
      <c r="I10" s="87">
        <f>G10/G$43*100</f>
        <v>4.9753079281493227</v>
      </c>
      <c r="J10" s="86">
        <f>SEKTOR_USD!J10*$B$49</f>
        <v>425597209.87885374</v>
      </c>
      <c r="K10" s="86">
        <f>SEKTOR_USD!K10*$C$49</f>
        <v>510008413.42229009</v>
      </c>
      <c r="L10" s="87">
        <f t="shared" si="2"/>
        <v>19.833589502963143</v>
      </c>
      <c r="M10" s="87">
        <f>K10/K$43*100</f>
        <v>5.030896831165272</v>
      </c>
    </row>
    <row r="11" spans="1:13" ht="14" x14ac:dyDescent="0.3">
      <c r="A11" s="85" t="str">
        <f>SEKTOR_USD!A11</f>
        <v xml:space="preserve"> Yaş Meyve ve Sebze  </v>
      </c>
      <c r="B11" s="86">
        <f>SEKTOR_USD!B11*$B$47</f>
        <v>10975181.243593197</v>
      </c>
      <c r="C11" s="86">
        <f>SEKTOR_USD!C11*$C$47</f>
        <v>14684870.457220163</v>
      </c>
      <c r="D11" s="87">
        <f t="shared" si="0"/>
        <v>33.800710268839623</v>
      </c>
      <c r="E11" s="87">
        <f>C11/C$43*100</f>
        <v>1.6591474259047148</v>
      </c>
      <c r="F11" s="86">
        <f>SEKTOR_USD!F11*$B$48</f>
        <v>55287533.818870872</v>
      </c>
      <c r="G11" s="86">
        <f>SEKTOR_USD!G11*$C$48</f>
        <v>86634136.242408797</v>
      </c>
      <c r="H11" s="87">
        <f t="shared" si="1"/>
        <v>56.697414875175042</v>
      </c>
      <c r="I11" s="87">
        <f>G11/G$43*100</f>
        <v>2.0099656937874686</v>
      </c>
      <c r="J11" s="86">
        <f>SEKTOR_USD!J11*$B$49</f>
        <v>120898881.17210928</v>
      </c>
      <c r="K11" s="86">
        <f>SEKTOR_USD!K11*$C$49</f>
        <v>177346440.54942262</v>
      </c>
      <c r="L11" s="87">
        <f t="shared" si="2"/>
        <v>46.689893926276874</v>
      </c>
      <c r="M11" s="87">
        <f>K11/K$43*100</f>
        <v>1.7494057397829121</v>
      </c>
    </row>
    <row r="12" spans="1:13" ht="14" x14ac:dyDescent="0.3">
      <c r="A12" s="85" t="str">
        <f>SEKTOR_USD!A12</f>
        <v xml:space="preserve"> Meyve Sebze Mamulleri </v>
      </c>
      <c r="B12" s="86">
        <f>SEKTOR_USD!B12*$B$47</f>
        <v>8533334.0709974989</v>
      </c>
      <c r="C12" s="86">
        <f>SEKTOR_USD!C12*$C$47</f>
        <v>8696944.142018944</v>
      </c>
      <c r="D12" s="87">
        <f t="shared" si="0"/>
        <v>1.9173053540410612</v>
      </c>
      <c r="E12" s="87">
        <f>C12/C$43*100</f>
        <v>0.98261081216233748</v>
      </c>
      <c r="F12" s="86">
        <f>SEKTOR_USD!F12*$B$48</f>
        <v>39007576.715765387</v>
      </c>
      <c r="G12" s="86">
        <f>SEKTOR_USD!G12*$C$48</f>
        <v>43431531.123257034</v>
      </c>
      <c r="H12" s="87">
        <f t="shared" si="1"/>
        <v>11.341269517272146</v>
      </c>
      <c r="I12" s="87">
        <f>G12/G$43*100</f>
        <v>1.0076384595345758</v>
      </c>
      <c r="J12" s="86">
        <f>SEKTOR_USD!J12*$B$49</f>
        <v>93427505.161681682</v>
      </c>
      <c r="K12" s="86">
        <f>SEKTOR_USD!K12*$C$49</f>
        <v>106974323.7467144</v>
      </c>
      <c r="L12" s="87">
        <f t="shared" si="2"/>
        <v>14.49981840100425</v>
      </c>
      <c r="M12" s="87">
        <f>K12/K$43*100</f>
        <v>1.0552311926426587</v>
      </c>
    </row>
    <row r="13" spans="1:13" ht="14" x14ac:dyDescent="0.3">
      <c r="A13" s="85" t="str">
        <f>SEKTOR_USD!A13</f>
        <v xml:space="preserve"> Kuru Meyve ve Mamulleri  </v>
      </c>
      <c r="B13" s="86">
        <f>SEKTOR_USD!B13*$B$47</f>
        <v>5466656.6922483761</v>
      </c>
      <c r="C13" s="86">
        <f>SEKTOR_USD!C13*$C$47</f>
        <v>4510539.2132205479</v>
      </c>
      <c r="D13" s="87">
        <f t="shared" si="0"/>
        <v>-17.489985796686046</v>
      </c>
      <c r="E13" s="87">
        <f>C13/C$43*100</f>
        <v>0.50961631203070212</v>
      </c>
      <c r="F13" s="86">
        <f>SEKTOR_USD!F13*$B$48</f>
        <v>27584336.718257241</v>
      </c>
      <c r="G13" s="86">
        <f>SEKTOR_USD!G13*$C$48</f>
        <v>28244432.227817588</v>
      </c>
      <c r="H13" s="87">
        <f t="shared" si="1"/>
        <v>2.393008453683243</v>
      </c>
      <c r="I13" s="87">
        <f>G13/G$43*100</f>
        <v>0.6552883456882499</v>
      </c>
      <c r="J13" s="86">
        <f>SEKTOR_USD!J13*$B$49</f>
        <v>65272002.942624211</v>
      </c>
      <c r="K13" s="86">
        <f>SEKTOR_USD!K13*$C$49</f>
        <v>69409838.772120386</v>
      </c>
      <c r="L13" s="87">
        <f t="shared" si="2"/>
        <v>6.3393731507418893</v>
      </c>
      <c r="M13" s="87">
        <f>K13/K$43*100</f>
        <v>0.68468230864501123</v>
      </c>
    </row>
    <row r="14" spans="1:13" ht="14" x14ac:dyDescent="0.3">
      <c r="A14" s="85" t="str">
        <f>SEKTOR_USD!A14</f>
        <v xml:space="preserve"> Fındık ve Mamulleri </v>
      </c>
      <c r="B14" s="86">
        <f>SEKTOR_USD!B14*$B$47</f>
        <v>7132444.068824742</v>
      </c>
      <c r="C14" s="86">
        <f>SEKTOR_USD!C14*$C$47</f>
        <v>9680496.6580169182</v>
      </c>
      <c r="D14" s="87">
        <f t="shared" si="0"/>
        <v>35.724816971639214</v>
      </c>
      <c r="E14" s="87">
        <f>C14/C$43*100</f>
        <v>1.0937359752963303</v>
      </c>
      <c r="F14" s="86">
        <f>SEKTOR_USD!F14*$B$48</f>
        <v>38286893.262470357</v>
      </c>
      <c r="G14" s="86">
        <f>SEKTOR_USD!G14*$C$48</f>
        <v>53098884.055081077</v>
      </c>
      <c r="H14" s="87">
        <f t="shared" si="1"/>
        <v>38.686844323119196</v>
      </c>
      <c r="I14" s="87">
        <f>G14/G$43*100</f>
        <v>1.2319270435210603</v>
      </c>
      <c r="J14" s="86">
        <f>SEKTOR_USD!J14*$B$49</f>
        <v>93242164.738465041</v>
      </c>
      <c r="K14" s="86">
        <f>SEKTOR_USD!K14*$C$49</f>
        <v>102457673.61365552</v>
      </c>
      <c r="L14" s="87">
        <f t="shared" si="2"/>
        <v>9.88341369061847</v>
      </c>
      <c r="M14" s="87">
        <f>K14/K$43*100</f>
        <v>1.0106774161874585</v>
      </c>
    </row>
    <row r="15" spans="1:13" ht="14" x14ac:dyDescent="0.3">
      <c r="A15" s="85" t="str">
        <f>SEKTOR_USD!A15</f>
        <v xml:space="preserve"> Zeytin ve Zeytinyağı </v>
      </c>
      <c r="B15" s="86">
        <f>SEKTOR_USD!B15*$B$47</f>
        <v>1800834.1275275445</v>
      </c>
      <c r="C15" s="86">
        <f>SEKTOR_USD!C15*$C$47</f>
        <v>1396620.0056460558</v>
      </c>
      <c r="D15" s="87">
        <f t="shared" si="0"/>
        <v>-22.445938562728958</v>
      </c>
      <c r="E15" s="87">
        <f>C15/C$43*100</f>
        <v>0.15779495597765908</v>
      </c>
      <c r="F15" s="86">
        <f>SEKTOR_USD!F15*$B$48</f>
        <v>8474131.1877240613</v>
      </c>
      <c r="G15" s="86">
        <f>SEKTOR_USD!G15*$C$48</f>
        <v>6948112.1516706971</v>
      </c>
      <c r="H15" s="87">
        <f t="shared" si="1"/>
        <v>-18.007970401308061</v>
      </c>
      <c r="I15" s="87">
        <f>G15/G$43*100</f>
        <v>0.16120051133619562</v>
      </c>
      <c r="J15" s="86">
        <f>SEKTOR_USD!J15*$B$49</f>
        <v>23872643.069177311</v>
      </c>
      <c r="K15" s="86">
        <f>SEKTOR_USD!K15*$C$49</f>
        <v>18051205.513992779</v>
      </c>
      <c r="L15" s="87">
        <f t="shared" si="2"/>
        <v>-24.385391840842146</v>
      </c>
      <c r="M15" s="87">
        <f>K15/K$43*100</f>
        <v>0.17806324411331823</v>
      </c>
    </row>
    <row r="16" spans="1:13" ht="14" x14ac:dyDescent="0.3">
      <c r="A16" s="85" t="str">
        <f>SEKTOR_USD!A16</f>
        <v xml:space="preserve"> Tütün </v>
      </c>
      <c r="B16" s="86">
        <f>SEKTOR_USD!B16*$B$47</f>
        <v>3877852.7691357997</v>
      </c>
      <c r="C16" s="86">
        <f>SEKTOR_USD!C16*$C$47</f>
        <v>4203444.8324574605</v>
      </c>
      <c r="D16" s="87">
        <f t="shared" si="0"/>
        <v>8.3961945619255847</v>
      </c>
      <c r="E16" s="87">
        <f>C16/C$43*100</f>
        <v>0.4749197273494008</v>
      </c>
      <c r="F16" s="86">
        <f>SEKTOR_USD!F16*$B$48</f>
        <v>14548988.745345021</v>
      </c>
      <c r="G16" s="86">
        <f>SEKTOR_USD!G16*$C$48</f>
        <v>16897107.18459085</v>
      </c>
      <c r="H16" s="87">
        <f t="shared" si="1"/>
        <v>16.139392780801447</v>
      </c>
      <c r="I16" s="87">
        <f>G16/G$43*100</f>
        <v>0.39202336675057808</v>
      </c>
      <c r="J16" s="86">
        <f>SEKTOR_USD!J16*$B$49</f>
        <v>35292234.737044036</v>
      </c>
      <c r="K16" s="86">
        <f>SEKTOR_USD!K16*$C$49</f>
        <v>44621286.910459973</v>
      </c>
      <c r="L16" s="87">
        <f t="shared" si="2"/>
        <v>26.433724707219568</v>
      </c>
      <c r="M16" s="87">
        <f>K16/K$43*100</f>
        <v>0.44015958367038638</v>
      </c>
    </row>
    <row r="17" spans="1:13" ht="14" x14ac:dyDescent="0.3">
      <c r="A17" s="85" t="str">
        <f>SEKTOR_USD!A17</f>
        <v xml:space="preserve"> Süs Bitkileri ve Mamulleri</v>
      </c>
      <c r="B17" s="86">
        <f>SEKTOR_USD!B17*$B$47</f>
        <v>530021.40426394192</v>
      </c>
      <c r="C17" s="86">
        <f>SEKTOR_USD!C17*$C$47</f>
        <v>583185.64182516502</v>
      </c>
      <c r="D17" s="87">
        <f t="shared" si="0"/>
        <v>10.030583129950008</v>
      </c>
      <c r="E17" s="87">
        <f>C17/C$43*100</f>
        <v>6.5890329729335312E-2</v>
      </c>
      <c r="F17" s="86">
        <f>SEKTOR_USD!F17*$B$48</f>
        <v>3150505.4634501333</v>
      </c>
      <c r="G17" s="86">
        <f>SEKTOR_USD!G17*$C$48</f>
        <v>3718396.5267789196</v>
      </c>
      <c r="H17" s="87">
        <f t="shared" si="1"/>
        <v>18.025395287106917</v>
      </c>
      <c r="I17" s="87">
        <f>G17/G$43*100</f>
        <v>8.6269105676909097E-2</v>
      </c>
      <c r="J17" s="86">
        <f>SEKTOR_USD!J17*$B$49</f>
        <v>5194058.3970093997</v>
      </c>
      <c r="K17" s="86">
        <f>SEKTOR_USD!K17*$C$49</f>
        <v>6761189.7838699454</v>
      </c>
      <c r="L17" s="87">
        <f t="shared" si="2"/>
        <v>30.171616625697894</v>
      </c>
      <c r="M17" s="87">
        <f>K17/K$43*100</f>
        <v>6.6694680643265808E-2</v>
      </c>
    </row>
    <row r="18" spans="1:13" s="18" customFormat="1" ht="15.5" x14ac:dyDescent="0.35">
      <c r="A18" s="83" t="s">
        <v>12</v>
      </c>
      <c r="B18" s="81">
        <f>SEKTOR_USD!B18*$B$47</f>
        <v>13011635.459409917</v>
      </c>
      <c r="C18" s="81">
        <f>SEKTOR_USD!C18*$C$47</f>
        <v>13325216.070837868</v>
      </c>
      <c r="D18" s="84">
        <f t="shared" si="0"/>
        <v>2.4100015129241306</v>
      </c>
      <c r="E18" s="84">
        <f>C18/C$43*100</f>
        <v>1.5055289733716801</v>
      </c>
      <c r="F18" s="81">
        <f>SEKTOR_USD!F18*$B$48</f>
        <v>55262936.328109264</v>
      </c>
      <c r="G18" s="81">
        <f>SEKTOR_USD!G18*$C$48</f>
        <v>69647934.889590904</v>
      </c>
      <c r="H18" s="84">
        <f t="shared" si="1"/>
        <v>26.030101759476665</v>
      </c>
      <c r="I18" s="84">
        <f>G18/G$43*100</f>
        <v>1.6158752870752777</v>
      </c>
      <c r="J18" s="81">
        <f>SEKTOR_USD!J18*$B$49</f>
        <v>132506337.9026828</v>
      </c>
      <c r="K18" s="81">
        <f>SEKTOR_USD!K18*$C$49</f>
        <v>175560460.52358782</v>
      </c>
      <c r="L18" s="84">
        <f t="shared" si="2"/>
        <v>32.492123246606852</v>
      </c>
      <c r="M18" s="84">
        <f>K18/K$43*100</f>
        <v>1.7317882240399762</v>
      </c>
    </row>
    <row r="19" spans="1:13" ht="14" x14ac:dyDescent="0.3">
      <c r="A19" s="85" t="str">
        <f>SEKTOR_USD!A19</f>
        <v xml:space="preserve"> Su Ürünleri ve Hayvansal Mamuller</v>
      </c>
      <c r="B19" s="86">
        <f>SEKTOR_USD!B19*$B$47</f>
        <v>13011635.459409917</v>
      </c>
      <c r="C19" s="86">
        <f>SEKTOR_USD!C19*$C$47</f>
        <v>13325216.070837868</v>
      </c>
      <c r="D19" s="87">
        <f t="shared" si="0"/>
        <v>2.4100015129241306</v>
      </c>
      <c r="E19" s="87">
        <f>C19/C$43*100</f>
        <v>1.5055289733716801</v>
      </c>
      <c r="F19" s="86">
        <f>SEKTOR_USD!F19*$B$48</f>
        <v>55262936.328109264</v>
      </c>
      <c r="G19" s="86">
        <f>SEKTOR_USD!G19*$C$48</f>
        <v>69647934.889590904</v>
      </c>
      <c r="H19" s="87">
        <f t="shared" si="1"/>
        <v>26.030101759476665</v>
      </c>
      <c r="I19" s="87">
        <f>G19/G$43*100</f>
        <v>1.6158752870752777</v>
      </c>
      <c r="J19" s="86">
        <f>SEKTOR_USD!J19*$B$49</f>
        <v>132506337.9026828</v>
      </c>
      <c r="K19" s="86">
        <f>SEKTOR_USD!K19*$C$49</f>
        <v>175560460.52358782</v>
      </c>
      <c r="L19" s="87">
        <f t="shared" si="2"/>
        <v>32.492123246606852</v>
      </c>
      <c r="M19" s="87">
        <f>K19/K$43*100</f>
        <v>1.7317882240399762</v>
      </c>
    </row>
    <row r="20" spans="1:13" s="18" customFormat="1" ht="15.5" x14ac:dyDescent="0.35">
      <c r="A20" s="83" t="s">
        <v>107</v>
      </c>
      <c r="B20" s="81">
        <f>SEKTOR_USD!B20*$B$47</f>
        <v>28032119.501723036</v>
      </c>
      <c r="C20" s="81">
        <f>SEKTOR_USD!C20*$C$47</f>
        <v>26974803.047454208</v>
      </c>
      <c r="D20" s="84">
        <f t="shared" si="0"/>
        <v>-3.7718034635370277</v>
      </c>
      <c r="E20" s="84">
        <f>C20/C$43*100</f>
        <v>3.0477064929412006</v>
      </c>
      <c r="F20" s="81">
        <f>SEKTOR_USD!F20*$B$48</f>
        <v>119936456.51216689</v>
      </c>
      <c r="G20" s="81">
        <f>SEKTOR_USD!G20*$C$48</f>
        <v>135215752.31704447</v>
      </c>
      <c r="H20" s="84">
        <f t="shared" si="1"/>
        <v>12.739492435586156</v>
      </c>
      <c r="I20" s="84">
        <f>G20/G$43*100</f>
        <v>3.1370893184236843</v>
      </c>
      <c r="J20" s="81">
        <f>SEKTOR_USD!J20*$B$49</f>
        <v>277285507.60764444</v>
      </c>
      <c r="K20" s="81">
        <f>SEKTOR_USD!K20*$C$49</f>
        <v>332026511.68359339</v>
      </c>
      <c r="L20" s="84">
        <f t="shared" si="2"/>
        <v>19.741747251142602</v>
      </c>
      <c r="M20" s="84">
        <f>K20/K$43*100</f>
        <v>3.2752226856084339</v>
      </c>
    </row>
    <row r="21" spans="1:13" ht="14" x14ac:dyDescent="0.3">
      <c r="A21" s="85" t="str">
        <f>SEKTOR_USD!A21</f>
        <v xml:space="preserve"> Mobilya, Kağıt ve Orman Ürünleri</v>
      </c>
      <c r="B21" s="86">
        <f>SEKTOR_USD!B21*$B$47</f>
        <v>28032119.501723036</v>
      </c>
      <c r="C21" s="86">
        <f>SEKTOR_USD!C21*$C$47</f>
        <v>26974803.047454208</v>
      </c>
      <c r="D21" s="87">
        <f t="shared" si="0"/>
        <v>-3.7718034635370277</v>
      </c>
      <c r="E21" s="87">
        <f>C21/C$43*100</f>
        <v>3.0477064929412006</v>
      </c>
      <c r="F21" s="86">
        <f>SEKTOR_USD!F21*$B$48</f>
        <v>119936456.51216689</v>
      </c>
      <c r="G21" s="86">
        <f>SEKTOR_USD!G21*$C$48</f>
        <v>135215752.31704447</v>
      </c>
      <c r="H21" s="87">
        <f t="shared" si="1"/>
        <v>12.739492435586156</v>
      </c>
      <c r="I21" s="87">
        <f>G21/G$43*100</f>
        <v>3.1370893184236843</v>
      </c>
      <c r="J21" s="86">
        <f>SEKTOR_USD!J21*$B$49</f>
        <v>277285507.60764444</v>
      </c>
      <c r="K21" s="86">
        <f>SEKTOR_USD!K21*$C$49</f>
        <v>332026511.68359339</v>
      </c>
      <c r="L21" s="87">
        <f t="shared" si="2"/>
        <v>19.741747251142602</v>
      </c>
      <c r="M21" s="87">
        <f>K21/K$43*100</f>
        <v>3.2752226856084339</v>
      </c>
    </row>
    <row r="22" spans="1:13" ht="16.5" x14ac:dyDescent="0.35">
      <c r="A22" s="80" t="s">
        <v>14</v>
      </c>
      <c r="B22" s="81">
        <f>SEKTOR_USD!B22*$B$47</f>
        <v>694808332.60422349</v>
      </c>
      <c r="C22" s="81">
        <f>SEKTOR_USD!C22*$C$47</f>
        <v>736695868.46656263</v>
      </c>
      <c r="D22" s="84">
        <f t="shared" si="0"/>
        <v>6.0286461599186234</v>
      </c>
      <c r="E22" s="84">
        <f>C22/C$43*100</f>
        <v>83.234445778850542</v>
      </c>
      <c r="F22" s="81">
        <f>SEKTOR_USD!F22*$B$48</f>
        <v>2928019083.1021066</v>
      </c>
      <c r="G22" s="81">
        <f>SEKTOR_USD!G22*$C$48</f>
        <v>3530508071.486032</v>
      </c>
      <c r="H22" s="84">
        <f t="shared" si="1"/>
        <v>20.576675605051555</v>
      </c>
      <c r="I22" s="84">
        <f>G22/G$43*100</f>
        <v>81.909976980332345</v>
      </c>
      <c r="J22" s="81">
        <f>SEKTOR_USD!J22*$B$49</f>
        <v>6601877617.2803774</v>
      </c>
      <c r="K22" s="81">
        <f>SEKTOR_USD!K22*$C$49</f>
        <v>8314556851.4061928</v>
      </c>
      <c r="L22" s="84">
        <f t="shared" si="2"/>
        <v>25.94230510488239</v>
      </c>
      <c r="M22" s="84">
        <f>K22/K$43*100</f>
        <v>82.017622877228277</v>
      </c>
    </row>
    <row r="23" spans="1:13" s="18" customFormat="1" ht="15.5" x14ac:dyDescent="0.35">
      <c r="A23" s="83" t="s">
        <v>15</v>
      </c>
      <c r="B23" s="81">
        <f>SEKTOR_USD!B23*$B$47</f>
        <v>46985350.856952824</v>
      </c>
      <c r="C23" s="81">
        <f>SEKTOR_USD!C23*$C$47</f>
        <v>46752843.096336953</v>
      </c>
      <c r="D23" s="84">
        <f t="shared" si="0"/>
        <v>-0.49485160028652669</v>
      </c>
      <c r="E23" s="84">
        <f>C23/C$43*100</f>
        <v>5.2822978250295307</v>
      </c>
      <c r="F23" s="81">
        <f>SEKTOR_USD!F23*$B$48</f>
        <v>215123759.44382164</v>
      </c>
      <c r="G23" s="81">
        <f>SEKTOR_USD!G23*$C$48</f>
        <v>243373834.71469769</v>
      </c>
      <c r="H23" s="84">
        <f t="shared" si="1"/>
        <v>13.132010775524494</v>
      </c>
      <c r="I23" s="84">
        <f>G23/G$43*100</f>
        <v>5.6464239127784603</v>
      </c>
      <c r="J23" s="81">
        <f>SEKTOR_USD!J23*$B$49</f>
        <v>488078622.5492208</v>
      </c>
      <c r="K23" s="81">
        <f>SEKTOR_USD!K23*$C$49</f>
        <v>569364181.56628466</v>
      </c>
      <c r="L23" s="84">
        <f t="shared" si="2"/>
        <v>16.654193660953982</v>
      </c>
      <c r="M23" s="84">
        <f>K23/K$43*100</f>
        <v>5.6164023601098494</v>
      </c>
    </row>
    <row r="24" spans="1:13" ht="14" x14ac:dyDescent="0.3">
      <c r="A24" s="85" t="str">
        <f>SEKTOR_USD!A24</f>
        <v xml:space="preserve"> Tekstil ve Hammaddeleri</v>
      </c>
      <c r="B24" s="86">
        <f>SEKTOR_USD!B24*$B$47</f>
        <v>33086586.525831841</v>
      </c>
      <c r="C24" s="86">
        <f>SEKTOR_USD!C24*$C$47</f>
        <v>33740011.356902525</v>
      </c>
      <c r="D24" s="87">
        <f t="shared" si="0"/>
        <v>1.9748934528514526</v>
      </c>
      <c r="E24" s="87">
        <f>C24/C$43*100</f>
        <v>3.8120631132484353</v>
      </c>
      <c r="F24" s="86">
        <f>SEKTOR_USD!F24*$B$48</f>
        <v>150117559.44000399</v>
      </c>
      <c r="G24" s="86">
        <f>SEKTOR_USD!G24*$C$48</f>
        <v>171326334.3319962</v>
      </c>
      <c r="H24" s="87">
        <f t="shared" si="1"/>
        <v>14.128110642824909</v>
      </c>
      <c r="I24" s="87">
        <f>G24/G$43*100</f>
        <v>3.9748772179840213</v>
      </c>
      <c r="J24" s="86">
        <f>SEKTOR_USD!J24*$B$49</f>
        <v>336742843.32884097</v>
      </c>
      <c r="K24" s="86">
        <f>SEKTOR_USD!K24*$C$49</f>
        <v>392547560.16748303</v>
      </c>
      <c r="L24" s="87">
        <f t="shared" si="2"/>
        <v>16.57190878564473</v>
      </c>
      <c r="M24" s="87">
        <f>K24/K$43*100</f>
        <v>3.8722229370225079</v>
      </c>
    </row>
    <row r="25" spans="1:13" ht="14" x14ac:dyDescent="0.3">
      <c r="A25" s="85" t="str">
        <f>SEKTOR_USD!A25</f>
        <v xml:space="preserve"> Deri ve Deri Mamulleri </v>
      </c>
      <c r="B25" s="86">
        <f>SEKTOR_USD!B25*$B$47</f>
        <v>4814575.6299088588</v>
      </c>
      <c r="C25" s="86">
        <f>SEKTOR_USD!C25*$C$47</f>
        <v>4741432.550469622</v>
      </c>
      <c r="D25" s="87">
        <f t="shared" si="0"/>
        <v>-1.5192009651870688</v>
      </c>
      <c r="E25" s="87">
        <f>C25/C$43*100</f>
        <v>0.53570343940927545</v>
      </c>
      <c r="F25" s="86">
        <f>SEKTOR_USD!F25*$B$48</f>
        <v>23246426.537417121</v>
      </c>
      <c r="G25" s="86">
        <f>SEKTOR_USD!G25*$C$48</f>
        <v>25406063.752962694</v>
      </c>
      <c r="H25" s="87">
        <f t="shared" si="1"/>
        <v>9.2901900946773495</v>
      </c>
      <c r="I25" s="87">
        <f>G25/G$43*100</f>
        <v>0.58943643663448952</v>
      </c>
      <c r="J25" s="86">
        <f>SEKTOR_USD!J25*$B$49</f>
        <v>52899372.314166561</v>
      </c>
      <c r="K25" s="86">
        <f>SEKTOR_USD!K25*$C$49</f>
        <v>59198015.1889387</v>
      </c>
      <c r="L25" s="87">
        <f t="shared" si="2"/>
        <v>11.906838586599541</v>
      </c>
      <c r="M25" s="87">
        <f>K25/K$43*100</f>
        <v>0.58394940002432727</v>
      </c>
    </row>
    <row r="26" spans="1:13" ht="14" x14ac:dyDescent="0.3">
      <c r="A26" s="85" t="str">
        <f>SEKTOR_USD!A26</f>
        <v xml:space="preserve"> Halı </v>
      </c>
      <c r="B26" s="86">
        <f>SEKTOR_USD!B26*$B$47</f>
        <v>9084188.7012121212</v>
      </c>
      <c r="C26" s="86">
        <f>SEKTOR_USD!C26*$C$47</f>
        <v>8271399.1889648093</v>
      </c>
      <c r="D26" s="87">
        <f t="shared" si="0"/>
        <v>-8.9472988615797888</v>
      </c>
      <c r="E26" s="87">
        <f>C26/C$43*100</f>
        <v>0.93453127237181999</v>
      </c>
      <c r="F26" s="86">
        <f>SEKTOR_USD!F26*$B$48</f>
        <v>41759773.466400541</v>
      </c>
      <c r="G26" s="86">
        <f>SEKTOR_USD!G26*$C$48</f>
        <v>46641436.6297388</v>
      </c>
      <c r="H26" s="87">
        <f t="shared" si="1"/>
        <v>11.689869839131172</v>
      </c>
      <c r="I26" s="87">
        <f>G26/G$43*100</f>
        <v>1.0821102581599493</v>
      </c>
      <c r="J26" s="86">
        <f>SEKTOR_USD!J26*$B$49</f>
        <v>98436406.906213284</v>
      </c>
      <c r="K26" s="86">
        <f>SEKTOR_USD!K26*$C$49</f>
        <v>117618606.20986292</v>
      </c>
      <c r="L26" s="87">
        <f t="shared" si="2"/>
        <v>19.486895048826554</v>
      </c>
      <c r="M26" s="87">
        <f>K26/K$43*100</f>
        <v>1.1602300230630149</v>
      </c>
    </row>
    <row r="27" spans="1:13" s="18" customFormat="1" ht="15.5" x14ac:dyDescent="0.35">
      <c r="A27" s="83" t="s">
        <v>19</v>
      </c>
      <c r="B27" s="81">
        <f>SEKTOR_USD!B27*$B$47</f>
        <v>108204577.82167594</v>
      </c>
      <c r="C27" s="81">
        <f>SEKTOR_USD!C27*$C$47</f>
        <v>135598406.75972012</v>
      </c>
      <c r="D27" s="84">
        <f t="shared" si="0"/>
        <v>25.316700540331983</v>
      </c>
      <c r="E27" s="84">
        <f>C27/C$43*100</f>
        <v>15.320376722938983</v>
      </c>
      <c r="F27" s="81">
        <f>SEKTOR_USD!F27*$B$48</f>
        <v>488849786.95516247</v>
      </c>
      <c r="G27" s="81">
        <f>SEKTOR_USD!G27*$C$48</f>
        <v>613344249.55713165</v>
      </c>
      <c r="H27" s="84">
        <f t="shared" si="1"/>
        <v>25.466813308315476</v>
      </c>
      <c r="I27" s="84">
        <f>G27/G$43*100</f>
        <v>14.229967003332098</v>
      </c>
      <c r="J27" s="81">
        <f>SEKTOR_USD!J27*$B$49</f>
        <v>1068030514.779497</v>
      </c>
      <c r="K27" s="81">
        <f>SEKTOR_USD!K27*$C$49</f>
        <v>1384713217.353488</v>
      </c>
      <c r="L27" s="84">
        <f t="shared" si="2"/>
        <v>29.651091255512718</v>
      </c>
      <c r="M27" s="84">
        <f>K27/K$43*100</f>
        <v>13.659283168507558</v>
      </c>
    </row>
    <row r="28" spans="1:13" ht="14" x14ac:dyDescent="0.3">
      <c r="A28" s="85" t="str">
        <f>SEKTOR_USD!A28</f>
        <v xml:space="preserve"> Kimyevi Maddeler ve Mamulleri  </v>
      </c>
      <c r="B28" s="86">
        <f>SEKTOR_USD!B28*$B$47</f>
        <v>108204577.82167594</v>
      </c>
      <c r="C28" s="86">
        <f>SEKTOR_USD!C28*$C$47</f>
        <v>135598406.75972012</v>
      </c>
      <c r="D28" s="87">
        <f t="shared" si="0"/>
        <v>25.316700540331983</v>
      </c>
      <c r="E28" s="87">
        <f>C28/C$43*100</f>
        <v>15.320376722938983</v>
      </c>
      <c r="F28" s="86">
        <f>SEKTOR_USD!F28*$B$48</f>
        <v>488849786.95516247</v>
      </c>
      <c r="G28" s="86">
        <f>SEKTOR_USD!G28*$C$48</f>
        <v>613344249.55713165</v>
      </c>
      <c r="H28" s="87">
        <f t="shared" si="1"/>
        <v>25.466813308315476</v>
      </c>
      <c r="I28" s="87">
        <f>G28/G$43*100</f>
        <v>14.229967003332098</v>
      </c>
      <c r="J28" s="86">
        <f>SEKTOR_USD!J28*$B$49</f>
        <v>1068030514.779497</v>
      </c>
      <c r="K28" s="86">
        <f>SEKTOR_USD!K28*$C$49</f>
        <v>1384713217.353488</v>
      </c>
      <c r="L28" s="87">
        <f t="shared" si="2"/>
        <v>29.651091255512718</v>
      </c>
      <c r="M28" s="87">
        <f>K28/K$43*100</f>
        <v>13.659283168507558</v>
      </c>
    </row>
    <row r="29" spans="1:13" s="18" customFormat="1" ht="15.5" x14ac:dyDescent="0.35">
      <c r="A29" s="83" t="s">
        <v>21</v>
      </c>
      <c r="B29" s="81">
        <f>SEKTOR_USD!B29*$B$47</f>
        <v>539618403.92559469</v>
      </c>
      <c r="C29" s="81">
        <f>SEKTOR_USD!C29*$C$47</f>
        <v>554344618.61050558</v>
      </c>
      <c r="D29" s="84">
        <f t="shared" si="0"/>
        <v>2.7290052707211627</v>
      </c>
      <c r="E29" s="84">
        <f>C29/C$43*100</f>
        <v>62.63177123088203</v>
      </c>
      <c r="F29" s="81">
        <f>SEKTOR_USD!F29*$B$48</f>
        <v>2224045536.7031221</v>
      </c>
      <c r="G29" s="81">
        <f>SEKTOR_USD!G29*$C$48</f>
        <v>2673789987.2142019</v>
      </c>
      <c r="H29" s="84">
        <f t="shared" si="1"/>
        <v>20.221908368736525</v>
      </c>
      <c r="I29" s="84">
        <f>G29/G$43*100</f>
        <v>62.033586064221765</v>
      </c>
      <c r="J29" s="81">
        <f>SEKTOR_USD!J29*$B$49</f>
        <v>5045768479.9516592</v>
      </c>
      <c r="K29" s="81">
        <f>SEKTOR_USD!K29*$C$49</f>
        <v>6360479452.4864197</v>
      </c>
      <c r="L29" s="84">
        <f t="shared" si="2"/>
        <v>26.05571337167963</v>
      </c>
      <c r="M29" s="84">
        <f>K29/K$43*100</f>
        <v>62.741937348610868</v>
      </c>
    </row>
    <row r="30" spans="1:13" ht="14" x14ac:dyDescent="0.3">
      <c r="A30" s="85" t="str">
        <f>SEKTOR_USD!A30</f>
        <v xml:space="preserve"> Hazırgiyim ve Konfeksiyon </v>
      </c>
      <c r="B30" s="86">
        <f>SEKTOR_USD!B30*$B$47</f>
        <v>58798249.886620276</v>
      </c>
      <c r="C30" s="86">
        <f>SEKTOR_USD!C30*$C$47</f>
        <v>58658072.044207826</v>
      </c>
      <c r="D30" s="87">
        <f t="shared" si="0"/>
        <v>-0.23840478701789952</v>
      </c>
      <c r="E30" s="87">
        <f>C30/C$43*100</f>
        <v>6.6273917447347914</v>
      </c>
      <c r="F30" s="86">
        <f>SEKTOR_USD!F30*$B$48</f>
        <v>256956224.49783731</v>
      </c>
      <c r="G30" s="86">
        <f>SEKTOR_USD!G30*$C$48</f>
        <v>292679682.04671818</v>
      </c>
      <c r="H30" s="87">
        <f t="shared" si="1"/>
        <v>13.902546092702861</v>
      </c>
      <c r="I30" s="87">
        <f>G30/G$43*100</f>
        <v>6.7903501517748976</v>
      </c>
      <c r="J30" s="86">
        <f>SEKTOR_USD!J30*$B$49</f>
        <v>614058067.58556342</v>
      </c>
      <c r="K30" s="86">
        <f>SEKTOR_USD!K30*$C$49</f>
        <v>699525131.95915282</v>
      </c>
      <c r="L30" s="87">
        <f t="shared" si="2"/>
        <v>13.91840102510832</v>
      </c>
      <c r="M30" s="87">
        <f>K30/K$43*100</f>
        <v>6.9003543413700896</v>
      </c>
    </row>
    <row r="31" spans="1:13" ht="14" x14ac:dyDescent="0.3">
      <c r="A31" s="85" t="str">
        <f>SEKTOR_USD!A31</f>
        <v xml:space="preserve"> Otomotiv Endüstrisi</v>
      </c>
      <c r="B31" s="86">
        <f>SEKTOR_USD!B31*$B$47</f>
        <v>153065216.06962621</v>
      </c>
      <c r="C31" s="86">
        <f>SEKTOR_USD!C31*$C$47</f>
        <v>148580567.66738993</v>
      </c>
      <c r="D31" s="87">
        <f t="shared" si="0"/>
        <v>-2.9298938827462333</v>
      </c>
      <c r="E31" s="87">
        <f>C31/C$43*100</f>
        <v>16.787146138126495</v>
      </c>
      <c r="F31" s="86">
        <f>SEKTOR_USD!F31*$B$48</f>
        <v>615600150.84524071</v>
      </c>
      <c r="G31" s="86">
        <f>SEKTOR_USD!G31*$C$48</f>
        <v>753224348.85618079</v>
      </c>
      <c r="H31" s="87">
        <f t="shared" si="1"/>
        <v>22.356102061050052</v>
      </c>
      <c r="I31" s="87">
        <f>G31/G$43*100</f>
        <v>17.475272064699396</v>
      </c>
      <c r="J31" s="86">
        <f>SEKTOR_USD!J31*$B$49</f>
        <v>1362926902.7292969</v>
      </c>
      <c r="K31" s="86">
        <f>SEKTOR_USD!K31*$C$49</f>
        <v>1783741849.4475732</v>
      </c>
      <c r="L31" s="87">
        <f t="shared" si="2"/>
        <v>30.875826566750082</v>
      </c>
      <c r="M31" s="87">
        <f>K31/K$43*100</f>
        <v>17.595437608148433</v>
      </c>
    </row>
    <row r="32" spans="1:13" ht="14" x14ac:dyDescent="0.3">
      <c r="A32" s="85" t="str">
        <f>SEKTOR_USD!A32</f>
        <v xml:space="preserve"> Gemi, Yat ve Hizmetleri</v>
      </c>
      <c r="B32" s="86">
        <f>SEKTOR_USD!B32*$B$47</f>
        <v>14251201.649794765</v>
      </c>
      <c r="C32" s="86">
        <f>SEKTOR_USD!C32*$C$47</f>
        <v>15915407.737145647</v>
      </c>
      <c r="D32" s="87">
        <f t="shared" si="0"/>
        <v>11.677654476069035</v>
      </c>
      <c r="E32" s="87">
        <f>C32/C$43*100</f>
        <v>1.7981777814271453</v>
      </c>
      <c r="F32" s="86">
        <f>SEKTOR_USD!F32*$B$48</f>
        <v>30624987.518176675</v>
      </c>
      <c r="G32" s="86">
        <f>SEKTOR_USD!G32*$C$48</f>
        <v>56766825.276903369</v>
      </c>
      <c r="H32" s="87">
        <f t="shared" si="1"/>
        <v>85.36113767625497</v>
      </c>
      <c r="I32" s="87">
        <f>G32/G$43*100</f>
        <v>1.3170255548291554</v>
      </c>
      <c r="J32" s="86">
        <f>SEKTOR_USD!J32*$B$49</f>
        <v>71703703.066436186</v>
      </c>
      <c r="K32" s="86">
        <f>SEKTOR_USD!K32*$C$49</f>
        <v>114842002.60080478</v>
      </c>
      <c r="L32" s="87">
        <f t="shared" si="2"/>
        <v>60.161885215885334</v>
      </c>
      <c r="M32" s="87">
        <f>K32/K$43*100</f>
        <v>1.1328406586317925</v>
      </c>
    </row>
    <row r="33" spans="1:13" ht="14" x14ac:dyDescent="0.3">
      <c r="A33" s="85" t="str">
        <f>SEKTOR_USD!A33</f>
        <v xml:space="preserve"> Elektrik ve Elektronik</v>
      </c>
      <c r="B33" s="86">
        <f>SEKTOR_USD!B33*$B$47</f>
        <v>64951783.83180669</v>
      </c>
      <c r="C33" s="86">
        <f>SEKTOR_USD!C33*$C$47</f>
        <v>67511762.76087749</v>
      </c>
      <c r="D33" s="87">
        <f t="shared" si="0"/>
        <v>3.9413527666921238</v>
      </c>
      <c r="E33" s="87">
        <f>C33/C$43*100</f>
        <v>7.6277123267319222</v>
      </c>
      <c r="F33" s="86">
        <f>SEKTOR_USD!F33*$B$48</f>
        <v>261731925.44717532</v>
      </c>
      <c r="G33" s="86">
        <f>SEKTOR_USD!G33*$C$48</f>
        <v>330903353.16274059</v>
      </c>
      <c r="H33" s="87">
        <f t="shared" si="1"/>
        <v>26.428349387406296</v>
      </c>
      <c r="I33" s="87">
        <f>G33/G$43*100</f>
        <v>7.677163029078236</v>
      </c>
      <c r="J33" s="86">
        <f>SEKTOR_USD!J33*$B$49</f>
        <v>601240228.29112315</v>
      </c>
      <c r="K33" s="86">
        <f>SEKTOR_USD!K33*$C$49</f>
        <v>771683202.07962239</v>
      </c>
      <c r="L33" s="87">
        <f t="shared" si="2"/>
        <v>28.348564478618023</v>
      </c>
      <c r="M33" s="87">
        <f>K33/K$43*100</f>
        <v>7.6121461407957378</v>
      </c>
    </row>
    <row r="34" spans="1:13" ht="14" x14ac:dyDescent="0.3">
      <c r="A34" s="85" t="str">
        <f>SEKTOR_USD!A34</f>
        <v xml:space="preserve"> Makine ve Aksamları</v>
      </c>
      <c r="B34" s="86">
        <f>SEKTOR_USD!B34*$B$47</f>
        <v>39083580.211831316</v>
      </c>
      <c r="C34" s="86">
        <f>SEKTOR_USD!C34*$C$47</f>
        <v>38165507.172923833</v>
      </c>
      <c r="D34" s="87">
        <f t="shared" si="0"/>
        <v>-2.348999334072178</v>
      </c>
      <c r="E34" s="87">
        <f>C34/C$43*100</f>
        <v>4.3120709282914138</v>
      </c>
      <c r="F34" s="86">
        <f>SEKTOR_USD!F34*$B$48</f>
        <v>162456605.6885705</v>
      </c>
      <c r="G34" s="86">
        <f>SEKTOR_USD!G34*$C$48</f>
        <v>196692013.51948836</v>
      </c>
      <c r="H34" s="87">
        <f t="shared" si="1"/>
        <v>21.073570807300491</v>
      </c>
      <c r="I34" s="87">
        <f>G34/G$43*100</f>
        <v>4.5633767076519351</v>
      </c>
      <c r="J34" s="86">
        <f>SEKTOR_USD!J34*$B$49</f>
        <v>383369554.5568279</v>
      </c>
      <c r="K34" s="86">
        <f>SEKTOR_USD!K34*$C$49</f>
        <v>481422532.85383838</v>
      </c>
      <c r="L34" s="87">
        <f t="shared" si="2"/>
        <v>25.576621077894128</v>
      </c>
      <c r="M34" s="87">
        <f>K34/K$43*100</f>
        <v>4.7489159614716288</v>
      </c>
    </row>
    <row r="35" spans="1:13" ht="14" x14ac:dyDescent="0.3">
      <c r="A35" s="85" t="str">
        <f>SEKTOR_USD!A35</f>
        <v xml:space="preserve"> Demir ve Demir Dışı Metaller </v>
      </c>
      <c r="B35" s="86">
        <f>SEKTOR_USD!B35*$B$47</f>
        <v>47927343.625794247</v>
      </c>
      <c r="C35" s="86">
        <f>SEKTOR_USD!C35*$C$47</f>
        <v>53599653.82051912</v>
      </c>
      <c r="D35" s="87">
        <f t="shared" si="0"/>
        <v>11.835227587435213</v>
      </c>
      <c r="E35" s="87">
        <f>C35/C$43*100</f>
        <v>6.0558741682309982</v>
      </c>
      <c r="F35" s="86">
        <f>SEKTOR_USD!F35*$B$48</f>
        <v>203583982.09961826</v>
      </c>
      <c r="G35" s="86">
        <f>SEKTOR_USD!G35*$C$48</f>
        <v>258828049.18462545</v>
      </c>
      <c r="H35" s="87">
        <f t="shared" si="1"/>
        <v>27.135763096516609</v>
      </c>
      <c r="I35" s="87">
        <f>G35/G$43*100</f>
        <v>6.0049712736256176</v>
      </c>
      <c r="J35" s="86">
        <f>SEKTOR_USD!J35*$B$49</f>
        <v>450396090.25224084</v>
      </c>
      <c r="K35" s="86">
        <f>SEKTOR_USD!K35*$C$49</f>
        <v>578384258.45178294</v>
      </c>
      <c r="L35" s="87">
        <f t="shared" si="2"/>
        <v>28.416802669815212</v>
      </c>
      <c r="M35" s="87">
        <f>K35/K$43*100</f>
        <v>5.7053794730865057</v>
      </c>
    </row>
    <row r="36" spans="1:13" ht="14" x14ac:dyDescent="0.3">
      <c r="A36" s="85" t="str">
        <f>SEKTOR_USD!A36</f>
        <v xml:space="preserve"> Çelik</v>
      </c>
      <c r="B36" s="86">
        <f>SEKTOR_USD!B36*$B$47</f>
        <v>58086683.83095555</v>
      </c>
      <c r="C36" s="86">
        <f>SEKTOR_USD!C36*$C$47</f>
        <v>64911989.500122353</v>
      </c>
      <c r="D36" s="87">
        <f t="shared" si="0"/>
        <v>11.750207137026235</v>
      </c>
      <c r="E36" s="87">
        <f>C36/C$43*100</f>
        <v>7.3339809570147994</v>
      </c>
      <c r="F36" s="86">
        <f>SEKTOR_USD!F36*$B$48</f>
        <v>253180770.45975372</v>
      </c>
      <c r="G36" s="86">
        <f>SEKTOR_USD!G36*$C$48</f>
        <v>294382388.34146625</v>
      </c>
      <c r="H36" s="87">
        <f t="shared" si="1"/>
        <v>16.273596848170602</v>
      </c>
      <c r="I36" s="87">
        <f>G36/G$43*100</f>
        <v>6.8298539938800857</v>
      </c>
      <c r="J36" s="86">
        <f>SEKTOR_USD!J36*$B$49</f>
        <v>575850673.22982812</v>
      </c>
      <c r="K36" s="86">
        <f>SEKTOR_USD!K36*$C$49</f>
        <v>695735819.68275011</v>
      </c>
      <c r="L36" s="87">
        <f t="shared" si="2"/>
        <v>20.818790708450653</v>
      </c>
      <c r="M36" s="87">
        <f>K36/K$43*100</f>
        <v>6.8629752734528999</v>
      </c>
    </row>
    <row r="37" spans="1:13" ht="14" x14ac:dyDescent="0.3">
      <c r="A37" s="85" t="str">
        <f>SEKTOR_USD!A37</f>
        <v xml:space="preserve"> Çimento Cam Seramik ve Toprak Ürünleri</v>
      </c>
      <c r="B37" s="86">
        <f>SEKTOR_USD!B37*$B$47</f>
        <v>16045194.612341525</v>
      </c>
      <c r="C37" s="86">
        <f>SEKTOR_USD!C37*$C$47</f>
        <v>16509081.599513378</v>
      </c>
      <c r="D37" s="87">
        <f t="shared" si="0"/>
        <v>2.8911272089840767</v>
      </c>
      <c r="E37" s="87">
        <f>C37/C$43*100</f>
        <v>1.8652531065683375</v>
      </c>
      <c r="F37" s="86">
        <f>SEKTOR_USD!F37*$B$48</f>
        <v>67353804.664154738</v>
      </c>
      <c r="G37" s="86">
        <f>SEKTOR_USD!G37*$C$48</f>
        <v>80227134.411460161</v>
      </c>
      <c r="H37" s="87">
        <f t="shared" si="1"/>
        <v>19.11299563773051</v>
      </c>
      <c r="I37" s="87">
        <f>G37/G$43*100</f>
        <v>1.8613192775040877</v>
      </c>
      <c r="J37" s="86">
        <f>SEKTOR_USD!J37*$B$49</f>
        <v>151978155.65878546</v>
      </c>
      <c r="K37" s="86">
        <f>SEKTOR_USD!K37*$C$49</f>
        <v>191196571.23001581</v>
      </c>
      <c r="L37" s="87">
        <f t="shared" si="2"/>
        <v>25.805297742447792</v>
      </c>
      <c r="M37" s="87">
        <f>K37/K$43*100</f>
        <v>1.8860281497636799</v>
      </c>
    </row>
    <row r="38" spans="1:13" ht="14" x14ac:dyDescent="0.3">
      <c r="A38" s="85" t="str">
        <f>SEKTOR_USD!A38</f>
        <v xml:space="preserve"> Mücevher</v>
      </c>
      <c r="B38" s="86">
        <f>SEKTOR_USD!B38*$B$47</f>
        <v>33131700.670975987</v>
      </c>
      <c r="C38" s="86">
        <f>SEKTOR_USD!C38*$C$47</f>
        <v>20217852.516255032</v>
      </c>
      <c r="D38" s="87">
        <f t="shared" si="0"/>
        <v>-38.977317472971542</v>
      </c>
      <c r="E38" s="87">
        <f>C38/C$43*100</f>
        <v>2.2842828649654723</v>
      </c>
      <c r="F38" s="86">
        <f>SEKTOR_USD!F38*$B$48</f>
        <v>147198646.07506952</v>
      </c>
      <c r="G38" s="86">
        <f>SEKTOR_USD!G38*$C$48</f>
        <v>108140667.08174062</v>
      </c>
      <c r="H38" s="87">
        <f t="shared" si="1"/>
        <v>-26.534197178287773</v>
      </c>
      <c r="I38" s="87">
        <f>G38/G$43*100</f>
        <v>2.5089305482241278</v>
      </c>
      <c r="J38" s="86">
        <f>SEKTOR_USD!J38*$B$49</f>
        <v>317698807.08383572</v>
      </c>
      <c r="K38" s="86">
        <f>SEKTOR_USD!K38*$C$49</f>
        <v>272532737.10770726</v>
      </c>
      <c r="L38" s="87">
        <f t="shared" si="2"/>
        <v>-14.216631907028168</v>
      </c>
      <c r="M38" s="87">
        <f>K38/K$43*100</f>
        <v>2.6883558141788861</v>
      </c>
    </row>
    <row r="39" spans="1:13" ht="14" x14ac:dyDescent="0.3">
      <c r="A39" s="85" t="str">
        <f>SEKTOR_USD!A39</f>
        <v xml:space="preserve"> Savunma ve Havacılık Sanayii</v>
      </c>
      <c r="B39" s="86">
        <f>SEKTOR_USD!B39*$B$47</f>
        <v>28769267.489463501</v>
      </c>
      <c r="C39" s="86">
        <f>SEKTOR_USD!C39*$C$47</f>
        <v>45167579.951381452</v>
      </c>
      <c r="D39" s="87">
        <f t="shared" si="0"/>
        <v>56.999409067066779</v>
      </c>
      <c r="E39" s="87">
        <f>C39/C$43*100</f>
        <v>5.103189315084089</v>
      </c>
      <c r="F39" s="86">
        <f>SEKTOR_USD!F39*$B$48</f>
        <v>110828935.52425283</v>
      </c>
      <c r="G39" s="86">
        <f>SEKTOR_USD!G39*$C$48</f>
        <v>171081425.31558931</v>
      </c>
      <c r="H39" s="87">
        <f t="shared" si="1"/>
        <v>54.365305871002747</v>
      </c>
      <c r="I39" s="87">
        <f>G39/G$43*100</f>
        <v>3.9691951769038205</v>
      </c>
      <c r="J39" s="86">
        <f>SEKTOR_USD!J39*$B$49</f>
        <v>260633669.21392095</v>
      </c>
      <c r="K39" s="86">
        <f>SEKTOR_USD!K39*$C$49</f>
        <v>462814972.37684029</v>
      </c>
      <c r="L39" s="87">
        <f t="shared" si="2"/>
        <v>77.572979643307121</v>
      </c>
      <c r="M39" s="87">
        <f>K39/K$43*100</f>
        <v>4.5653646423644005</v>
      </c>
    </row>
    <row r="40" spans="1:13" ht="14" x14ac:dyDescent="0.3">
      <c r="A40" s="85" t="str">
        <f>SEKTOR_USD!A40</f>
        <v xml:space="preserve"> İklimlendirme Sanayii</v>
      </c>
      <c r="B40" s="86">
        <f>SEKTOR_USD!B40*$B$47</f>
        <v>25508182.046384595</v>
      </c>
      <c r="C40" s="86">
        <f>SEKTOR_USD!C40*$C$47</f>
        <v>25107143.840169583</v>
      </c>
      <c r="D40" s="87">
        <f t="shared" si="0"/>
        <v>-1.5721943864355241</v>
      </c>
      <c r="E40" s="87">
        <f>C40/C$43*100</f>
        <v>2.836691899706572</v>
      </c>
      <c r="F40" s="86">
        <f>SEKTOR_USD!F40*$B$48</f>
        <v>114529503.88327275</v>
      </c>
      <c r="G40" s="86">
        <f>SEKTOR_USD!G40*$C$48</f>
        <v>130864100.0172894</v>
      </c>
      <c r="H40" s="87">
        <f t="shared" si="1"/>
        <v>14.26234776207945</v>
      </c>
      <c r="I40" s="87">
        <f>G40/G$43*100</f>
        <v>3.0361282860504266</v>
      </c>
      <c r="J40" s="86">
        <f>SEKTOR_USD!J40*$B$49</f>
        <v>255912628.2838009</v>
      </c>
      <c r="K40" s="86">
        <f>SEKTOR_USD!K40*$C$49</f>
        <v>308600374.69633198</v>
      </c>
      <c r="L40" s="87">
        <f t="shared" si="2"/>
        <v>20.588177600247864</v>
      </c>
      <c r="M40" s="87">
        <f>K40/K$43*100</f>
        <v>3.0441392853468132</v>
      </c>
    </row>
    <row r="41" spans="1:13" ht="16.5" x14ac:dyDescent="0.35">
      <c r="A41" s="80" t="s">
        <v>30</v>
      </c>
      <c r="B41" s="81">
        <f>SEKTOR_USD!B41*$B$47</f>
        <v>20618681.265332572</v>
      </c>
      <c r="C41" s="81">
        <f>SEKTOR_USD!C41*$C$47</f>
        <v>22845874.509664923</v>
      </c>
      <c r="D41" s="84">
        <f t="shared" si="0"/>
        <v>10.801821977223463</v>
      </c>
      <c r="E41" s="84">
        <f>C41/C$43*100</f>
        <v>2.5812058741462014</v>
      </c>
      <c r="F41" s="81">
        <f>SEKTOR_USD!F41*$B$48</f>
        <v>88144418.002592102</v>
      </c>
      <c r="G41" s="81">
        <f>SEKTOR_USD!G41*$C$48</f>
        <v>121438044.84411334</v>
      </c>
      <c r="H41" s="84">
        <f t="shared" si="1"/>
        <v>37.771679246372869</v>
      </c>
      <c r="I41" s="84">
        <f>G41/G$43*100</f>
        <v>2.8174379597243315</v>
      </c>
      <c r="J41" s="81">
        <f>SEKTOR_USD!J41*$B$49</f>
        <v>210388055.84847292</v>
      </c>
      <c r="K41" s="81">
        <f>SEKTOR_USD!K41*$C$49</f>
        <v>279750594.14538324</v>
      </c>
      <c r="L41" s="84">
        <f t="shared" si="2"/>
        <v>32.968857484413022</v>
      </c>
      <c r="M41" s="84">
        <f>K41/K$43*100</f>
        <v>2.7595552162730264</v>
      </c>
    </row>
    <row r="42" spans="1:13" ht="14" x14ac:dyDescent="0.3">
      <c r="A42" s="85" t="str">
        <f>SEKTOR_USD!A42</f>
        <v xml:space="preserve"> Madencilik Ürünleri</v>
      </c>
      <c r="B42" s="86">
        <f>SEKTOR_USD!B42*$B$47</f>
        <v>20618681.265332572</v>
      </c>
      <c r="C42" s="86">
        <f>SEKTOR_USD!C42*$C$47</f>
        <v>22845874.509664923</v>
      </c>
      <c r="D42" s="87">
        <f t="shared" si="0"/>
        <v>10.801821977223463</v>
      </c>
      <c r="E42" s="87">
        <f>C42/C$43*100</f>
        <v>2.5812058741462014</v>
      </c>
      <c r="F42" s="86">
        <f>SEKTOR_USD!F42*$B$48</f>
        <v>88144418.002592102</v>
      </c>
      <c r="G42" s="86">
        <f>SEKTOR_USD!G42*$C$48</f>
        <v>121438044.84411334</v>
      </c>
      <c r="H42" s="87">
        <f t="shared" si="1"/>
        <v>37.771679246372869</v>
      </c>
      <c r="I42" s="87">
        <f>G42/G$43*100</f>
        <v>2.8174379597243315</v>
      </c>
      <c r="J42" s="86">
        <f>SEKTOR_USD!J42*$B$49</f>
        <v>210388055.84847292</v>
      </c>
      <c r="K42" s="86">
        <f>SEKTOR_USD!K42*$C$49</f>
        <v>279750594.14538324</v>
      </c>
      <c r="L42" s="87">
        <f t="shared" si="2"/>
        <v>32.968857484413022</v>
      </c>
      <c r="M42" s="87">
        <f>K42/K$43*100</f>
        <v>2.7595552162730264</v>
      </c>
    </row>
    <row r="43" spans="1:13" ht="18" x14ac:dyDescent="0.4">
      <c r="A43" s="88" t="s">
        <v>32</v>
      </c>
      <c r="B43" s="89">
        <f>SEKTOR_USD!B43*$B$47</f>
        <v>835781882.07169116</v>
      </c>
      <c r="C43" s="89">
        <f>SEKTOR_USD!C43*$C$47</f>
        <v>885085329.24448621</v>
      </c>
      <c r="D43" s="90">
        <f>(C43-B43)/B43*100</f>
        <v>5.8990806369939879</v>
      </c>
      <c r="E43" s="91">
        <f>C43/C$43*100</f>
        <v>100</v>
      </c>
      <c r="F43" s="89">
        <f>SEKTOR_USD!F43*$B$48</f>
        <v>3571137941.925602</v>
      </c>
      <c r="G43" s="89">
        <f>SEKTOR_USD!G43*$C$48</f>
        <v>4310229597.9569778</v>
      </c>
      <c r="H43" s="90">
        <f>(G43-F43)/F43*100</f>
        <v>20.696250552361704</v>
      </c>
      <c r="I43" s="90">
        <f>G43/G$43*100</f>
        <v>100</v>
      </c>
      <c r="J43" s="89">
        <f>SEKTOR_USD!J43*$B$49</f>
        <v>8084854218.7361412</v>
      </c>
      <c r="K43" s="89">
        <f>SEKTOR_USD!K43*$C$49</f>
        <v>10137524790.071283</v>
      </c>
      <c r="L43" s="90">
        <f>(K43-J43)/J43*100</f>
        <v>25.389085762093362</v>
      </c>
      <c r="M43" s="90">
        <f>K43/K$43*100</f>
        <v>100</v>
      </c>
    </row>
    <row r="45" spans="1:13" ht="13" x14ac:dyDescent="0.3">
      <c r="A45" s="22" t="s">
        <v>110</v>
      </c>
    </row>
    <row r="46" spans="1:13" ht="13" x14ac:dyDescent="0.3">
      <c r="A46" s="69"/>
      <c r="B46" s="70">
        <v>2025</v>
      </c>
      <c r="C46" s="70">
        <v>2026</v>
      </c>
    </row>
    <row r="47" spans="1:13" ht="13" x14ac:dyDescent="0.25">
      <c r="A47" s="72" t="s">
        <v>219</v>
      </c>
      <c r="B47" s="71">
        <v>38.826157000000002</v>
      </c>
      <c r="C47" s="71">
        <v>45.521265</v>
      </c>
    </row>
    <row r="48" spans="1:13" ht="13" x14ac:dyDescent="0.25">
      <c r="A48" s="70" t="s">
        <v>220</v>
      </c>
      <c r="B48" s="71">
        <v>37.1486886</v>
      </c>
      <c r="C48" s="71">
        <v>44.283851599999998</v>
      </c>
    </row>
    <row r="49" spans="1:3" ht="13" x14ac:dyDescent="0.25">
      <c r="A49" s="70" t="s">
        <v>218</v>
      </c>
      <c r="B49" s="71">
        <v>35.225029249999999</v>
      </c>
      <c r="C49" s="71">
        <v>42.515239583333333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6"/>
  <sheetViews>
    <sheetView showGridLines="0" zoomScale="80" zoomScaleNormal="80" workbookViewId="0"/>
  </sheetViews>
  <sheetFormatPr defaultColWidth="9.1796875" defaultRowHeight="12.5" x14ac:dyDescent="0.25"/>
  <cols>
    <col min="1" max="1" width="51" style="16" customWidth="1"/>
    <col min="2" max="2" width="14.453125" style="16" customWidth="1"/>
    <col min="3" max="3" width="17.81640625" style="16" bestFit="1" customWidth="1"/>
    <col min="4" max="4" width="14.453125" style="16" customWidth="1"/>
    <col min="5" max="5" width="17.81640625" style="16" bestFit="1" customWidth="1"/>
    <col min="6" max="6" width="19.81640625" style="16" bestFit="1" customWidth="1"/>
    <col min="7" max="7" width="19.81640625" style="16" customWidth="1"/>
    <col min="8" max="16384" width="9.1796875" style="16"/>
  </cols>
  <sheetData>
    <row r="5" spans="1:7" ht="25" x14ac:dyDescent="0.25">
      <c r="A5" s="134" t="s">
        <v>34</v>
      </c>
      <c r="B5" s="135"/>
      <c r="C5" s="135"/>
      <c r="D5" s="135"/>
      <c r="E5" s="135"/>
      <c r="F5" s="135"/>
      <c r="G5" s="136"/>
    </row>
    <row r="6" spans="1:7" ht="50.25" customHeight="1" x14ac:dyDescent="0.25">
      <c r="A6" s="76"/>
      <c r="B6" s="137" t="s">
        <v>214</v>
      </c>
      <c r="C6" s="137"/>
      <c r="D6" s="137" t="s">
        <v>215</v>
      </c>
      <c r="E6" s="137"/>
      <c r="F6" s="137" t="s">
        <v>115</v>
      </c>
      <c r="G6" s="137"/>
    </row>
    <row r="7" spans="1:7" ht="29" x14ac:dyDescent="0.4">
      <c r="A7" s="77" t="s">
        <v>1</v>
      </c>
      <c r="B7" s="92" t="s">
        <v>35</v>
      </c>
      <c r="C7" s="92" t="s">
        <v>36</v>
      </c>
      <c r="D7" s="92" t="s">
        <v>35</v>
      </c>
      <c r="E7" s="92" t="s">
        <v>36</v>
      </c>
      <c r="F7" s="92" t="s">
        <v>35</v>
      </c>
      <c r="G7" s="92" t="s">
        <v>36</v>
      </c>
    </row>
    <row r="8" spans="1:7" ht="16.5" x14ac:dyDescent="0.35">
      <c r="A8" s="80" t="s">
        <v>2</v>
      </c>
      <c r="B8" s="93">
        <f>SEKTOR_USD!D8</f>
        <v>-11.030540337067588</v>
      </c>
      <c r="C8" s="93">
        <f>SEKTOR_TL!D8</f>
        <v>4.3111825417889449</v>
      </c>
      <c r="D8" s="93">
        <f>SEKTOR_USD!H8</f>
        <v>-0.49656451282474207</v>
      </c>
      <c r="E8" s="93">
        <f>SEKTOR_TL!H8</f>
        <v>18.615098859889308</v>
      </c>
      <c r="F8" s="93">
        <f>SEKTOR_USD!L8</f>
        <v>0.47217815870531504</v>
      </c>
      <c r="G8" s="93">
        <f>SEKTOR_TL!L8</f>
        <v>21.266009335583661</v>
      </c>
    </row>
    <row r="9" spans="1:7" s="18" customFormat="1" ht="15.5" x14ac:dyDescent="0.35">
      <c r="A9" s="83" t="s">
        <v>3</v>
      </c>
      <c r="B9" s="93">
        <f>SEKTOR_USD!D9</f>
        <v>-8.3278001074288337</v>
      </c>
      <c r="C9" s="93">
        <f>SEKTOR_TL!D9</f>
        <v>7.4799781096723832</v>
      </c>
      <c r="D9" s="93">
        <f>SEKTOR_USD!H9</f>
        <v>0.15488782157398304</v>
      </c>
      <c r="E9" s="93">
        <f>SEKTOR_TL!H9</f>
        <v>19.391675896339169</v>
      </c>
      <c r="F9" s="93">
        <f>SEKTOR_USD!L9</f>
        <v>-0.55040132247735196</v>
      </c>
      <c r="G9" s="93">
        <f>SEKTOR_TL!L9</f>
        <v>20.031795693717566</v>
      </c>
    </row>
    <row r="10" spans="1:7" ht="14" x14ac:dyDescent="0.3">
      <c r="A10" s="85" t="s">
        <v>4</v>
      </c>
      <c r="B10" s="94">
        <f>SEKTOR_USD!D10</f>
        <v>-13.682601716839216</v>
      </c>
      <c r="C10" s="94">
        <f>SEKTOR_TL!D10</f>
        <v>1.201804787383588</v>
      </c>
      <c r="D10" s="94">
        <f>SEKTOR_USD!H10</f>
        <v>-6.9999401236736816</v>
      </c>
      <c r="E10" s="94">
        <f>SEKTOR_TL!H10</f>
        <v>10.862617377948274</v>
      </c>
      <c r="F10" s="94">
        <f>SEKTOR_USD!L10</f>
        <v>-0.71462052799707254</v>
      </c>
      <c r="G10" s="94">
        <f>SEKTOR_TL!L10</f>
        <v>19.833589502963143</v>
      </c>
    </row>
    <row r="11" spans="1:7" ht="14" x14ac:dyDescent="0.3">
      <c r="A11" s="85" t="s">
        <v>5</v>
      </c>
      <c r="B11" s="94">
        <f>SEKTOR_USD!D11</f>
        <v>14.121771080163947</v>
      </c>
      <c r="C11" s="94">
        <f>SEKTOR_TL!D11</f>
        <v>33.800710268839623</v>
      </c>
      <c r="D11" s="94">
        <f>SEKTOR_USD!H11</f>
        <v>31.449800758136533</v>
      </c>
      <c r="E11" s="94">
        <f>SEKTOR_TL!H11</f>
        <v>56.697414875175042</v>
      </c>
      <c r="F11" s="94">
        <f>SEKTOR_USD!L11</f>
        <v>21.536556182506143</v>
      </c>
      <c r="G11" s="94">
        <f>SEKTOR_TL!L11</f>
        <v>46.689893926276874</v>
      </c>
    </row>
    <row r="12" spans="1:7" ht="14" x14ac:dyDescent="0.3">
      <c r="A12" s="85" t="s">
        <v>6</v>
      </c>
      <c r="B12" s="94">
        <f>SEKTOR_USD!D12</f>
        <v>-13.072334464058954</v>
      </c>
      <c r="C12" s="94">
        <f>SEKTOR_TL!D12</f>
        <v>1.9173053540410612</v>
      </c>
      <c r="D12" s="94">
        <f>SEKTOR_USD!H12</f>
        <v>-6.5984100257030134</v>
      </c>
      <c r="E12" s="94">
        <f>SEKTOR_TL!H12</f>
        <v>11.341269517272146</v>
      </c>
      <c r="F12" s="94">
        <f>SEKTOR_USD!L12</f>
        <v>-5.1337945681913464</v>
      </c>
      <c r="G12" s="94">
        <f>SEKTOR_TL!L12</f>
        <v>14.49981840100425</v>
      </c>
    </row>
    <row r="13" spans="1:7" ht="14" x14ac:dyDescent="0.3">
      <c r="A13" s="85" t="s">
        <v>7</v>
      </c>
      <c r="B13" s="94">
        <f>SEKTOR_USD!D13</f>
        <v>-29.625269299302254</v>
      </c>
      <c r="C13" s="94">
        <f>SEKTOR_TL!D13</f>
        <v>-17.489985796686046</v>
      </c>
      <c r="D13" s="94">
        <f>SEKTOR_USD!H13</f>
        <v>-14.104897193200646</v>
      </c>
      <c r="E13" s="94">
        <f>SEKTOR_TL!H13</f>
        <v>2.393008453683243</v>
      </c>
      <c r="F13" s="94">
        <f>SEKTOR_USD!L13</f>
        <v>-11.894944815741665</v>
      </c>
      <c r="G13" s="94">
        <f>SEKTOR_TL!L13</f>
        <v>6.3393731507418893</v>
      </c>
    </row>
    <row r="14" spans="1:7" ht="14" x14ac:dyDescent="0.3">
      <c r="A14" s="85" t="s">
        <v>8</v>
      </c>
      <c r="B14" s="94">
        <f>SEKTOR_USD!D14</f>
        <v>15.762886917512692</v>
      </c>
      <c r="C14" s="94">
        <f>SEKTOR_TL!D14</f>
        <v>35.724816971639214</v>
      </c>
      <c r="D14" s="94">
        <f>SEKTOR_USD!H14</f>
        <v>16.341153863776224</v>
      </c>
      <c r="E14" s="94">
        <f>SEKTOR_TL!H14</f>
        <v>38.686844323119196</v>
      </c>
      <c r="F14" s="94">
        <f>SEKTOR_USD!L14</f>
        <v>-8.9586110939089529</v>
      </c>
      <c r="G14" s="94">
        <f>SEKTOR_TL!L14</f>
        <v>9.88341369061847</v>
      </c>
    </row>
    <row r="15" spans="1:7" ht="14" x14ac:dyDescent="0.3">
      <c r="A15" s="85" t="s">
        <v>9</v>
      </c>
      <c r="B15" s="94">
        <f>SEKTOR_USD!D15</f>
        <v>-33.852317914470717</v>
      </c>
      <c r="C15" s="94">
        <f>SEKTOR_TL!D15</f>
        <v>-22.445938562728958</v>
      </c>
      <c r="D15" s="94">
        <f>SEKTOR_USD!H15</f>
        <v>-31.218801770987092</v>
      </c>
      <c r="E15" s="94">
        <f>SEKTOR_TL!H15</f>
        <v>-18.007970401308061</v>
      </c>
      <c r="F15" s="94">
        <f>SEKTOR_USD!L15</f>
        <v>-37.351246041718888</v>
      </c>
      <c r="G15" s="94">
        <f>SEKTOR_TL!L15</f>
        <v>-24.385391840842146</v>
      </c>
    </row>
    <row r="16" spans="1:7" ht="14" x14ac:dyDescent="0.3">
      <c r="A16" s="85" t="s">
        <v>10</v>
      </c>
      <c r="B16" s="94">
        <f>SEKTOR_USD!D16</f>
        <v>-7.5463375575377913</v>
      </c>
      <c r="C16" s="94">
        <f>SEKTOR_TL!D16</f>
        <v>8.3961945619255847</v>
      </c>
      <c r="D16" s="94">
        <f>SEKTOR_USD!H16</f>
        <v>-2.57337650803886</v>
      </c>
      <c r="E16" s="94">
        <f>SEKTOR_TL!H16</f>
        <v>16.139392780801447</v>
      </c>
      <c r="F16" s="94">
        <f>SEKTOR_USD!L16</f>
        <v>4.7537705219507354</v>
      </c>
      <c r="G16" s="94">
        <f>SEKTOR_TL!L16</f>
        <v>26.433724707219568</v>
      </c>
    </row>
    <row r="17" spans="1:7" ht="14" x14ac:dyDescent="0.3">
      <c r="A17" s="95" t="s">
        <v>11</v>
      </c>
      <c r="B17" s="94">
        <f>SEKTOR_USD!D17</f>
        <v>-6.1523291278265075</v>
      </c>
      <c r="C17" s="94">
        <f>SEKTOR_TL!D17</f>
        <v>10.030583129950008</v>
      </c>
      <c r="D17" s="94">
        <f>SEKTOR_USD!H17</f>
        <v>-0.99125306407082014</v>
      </c>
      <c r="E17" s="94">
        <f>SEKTOR_TL!H17</f>
        <v>18.025395287106917</v>
      </c>
      <c r="F17" s="94">
        <f>SEKTOR_USD!L17</f>
        <v>7.850715369307391</v>
      </c>
      <c r="G17" s="94">
        <f>SEKTOR_TL!L17</f>
        <v>30.171616625697894</v>
      </c>
    </row>
    <row r="18" spans="1:7" s="18" customFormat="1" ht="15.5" x14ac:dyDescent="0.35">
      <c r="A18" s="83" t="s">
        <v>12</v>
      </c>
      <c r="B18" s="93">
        <f>SEKTOR_USD!D18</f>
        <v>-12.652102328196943</v>
      </c>
      <c r="C18" s="93">
        <f>SEKTOR_TL!D18</f>
        <v>2.4100015129241306</v>
      </c>
      <c r="D18" s="93">
        <f>SEKTOR_USD!H18</f>
        <v>5.7237081990653058</v>
      </c>
      <c r="E18" s="93">
        <f>SEKTOR_TL!H18</f>
        <v>26.030101759476665</v>
      </c>
      <c r="F18" s="93">
        <f>SEKTOR_USD!L18</f>
        <v>9.7733180500736587</v>
      </c>
      <c r="G18" s="93">
        <f>SEKTOR_TL!L18</f>
        <v>32.492123246606852</v>
      </c>
    </row>
    <row r="19" spans="1:7" ht="14" x14ac:dyDescent="0.3">
      <c r="A19" s="85" t="s">
        <v>13</v>
      </c>
      <c r="B19" s="94">
        <f>SEKTOR_USD!D19</f>
        <v>-12.652102328196943</v>
      </c>
      <c r="C19" s="94">
        <f>SEKTOR_TL!D19</f>
        <v>2.4100015129241306</v>
      </c>
      <c r="D19" s="94">
        <f>SEKTOR_USD!H19</f>
        <v>5.7237081990653058</v>
      </c>
      <c r="E19" s="94">
        <f>SEKTOR_TL!H19</f>
        <v>26.030101759476665</v>
      </c>
      <c r="F19" s="94">
        <f>SEKTOR_USD!L19</f>
        <v>9.7733180500736587</v>
      </c>
      <c r="G19" s="94">
        <f>SEKTOR_TL!L19</f>
        <v>32.492123246606852</v>
      </c>
    </row>
    <row r="20" spans="1:7" s="18" customFormat="1" ht="15.5" x14ac:dyDescent="0.35">
      <c r="A20" s="83" t="s">
        <v>107</v>
      </c>
      <c r="B20" s="93">
        <f>SEKTOR_USD!D20</f>
        <v>-17.924709110092437</v>
      </c>
      <c r="C20" s="93">
        <f>SEKTOR_TL!D20</f>
        <v>-3.7718034635370277</v>
      </c>
      <c r="D20" s="93">
        <f>SEKTOR_USD!H20</f>
        <v>-5.4254734831681679</v>
      </c>
      <c r="E20" s="93">
        <f>SEKTOR_TL!H20</f>
        <v>12.739492435586156</v>
      </c>
      <c r="F20" s="93">
        <f>SEKTOR_USD!L20</f>
        <v>-0.79071432491485683</v>
      </c>
      <c r="G20" s="93">
        <f>SEKTOR_TL!L20</f>
        <v>19.741747251142602</v>
      </c>
    </row>
    <row r="21" spans="1:7" ht="14" x14ac:dyDescent="0.3">
      <c r="A21" s="85" t="s">
        <v>106</v>
      </c>
      <c r="B21" s="94">
        <f>SEKTOR_USD!D21</f>
        <v>-17.924709110092437</v>
      </c>
      <c r="C21" s="94">
        <f>SEKTOR_TL!D21</f>
        <v>-3.7718034635370277</v>
      </c>
      <c r="D21" s="94">
        <f>SEKTOR_USD!H21</f>
        <v>-5.4254734831681679</v>
      </c>
      <c r="E21" s="94">
        <f>SEKTOR_TL!H21</f>
        <v>12.739492435586156</v>
      </c>
      <c r="F21" s="94">
        <f>SEKTOR_USD!L21</f>
        <v>-0.79071432491485683</v>
      </c>
      <c r="G21" s="94">
        <f>SEKTOR_TL!L21</f>
        <v>19.741747251142602</v>
      </c>
    </row>
    <row r="22" spans="1:7" ht="16.5" x14ac:dyDescent="0.35">
      <c r="A22" s="80" t="s">
        <v>14</v>
      </c>
      <c r="B22" s="93">
        <f>SEKTOR_USD!D22</f>
        <v>-9.5656752442523736</v>
      </c>
      <c r="C22" s="93">
        <f>SEKTOR_TL!D22</f>
        <v>6.0286461599186234</v>
      </c>
      <c r="D22" s="93">
        <f>SEKTOR_USD!H22</f>
        <v>1.1489563946437966</v>
      </c>
      <c r="E22" s="93">
        <f>SEKTOR_TL!H22</f>
        <v>20.576675605051555</v>
      </c>
      <c r="F22" s="93">
        <f>SEKTOR_USD!L22</f>
        <v>4.3466160513186161</v>
      </c>
      <c r="G22" s="93">
        <f>SEKTOR_TL!L22</f>
        <v>25.94230510488239</v>
      </c>
    </row>
    <row r="23" spans="1:7" s="18" customFormat="1" ht="15.5" x14ac:dyDescent="0.35">
      <c r="A23" s="83" t="s">
        <v>15</v>
      </c>
      <c r="B23" s="93">
        <f>SEKTOR_USD!D23</f>
        <v>-15.129719833673901</v>
      </c>
      <c r="C23" s="93">
        <f>SEKTOR_TL!D23</f>
        <v>-0.49485160028652669</v>
      </c>
      <c r="D23" s="93">
        <f>SEKTOR_USD!H23</f>
        <v>-5.0961990173455467</v>
      </c>
      <c r="E23" s="93">
        <f>SEKTOR_TL!H23</f>
        <v>13.132010775524494</v>
      </c>
      <c r="F23" s="93">
        <f>SEKTOR_USD!L23</f>
        <v>-3.3488362264075873</v>
      </c>
      <c r="G23" s="93">
        <f>SEKTOR_TL!L23</f>
        <v>16.654193660953982</v>
      </c>
    </row>
    <row r="24" spans="1:7" ht="14" x14ac:dyDescent="0.3">
      <c r="A24" s="85" t="s">
        <v>16</v>
      </c>
      <c r="B24" s="94">
        <f>SEKTOR_USD!D24</f>
        <v>-13.023216220843542</v>
      </c>
      <c r="C24" s="94">
        <f>SEKTOR_TL!D24</f>
        <v>1.9748934528514526</v>
      </c>
      <c r="D24" s="94">
        <f>SEKTOR_USD!H24</f>
        <v>-4.2605941083803867</v>
      </c>
      <c r="E24" s="94">
        <f>SEKTOR_TL!H24</f>
        <v>14.128110642824909</v>
      </c>
      <c r="F24" s="94">
        <f>SEKTOR_USD!L24</f>
        <v>-3.4170114776353304</v>
      </c>
      <c r="G24" s="94">
        <f>SEKTOR_TL!L24</f>
        <v>16.57190878564473</v>
      </c>
    </row>
    <row r="25" spans="1:7" ht="14" x14ac:dyDescent="0.3">
      <c r="A25" s="85" t="s">
        <v>17</v>
      </c>
      <c r="B25" s="94">
        <f>SEKTOR_USD!D25</f>
        <v>-16.003411486673425</v>
      </c>
      <c r="C25" s="94">
        <f>SEKTOR_TL!D25</f>
        <v>-1.5192009651870688</v>
      </c>
      <c r="D25" s="94">
        <f>SEKTOR_USD!H25</f>
        <v>-8.3190126384134704</v>
      </c>
      <c r="E25" s="94">
        <f>SEKTOR_TL!H25</f>
        <v>9.2901900946773495</v>
      </c>
      <c r="F25" s="94">
        <f>SEKTOR_USD!L25</f>
        <v>-7.2821486807922176</v>
      </c>
      <c r="G25" s="94">
        <f>SEKTOR_TL!L25</f>
        <v>11.906838586599541</v>
      </c>
    </row>
    <row r="26" spans="1:7" ht="14" x14ac:dyDescent="0.3">
      <c r="A26" s="85" t="s">
        <v>18</v>
      </c>
      <c r="B26" s="94">
        <f>SEKTOR_USD!D26</f>
        <v>-22.339010796945516</v>
      </c>
      <c r="C26" s="94">
        <f>SEKTOR_TL!D26</f>
        <v>-8.9472988615797888</v>
      </c>
      <c r="D26" s="94">
        <f>SEKTOR_USD!H26</f>
        <v>-6.3059773592860635</v>
      </c>
      <c r="E26" s="94">
        <f>SEKTOR_TL!H26</f>
        <v>11.689869839131172</v>
      </c>
      <c r="F26" s="94">
        <f>SEKTOR_USD!L26</f>
        <v>-1.0018662875755158</v>
      </c>
      <c r="G26" s="94">
        <f>SEKTOR_TL!L26</f>
        <v>19.486895048826554</v>
      </c>
    </row>
    <row r="27" spans="1:7" s="18" customFormat="1" ht="15.5" x14ac:dyDescent="0.35">
      <c r="A27" s="83" t="s">
        <v>19</v>
      </c>
      <c r="B27" s="93">
        <f>SEKTOR_USD!D27</f>
        <v>6.8855597466571785</v>
      </c>
      <c r="C27" s="93">
        <f>SEKTOR_TL!D27</f>
        <v>25.316700540331983</v>
      </c>
      <c r="D27" s="93">
        <f>SEKTOR_USD!H27</f>
        <v>5.2511786762682613</v>
      </c>
      <c r="E27" s="93">
        <f>SEKTOR_TL!H27</f>
        <v>25.466813308315476</v>
      </c>
      <c r="F27" s="93">
        <f>SEKTOR_USD!L27</f>
        <v>7.4194459804991535</v>
      </c>
      <c r="G27" s="93">
        <f>SEKTOR_TL!L27</f>
        <v>29.651091255512718</v>
      </c>
    </row>
    <row r="28" spans="1:7" ht="14" x14ac:dyDescent="0.3">
      <c r="A28" s="85" t="s">
        <v>20</v>
      </c>
      <c r="B28" s="94">
        <f>SEKTOR_USD!D28</f>
        <v>6.8855597466571785</v>
      </c>
      <c r="C28" s="94">
        <f>SEKTOR_TL!D28</f>
        <v>25.316700540331983</v>
      </c>
      <c r="D28" s="94">
        <f>SEKTOR_USD!H28</f>
        <v>5.2511786762682613</v>
      </c>
      <c r="E28" s="94">
        <f>SEKTOR_TL!H28</f>
        <v>25.466813308315476</v>
      </c>
      <c r="F28" s="94">
        <f>SEKTOR_USD!L28</f>
        <v>7.4194459804991535</v>
      </c>
      <c r="G28" s="94">
        <f>SEKTOR_TL!L28</f>
        <v>29.651091255512718</v>
      </c>
    </row>
    <row r="29" spans="1:7" s="18" customFormat="1" ht="15.5" x14ac:dyDescent="0.35">
      <c r="A29" s="83" t="s">
        <v>21</v>
      </c>
      <c r="B29" s="93">
        <f>SEKTOR_USD!D29</f>
        <v>-12.380016524258552</v>
      </c>
      <c r="C29" s="93">
        <f>SEKTOR_TL!D29</f>
        <v>2.7290052707211627</v>
      </c>
      <c r="D29" s="93">
        <f>SEKTOR_USD!H29</f>
        <v>0.85135044775389979</v>
      </c>
      <c r="E29" s="93">
        <f>SEKTOR_TL!H29</f>
        <v>20.221908368736525</v>
      </c>
      <c r="F29" s="93">
        <f>SEKTOR_USD!L29</f>
        <v>4.4405778766376081</v>
      </c>
      <c r="G29" s="93">
        <f>SEKTOR_TL!L29</f>
        <v>26.05571337167963</v>
      </c>
    </row>
    <row r="30" spans="1:7" ht="14" x14ac:dyDescent="0.3">
      <c r="A30" s="85" t="s">
        <v>22</v>
      </c>
      <c r="B30" s="94">
        <f>SEKTOR_USD!D30</f>
        <v>-14.910990318267912</v>
      </c>
      <c r="C30" s="94">
        <f>SEKTOR_TL!D30</f>
        <v>-0.23840478701789952</v>
      </c>
      <c r="D30" s="94">
        <f>SEKTOR_USD!H30</f>
        <v>-4.4498149401041394</v>
      </c>
      <c r="E30" s="94">
        <f>SEKTOR_TL!H30</f>
        <v>13.902546092702861</v>
      </c>
      <c r="F30" s="94">
        <f>SEKTOR_USD!L30</f>
        <v>-5.6155146354686112</v>
      </c>
      <c r="G30" s="94">
        <f>SEKTOR_TL!L30</f>
        <v>13.91840102510832</v>
      </c>
    </row>
    <row r="31" spans="1:7" ht="14" x14ac:dyDescent="0.3">
      <c r="A31" s="85" t="s">
        <v>23</v>
      </c>
      <c r="B31" s="94">
        <f>SEKTOR_USD!D31</f>
        <v>-17.206624637624738</v>
      </c>
      <c r="C31" s="94">
        <f>SEKTOR_TL!D31</f>
        <v>-2.9298938827462333</v>
      </c>
      <c r="D31" s="94">
        <f>SEKTOR_USD!H31</f>
        <v>2.6416756797136016</v>
      </c>
      <c r="E31" s="94">
        <f>SEKTOR_TL!H31</f>
        <v>22.356102061050052</v>
      </c>
      <c r="F31" s="94">
        <f>SEKTOR_USD!L31</f>
        <v>8.4341724076496707</v>
      </c>
      <c r="G31" s="94">
        <f>SEKTOR_TL!L31</f>
        <v>30.875826566750082</v>
      </c>
    </row>
    <row r="32" spans="1:7" ht="14" x14ac:dyDescent="0.3">
      <c r="A32" s="85" t="s">
        <v>24</v>
      </c>
      <c r="B32" s="94">
        <f>SEKTOR_USD!D32</f>
        <v>-4.7475032585406094</v>
      </c>
      <c r="C32" s="94">
        <f>SEKTOR_TL!D32</f>
        <v>11.677654476069035</v>
      </c>
      <c r="D32" s="94">
        <f>SEKTOR_USD!H32</f>
        <v>55.495128207793996</v>
      </c>
      <c r="E32" s="94">
        <f>SEKTOR_TL!H32</f>
        <v>85.36113767625497</v>
      </c>
      <c r="F32" s="94">
        <f>SEKTOR_USD!L32</f>
        <v>32.69846640300586</v>
      </c>
      <c r="G32" s="94">
        <f>SEKTOR_TL!L32</f>
        <v>60.161885215885334</v>
      </c>
    </row>
    <row r="33" spans="1:7" ht="14" x14ac:dyDescent="0.3">
      <c r="A33" s="85" t="s">
        <v>102</v>
      </c>
      <c r="B33" s="94">
        <f>SEKTOR_USD!D33</f>
        <v>-11.34597684594282</v>
      </c>
      <c r="C33" s="94">
        <f>SEKTOR_TL!D33</f>
        <v>3.9413527666921238</v>
      </c>
      <c r="D33" s="94">
        <f>SEKTOR_USD!H33</f>
        <v>6.0577888307429317</v>
      </c>
      <c r="E33" s="94">
        <f>SEKTOR_TL!H33</f>
        <v>26.428349387406296</v>
      </c>
      <c r="F33" s="94">
        <f>SEKTOR_USD!L33</f>
        <v>6.3402672139043563</v>
      </c>
      <c r="G33" s="94">
        <f>SEKTOR_TL!L33</f>
        <v>28.348564478618023</v>
      </c>
    </row>
    <row r="34" spans="1:7" ht="14" x14ac:dyDescent="0.3">
      <c r="A34" s="85" t="s">
        <v>25</v>
      </c>
      <c r="B34" s="94">
        <f>SEKTOR_USD!D34</f>
        <v>-16.711166021805017</v>
      </c>
      <c r="C34" s="94">
        <f>SEKTOR_TL!D34</f>
        <v>-2.348999334072178</v>
      </c>
      <c r="D34" s="94">
        <f>SEKTOR_USD!H34</f>
        <v>1.5657901719293352</v>
      </c>
      <c r="E34" s="94">
        <f>SEKTOR_TL!H34</f>
        <v>21.073570807300491</v>
      </c>
      <c r="F34" s="94">
        <f>SEKTOR_USD!L34</f>
        <v>4.0436369155272995</v>
      </c>
      <c r="G34" s="94">
        <f>SEKTOR_TL!L34</f>
        <v>25.576621077894128</v>
      </c>
    </row>
    <row r="35" spans="1:7" ht="14" x14ac:dyDescent="0.3">
      <c r="A35" s="85" t="s">
        <v>26</v>
      </c>
      <c r="B35" s="94">
        <f>SEKTOR_USD!D35</f>
        <v>-4.6131054477398425</v>
      </c>
      <c r="C35" s="94">
        <f>SEKTOR_TL!D35</f>
        <v>11.835227587435213</v>
      </c>
      <c r="D35" s="94">
        <f>SEKTOR_USD!H35</f>
        <v>6.6512216655487899</v>
      </c>
      <c r="E35" s="94">
        <f>SEKTOR_TL!H35</f>
        <v>27.135763096516609</v>
      </c>
      <c r="F35" s="94">
        <f>SEKTOR_USD!L35</f>
        <v>6.3968044063192506</v>
      </c>
      <c r="G35" s="94">
        <f>SEKTOR_TL!L35</f>
        <v>28.416802669815212</v>
      </c>
    </row>
    <row r="36" spans="1:7" ht="14" x14ac:dyDescent="0.3">
      <c r="A36" s="85" t="s">
        <v>27</v>
      </c>
      <c r="B36" s="94">
        <f>SEKTOR_USD!D36</f>
        <v>-4.6856213884938906</v>
      </c>
      <c r="C36" s="94">
        <f>SEKTOR_TL!D36</f>
        <v>11.750207137026235</v>
      </c>
      <c r="D36" s="94">
        <f>SEKTOR_USD!H36</f>
        <v>-2.4607958510404075</v>
      </c>
      <c r="E36" s="94">
        <f>SEKTOR_TL!H36</f>
        <v>16.273596848170602</v>
      </c>
      <c r="F36" s="94">
        <f>SEKTOR_USD!L36</f>
        <v>0.10164539501180608</v>
      </c>
      <c r="G36" s="94">
        <f>SEKTOR_TL!L36</f>
        <v>20.818790708450653</v>
      </c>
    </row>
    <row r="37" spans="1:7" ht="14" x14ac:dyDescent="0.3">
      <c r="A37" s="85" t="s">
        <v>103</v>
      </c>
      <c r="B37" s="94">
        <f>SEKTOR_USD!D37</f>
        <v>-12.241738912066964</v>
      </c>
      <c r="C37" s="94">
        <f>SEKTOR_TL!D37</f>
        <v>2.8911272089840767</v>
      </c>
      <c r="D37" s="94">
        <f>SEKTOR_USD!H37</f>
        <v>-7.8890537172485162E-2</v>
      </c>
      <c r="E37" s="94">
        <f>SEKTOR_TL!H37</f>
        <v>19.11299563773051</v>
      </c>
      <c r="F37" s="94">
        <f>SEKTOR_USD!L37</f>
        <v>4.2331017351223021</v>
      </c>
      <c r="G37" s="94">
        <f>SEKTOR_TL!L37</f>
        <v>25.805297742447792</v>
      </c>
    </row>
    <row r="38" spans="1:7" ht="14" x14ac:dyDescent="0.3">
      <c r="A38" s="95" t="s">
        <v>28</v>
      </c>
      <c r="B38" s="94">
        <f>SEKTOR_USD!D38</f>
        <v>-47.952319594906612</v>
      </c>
      <c r="C38" s="94">
        <f>SEKTOR_TL!D38</f>
        <v>-38.977317472971542</v>
      </c>
      <c r="D38" s="94">
        <f>SEKTOR_USD!H38</f>
        <v>-38.371254234516741</v>
      </c>
      <c r="E38" s="94">
        <f>SEKTOR_TL!H38</f>
        <v>-26.534197178287773</v>
      </c>
      <c r="F38" s="94">
        <f>SEKTOR_USD!L38</f>
        <v>-28.926152601924564</v>
      </c>
      <c r="G38" s="94">
        <f>SEKTOR_TL!L38</f>
        <v>-14.216631907028168</v>
      </c>
    </row>
    <row r="39" spans="1:7" ht="14" x14ac:dyDescent="0.3">
      <c r="A39" s="95" t="s">
        <v>104</v>
      </c>
      <c r="B39" s="94">
        <f>SEKTOR_USD!D39</f>
        <v>33.908486623672658</v>
      </c>
      <c r="C39" s="94">
        <f>SEKTOR_TL!D39</f>
        <v>56.999409067066779</v>
      </c>
      <c r="D39" s="94">
        <f>SEKTOR_USD!H39</f>
        <v>29.493448994523163</v>
      </c>
      <c r="E39" s="94">
        <f>SEKTOR_TL!H39</f>
        <v>54.365305871002747</v>
      </c>
      <c r="F39" s="94">
        <f>SEKTOR_USD!L39</f>
        <v>47.124030424074455</v>
      </c>
      <c r="G39" s="94">
        <f>SEKTOR_TL!L39</f>
        <v>77.572979643307121</v>
      </c>
    </row>
    <row r="40" spans="1:7" ht="14" x14ac:dyDescent="0.3">
      <c r="A40" s="95" t="s">
        <v>29</v>
      </c>
      <c r="B40" s="94">
        <f>SEKTOR_USD!D40</f>
        <v>-16.048610821387854</v>
      </c>
      <c r="C40" s="94">
        <f>SEKTOR_TL!D40</f>
        <v>-1.5721943864355241</v>
      </c>
      <c r="D40" s="94">
        <f>SEKTOR_USD!H40</f>
        <v>-4.1479857249274099</v>
      </c>
      <c r="E40" s="94">
        <f>SEKTOR_TL!H40</f>
        <v>14.26234776207945</v>
      </c>
      <c r="F40" s="94">
        <f>SEKTOR_USD!L40</f>
        <v>-8.9423820673883325E-2</v>
      </c>
      <c r="G40" s="94">
        <f>SEKTOR_TL!L40</f>
        <v>20.588177600247864</v>
      </c>
    </row>
    <row r="41" spans="1:7" ht="16.5" x14ac:dyDescent="0.35">
      <c r="A41" s="80" t="s">
        <v>30</v>
      </c>
      <c r="B41" s="93">
        <f>SEKTOR_USD!D41</f>
        <v>-5.4945213852530435</v>
      </c>
      <c r="C41" s="93">
        <f>SEKTOR_TL!D41</f>
        <v>10.801821977223463</v>
      </c>
      <c r="D41" s="93">
        <f>SEKTOR_USD!H41</f>
        <v>15.573443259903531</v>
      </c>
      <c r="E41" s="93">
        <f>SEKTOR_TL!H41</f>
        <v>37.771679246372869</v>
      </c>
      <c r="F41" s="93">
        <f>SEKTOR_USD!L41</f>
        <v>10.168305297841201</v>
      </c>
      <c r="G41" s="93">
        <f>SEKTOR_TL!L41</f>
        <v>32.968857484413022</v>
      </c>
    </row>
    <row r="42" spans="1:7" ht="14" x14ac:dyDescent="0.3">
      <c r="A42" s="85" t="s">
        <v>31</v>
      </c>
      <c r="B42" s="94">
        <f>SEKTOR_USD!D42</f>
        <v>-5.4945213852530435</v>
      </c>
      <c r="C42" s="94">
        <f>SEKTOR_TL!D42</f>
        <v>10.801821977223463</v>
      </c>
      <c r="D42" s="94">
        <f>SEKTOR_USD!H42</f>
        <v>15.573443259903531</v>
      </c>
      <c r="E42" s="94">
        <f>SEKTOR_TL!H42</f>
        <v>37.771679246372869</v>
      </c>
      <c r="F42" s="94">
        <f>SEKTOR_USD!L42</f>
        <v>10.168305297841201</v>
      </c>
      <c r="G42" s="94">
        <f>SEKTOR_TL!L42</f>
        <v>32.968857484413022</v>
      </c>
    </row>
    <row r="43" spans="1:7" ht="18" x14ac:dyDescent="0.4">
      <c r="A43" s="96" t="s">
        <v>37</v>
      </c>
      <c r="B43" s="97">
        <f>SEKTOR_USD!D43</f>
        <v>-9.6761847244889001</v>
      </c>
      <c r="C43" s="97">
        <f>SEKTOR_TL!D43</f>
        <v>5.8990806369939879</v>
      </c>
      <c r="D43" s="97">
        <f>SEKTOR_USD!H43</f>
        <v>1.2492650245730395</v>
      </c>
      <c r="E43" s="97">
        <f>SEKTOR_TL!H43</f>
        <v>20.696250552361704</v>
      </c>
      <c r="F43" s="97">
        <f>SEKTOR_USD!L43</f>
        <v>3.8882588193615146</v>
      </c>
      <c r="G43" s="97">
        <f>SEKTOR_TL!L43</f>
        <v>25.389085762093362</v>
      </c>
    </row>
    <row r="44" spans="1:7" ht="14" hidden="1" x14ac:dyDescent="0.3">
      <c r="A44" s="34" t="s">
        <v>33</v>
      </c>
      <c r="B44" s="36"/>
      <c r="C44" s="36"/>
      <c r="D44" s="33" t="e">
        <f>SEKTOR_USD!#REF!</f>
        <v>#REF!</v>
      </c>
      <c r="E44" s="33" t="e">
        <f>SEKTOR_TL!#REF!</f>
        <v>#REF!</v>
      </c>
      <c r="F44" s="33" t="e">
        <f>SEKTOR_USD!#REF!</f>
        <v>#REF!</v>
      </c>
      <c r="G44" s="33" t="e">
        <f>SEKTOR_TL!#REF!</f>
        <v>#REF!</v>
      </c>
    </row>
    <row r="45" spans="1:7" s="19" customFormat="1" ht="17.5" hidden="1" x14ac:dyDescent="0.35">
      <c r="A45" s="35" t="s">
        <v>37</v>
      </c>
      <c r="B45" s="37" t="e">
        <f>SEKTOR_USD!#REF!</f>
        <v>#REF!</v>
      </c>
      <c r="C45" s="37" t="e">
        <f>SEKTOR_TL!#REF!</f>
        <v>#REF!</v>
      </c>
      <c r="D45" s="37" t="e">
        <f>SEKTOR_USD!#REF!</f>
        <v>#REF!</v>
      </c>
      <c r="E45" s="37" t="e">
        <f>SEKTOR_TL!#REF!</f>
        <v>#REF!</v>
      </c>
      <c r="F45" s="37" t="e">
        <f>SEKTOR_USD!#REF!</f>
        <v>#REF!</v>
      </c>
      <c r="G45" s="37" t="e">
        <f>SEKTOR_TL!#REF!</f>
        <v>#REF!</v>
      </c>
    </row>
    <row r="46" spans="1:7" s="19" customFormat="1" ht="18" x14ac:dyDescent="0.4">
      <c r="A46" s="20"/>
      <c r="B46" s="21"/>
      <c r="C46" s="21"/>
      <c r="D46" s="21"/>
      <c r="E46" s="21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/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2.7265625" bestFit="1" customWidth="1"/>
    <col min="8" max="8" width="12.179687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30" t="s">
        <v>117</v>
      </c>
      <c r="D2" s="130"/>
      <c r="E2" s="130"/>
      <c r="F2" s="130"/>
      <c r="G2" s="130"/>
      <c r="H2" s="130"/>
      <c r="I2" s="130"/>
      <c r="J2" s="130"/>
      <c r="K2" s="130"/>
    </row>
    <row r="6" spans="1:13" ht="22.5" customHeight="1" x14ac:dyDescent="0.25">
      <c r="A6" s="138" t="s">
        <v>109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1:13" ht="24" customHeight="1" x14ac:dyDescent="0.25">
      <c r="A7" s="39"/>
      <c r="B7" s="126" t="s">
        <v>119</v>
      </c>
      <c r="C7" s="126"/>
      <c r="D7" s="126"/>
      <c r="E7" s="126"/>
      <c r="F7" s="126" t="s">
        <v>120</v>
      </c>
      <c r="G7" s="126"/>
      <c r="H7" s="126"/>
      <c r="I7" s="126"/>
      <c r="J7" s="126" t="s">
        <v>101</v>
      </c>
      <c r="K7" s="126"/>
      <c r="L7" s="126"/>
      <c r="M7" s="126"/>
    </row>
    <row r="8" spans="1:13" ht="45.5" x14ac:dyDescent="0.35">
      <c r="A8" s="40" t="s">
        <v>38</v>
      </c>
      <c r="B8" s="59">
        <v>2025</v>
      </c>
      <c r="C8" s="60">
        <v>2026</v>
      </c>
      <c r="D8" s="6" t="s">
        <v>113</v>
      </c>
      <c r="E8" s="6" t="s">
        <v>114</v>
      </c>
      <c r="F8" s="4">
        <v>2025</v>
      </c>
      <c r="G8" s="5">
        <v>2026</v>
      </c>
      <c r="H8" s="6" t="s">
        <v>113</v>
      </c>
      <c r="I8" s="6" t="s">
        <v>114</v>
      </c>
      <c r="J8" s="4" t="s">
        <v>121</v>
      </c>
      <c r="K8" s="4" t="s">
        <v>122</v>
      </c>
      <c r="L8" s="6" t="s">
        <v>113</v>
      </c>
      <c r="M8" s="6" t="s">
        <v>114</v>
      </c>
    </row>
    <row r="9" spans="1:13" ht="22.5" customHeight="1" x14ac:dyDescent="0.35">
      <c r="A9" s="41" t="s">
        <v>190</v>
      </c>
      <c r="B9" s="63">
        <v>6546943.1347399997</v>
      </c>
      <c r="C9" s="63">
        <v>5670473.4144799998</v>
      </c>
      <c r="D9" s="52">
        <f>(C9-B9)/B9*100</f>
        <v>-13.387464992771886</v>
      </c>
      <c r="E9" s="65">
        <f t="shared" ref="E9:E23" si="0">C9/C$23*100</f>
        <v>29.164094629874569</v>
      </c>
      <c r="F9" s="63">
        <v>29369922.729570001</v>
      </c>
      <c r="G9" s="63">
        <v>28065481.12844</v>
      </c>
      <c r="H9" s="52">
        <f t="shared" ref="H9:H22" si="1">(G9-F9)/F9*100</f>
        <v>-4.4414199286151792</v>
      </c>
      <c r="I9" s="54">
        <f t="shared" ref="I9:I23" si="2">G9/G$23*100</f>
        <v>28.834835201436594</v>
      </c>
      <c r="J9" s="63">
        <v>69372586.346740007</v>
      </c>
      <c r="K9" s="63">
        <v>68835218.462349996</v>
      </c>
      <c r="L9" s="52">
        <f t="shared" ref="L9:L23" si="3">(K9-J9)/J9*100</f>
        <v>-0.77461128766934562</v>
      </c>
      <c r="M9" s="65">
        <f t="shared" ref="M9:M23" si="4">K9/K$23*100</f>
        <v>28.868445358221638</v>
      </c>
    </row>
    <row r="10" spans="1:13" ht="22.5" customHeight="1" x14ac:dyDescent="0.35">
      <c r="A10" s="41" t="s">
        <v>191</v>
      </c>
      <c r="B10" s="63">
        <v>4147334.9621199998</v>
      </c>
      <c r="C10" s="63">
        <v>3389997.7497200002</v>
      </c>
      <c r="D10" s="52">
        <f t="shared" ref="D10:D23" si="5">(C10-B10)/B10*100</f>
        <v>-18.260816146204654</v>
      </c>
      <c r="E10" s="65">
        <f t="shared" si="0"/>
        <v>17.43526650092976</v>
      </c>
      <c r="F10" s="63">
        <v>17212881.43262</v>
      </c>
      <c r="G10" s="63">
        <v>17738079.362160001</v>
      </c>
      <c r="H10" s="52">
        <f t="shared" si="1"/>
        <v>3.0511912348661294</v>
      </c>
      <c r="I10" s="54">
        <f t="shared" si="2"/>
        <v>18.224330196127912</v>
      </c>
      <c r="J10" s="63">
        <v>40133590.49481</v>
      </c>
      <c r="K10" s="63">
        <v>43810278.920039997</v>
      </c>
      <c r="L10" s="52">
        <f t="shared" si="3"/>
        <v>9.1611250822561185</v>
      </c>
      <c r="M10" s="65">
        <f t="shared" si="4"/>
        <v>18.37336571864563</v>
      </c>
    </row>
    <row r="11" spans="1:13" ht="22.5" customHeight="1" x14ac:dyDescent="0.35">
      <c r="A11" s="41" t="s">
        <v>192</v>
      </c>
      <c r="B11" s="63">
        <v>2622685.7246300001</v>
      </c>
      <c r="C11" s="63">
        <v>2647669.6535700001</v>
      </c>
      <c r="D11" s="52">
        <f t="shared" si="5"/>
        <v>0.95260856858953857</v>
      </c>
      <c r="E11" s="65">
        <f t="shared" si="0"/>
        <v>13.617361846399511</v>
      </c>
      <c r="F11" s="63">
        <v>11640524.045980001</v>
      </c>
      <c r="G11" s="63">
        <v>12412611.48569</v>
      </c>
      <c r="H11" s="52">
        <f t="shared" si="1"/>
        <v>6.6327549916159949</v>
      </c>
      <c r="I11" s="54">
        <f t="shared" si="2"/>
        <v>12.752876210151209</v>
      </c>
      <c r="J11" s="63">
        <v>28223918.46937</v>
      </c>
      <c r="K11" s="63">
        <v>32118939.395580001</v>
      </c>
      <c r="L11" s="52">
        <f t="shared" si="3"/>
        <v>13.800425799972004</v>
      </c>
      <c r="M11" s="65">
        <f t="shared" si="4"/>
        <v>13.470195455433712</v>
      </c>
    </row>
    <row r="12" spans="1:13" ht="22.5" customHeight="1" x14ac:dyDescent="0.35">
      <c r="A12" s="41" t="s">
        <v>193</v>
      </c>
      <c r="B12" s="63">
        <v>1725943.8973600001</v>
      </c>
      <c r="C12" s="63">
        <v>1481062.41968</v>
      </c>
      <c r="D12" s="52">
        <f t="shared" si="5"/>
        <v>-14.188264059716552</v>
      </c>
      <c r="E12" s="65">
        <f t="shared" si="0"/>
        <v>7.6173259978610686</v>
      </c>
      <c r="F12" s="63">
        <v>8067797.68774</v>
      </c>
      <c r="G12" s="63">
        <v>7681645.3697100002</v>
      </c>
      <c r="H12" s="52">
        <f t="shared" si="1"/>
        <v>-4.7863411178096982</v>
      </c>
      <c r="I12" s="54">
        <f t="shared" si="2"/>
        <v>7.8922209563338495</v>
      </c>
      <c r="J12" s="63">
        <v>20141320.682640001</v>
      </c>
      <c r="K12" s="63">
        <v>19406654.888730001</v>
      </c>
      <c r="L12" s="52">
        <f t="shared" si="3"/>
        <v>-3.6475552198680594</v>
      </c>
      <c r="M12" s="65">
        <f t="shared" si="4"/>
        <v>8.1388563696880674</v>
      </c>
    </row>
    <row r="13" spans="1:13" ht="22.5" customHeight="1" x14ac:dyDescent="0.35">
      <c r="A13" s="42" t="s">
        <v>194</v>
      </c>
      <c r="B13" s="63">
        <v>1636698.7297</v>
      </c>
      <c r="C13" s="63">
        <v>1557866.4722</v>
      </c>
      <c r="D13" s="52">
        <f t="shared" si="5"/>
        <v>-4.8165405196135085</v>
      </c>
      <c r="E13" s="65">
        <f t="shared" si="0"/>
        <v>8.0123407509381792</v>
      </c>
      <c r="F13" s="63">
        <v>7563477.5375300003</v>
      </c>
      <c r="G13" s="63">
        <v>7709552.2658000002</v>
      </c>
      <c r="H13" s="52">
        <f t="shared" si="1"/>
        <v>1.9313170105308908</v>
      </c>
      <c r="I13" s="54">
        <f t="shared" si="2"/>
        <v>7.92089285923322</v>
      </c>
      <c r="J13" s="63">
        <v>18279857.96167</v>
      </c>
      <c r="K13" s="63">
        <v>18649245.941769999</v>
      </c>
      <c r="L13" s="52">
        <f t="shared" si="3"/>
        <v>2.0207376932279626</v>
      </c>
      <c r="M13" s="65">
        <f t="shared" si="4"/>
        <v>7.8212105586109599</v>
      </c>
    </row>
    <row r="14" spans="1:13" ht="22.5" customHeight="1" x14ac:dyDescent="0.35">
      <c r="A14" s="41" t="s">
        <v>195</v>
      </c>
      <c r="B14" s="63">
        <v>1357547.8308900001</v>
      </c>
      <c r="C14" s="63">
        <v>1681111.9412400001</v>
      </c>
      <c r="D14" s="52">
        <f t="shared" si="5"/>
        <v>23.834453784061026</v>
      </c>
      <c r="E14" s="65">
        <f t="shared" si="0"/>
        <v>8.6462106695603893</v>
      </c>
      <c r="F14" s="63">
        <v>7012361.3402800001</v>
      </c>
      <c r="G14" s="63">
        <v>8003903.5910799997</v>
      </c>
      <c r="H14" s="52">
        <f t="shared" si="1"/>
        <v>14.139919531876375</v>
      </c>
      <c r="I14" s="54">
        <f t="shared" si="2"/>
        <v>8.223313185360194</v>
      </c>
      <c r="J14" s="63">
        <v>16875656.32296</v>
      </c>
      <c r="K14" s="63">
        <v>17787135.52231</v>
      </c>
      <c r="L14" s="52">
        <f t="shared" si="3"/>
        <v>5.4011481503679102</v>
      </c>
      <c r="M14" s="65">
        <f t="shared" si="4"/>
        <v>7.4596545398624023</v>
      </c>
    </row>
    <row r="15" spans="1:13" ht="22.5" customHeight="1" x14ac:dyDescent="0.35">
      <c r="A15" s="41" t="s">
        <v>196</v>
      </c>
      <c r="B15" s="63">
        <v>1283577.9602099999</v>
      </c>
      <c r="C15" s="63">
        <v>1109505.1358700001</v>
      </c>
      <c r="D15" s="52">
        <f t="shared" si="5"/>
        <v>-13.561531105716446</v>
      </c>
      <c r="E15" s="65">
        <f t="shared" si="0"/>
        <v>5.7063512002748418</v>
      </c>
      <c r="F15" s="63">
        <v>5171466.7226299997</v>
      </c>
      <c r="G15" s="63">
        <v>5342358.1907200003</v>
      </c>
      <c r="H15" s="52">
        <f t="shared" si="1"/>
        <v>3.3045067725601078</v>
      </c>
      <c r="I15" s="54">
        <f t="shared" si="2"/>
        <v>5.4888073114255107</v>
      </c>
      <c r="J15" s="63">
        <v>12320361.64418</v>
      </c>
      <c r="K15" s="63">
        <v>12897432.439300001</v>
      </c>
      <c r="L15" s="52">
        <f t="shared" si="3"/>
        <v>4.6838787024778821</v>
      </c>
      <c r="M15" s="65">
        <f t="shared" si="4"/>
        <v>5.4089873171381839</v>
      </c>
    </row>
    <row r="16" spans="1:13" ht="22.5" customHeight="1" x14ac:dyDescent="0.35">
      <c r="A16" s="41" t="s">
        <v>197</v>
      </c>
      <c r="B16" s="63">
        <v>1058206.4533299999</v>
      </c>
      <c r="C16" s="63">
        <v>902668.91995999997</v>
      </c>
      <c r="D16" s="52">
        <f t="shared" si="5"/>
        <v>-14.698221966096426</v>
      </c>
      <c r="E16" s="65">
        <f t="shared" si="0"/>
        <v>4.6425615423812454</v>
      </c>
      <c r="F16" s="63">
        <v>4888164.8478300003</v>
      </c>
      <c r="G16" s="63">
        <v>4806027.1325700004</v>
      </c>
      <c r="H16" s="52">
        <f t="shared" si="1"/>
        <v>-1.6803384872845135</v>
      </c>
      <c r="I16" s="54">
        <f t="shared" si="2"/>
        <v>4.9377739047864928</v>
      </c>
      <c r="J16" s="63">
        <v>11820193.43808</v>
      </c>
      <c r="K16" s="63">
        <v>11917448.40429</v>
      </c>
      <c r="L16" s="52">
        <f t="shared" si="3"/>
        <v>0.82278658737244603</v>
      </c>
      <c r="M16" s="65">
        <f t="shared" si="4"/>
        <v>4.9979968939423962</v>
      </c>
    </row>
    <row r="17" spans="1:13" ht="22.5" customHeight="1" x14ac:dyDescent="0.35">
      <c r="A17" s="41" t="s">
        <v>198</v>
      </c>
      <c r="B17" s="63">
        <v>338878.76513000001</v>
      </c>
      <c r="C17" s="63">
        <v>301352.40801000001</v>
      </c>
      <c r="D17" s="52">
        <f t="shared" si="5"/>
        <v>-11.073682089700783</v>
      </c>
      <c r="E17" s="65">
        <f t="shared" si="0"/>
        <v>1.549900599428198</v>
      </c>
      <c r="F17" s="63">
        <v>1483914.75602</v>
      </c>
      <c r="G17" s="63">
        <v>1578099.5084299999</v>
      </c>
      <c r="H17" s="52">
        <f t="shared" si="1"/>
        <v>6.3470460164849625</v>
      </c>
      <c r="I17" s="54">
        <f t="shared" si="2"/>
        <v>1.6213596712915668</v>
      </c>
      <c r="J17" s="63">
        <v>3565443.9289000002</v>
      </c>
      <c r="K17" s="63">
        <v>3684788.7470100001</v>
      </c>
      <c r="L17" s="52">
        <f t="shared" si="3"/>
        <v>3.347263916917627</v>
      </c>
      <c r="M17" s="65">
        <f t="shared" si="4"/>
        <v>1.5453444468666921</v>
      </c>
    </row>
    <row r="18" spans="1:13" ht="22.5" customHeight="1" x14ac:dyDescent="0.35">
      <c r="A18" s="41" t="s">
        <v>199</v>
      </c>
      <c r="B18" s="63">
        <v>288905.58322999999</v>
      </c>
      <c r="C18" s="63">
        <v>229411.65956999999</v>
      </c>
      <c r="D18" s="52">
        <f t="shared" si="5"/>
        <v>-20.592860475332671</v>
      </c>
      <c r="E18" s="65">
        <f t="shared" si="0"/>
        <v>1.1798985481196542</v>
      </c>
      <c r="F18" s="63">
        <v>1111370.2373599999</v>
      </c>
      <c r="G18" s="63">
        <v>1289204.99324</v>
      </c>
      <c r="H18" s="52">
        <f t="shared" si="1"/>
        <v>16.001396285583187</v>
      </c>
      <c r="I18" s="54">
        <f t="shared" si="2"/>
        <v>1.3245457418249813</v>
      </c>
      <c r="J18" s="63">
        <v>2605168.8804100002</v>
      </c>
      <c r="K18" s="63">
        <v>3174675.6610300001</v>
      </c>
      <c r="L18" s="52">
        <f t="shared" si="3"/>
        <v>21.86064730400016</v>
      </c>
      <c r="M18" s="65">
        <f t="shared" si="4"/>
        <v>1.3314107646894204</v>
      </c>
    </row>
    <row r="19" spans="1:13" ht="22.5" customHeight="1" x14ac:dyDescent="0.35">
      <c r="A19" s="41" t="s">
        <v>200</v>
      </c>
      <c r="B19" s="63">
        <v>242291.50003</v>
      </c>
      <c r="C19" s="63">
        <v>205716.93481999999</v>
      </c>
      <c r="D19" s="52">
        <f t="shared" si="5"/>
        <v>-15.095273753091387</v>
      </c>
      <c r="E19" s="65">
        <f t="shared" si="0"/>
        <v>1.0580330274960643</v>
      </c>
      <c r="F19" s="63">
        <v>1185790.4659899999</v>
      </c>
      <c r="G19" s="63">
        <v>1199440.0716200001</v>
      </c>
      <c r="H19" s="52">
        <f t="shared" si="1"/>
        <v>1.1510976029482793</v>
      </c>
      <c r="I19" s="54">
        <f t="shared" si="2"/>
        <v>1.2323201102764927</v>
      </c>
      <c r="J19" s="63">
        <v>2714665.5101000001</v>
      </c>
      <c r="K19" s="63">
        <v>2755937.70365</v>
      </c>
      <c r="L19" s="52">
        <f t="shared" si="3"/>
        <v>1.5203417657330323</v>
      </c>
      <c r="M19" s="65">
        <f t="shared" si="4"/>
        <v>1.1557984239128791</v>
      </c>
    </row>
    <row r="20" spans="1:13" ht="22.5" customHeight="1" x14ac:dyDescent="0.35">
      <c r="A20" s="41" t="s">
        <v>201</v>
      </c>
      <c r="B20" s="63">
        <v>144643.9768</v>
      </c>
      <c r="C20" s="63">
        <v>163688.86330999999</v>
      </c>
      <c r="D20" s="52">
        <f t="shared" si="5"/>
        <v>13.166733196456185</v>
      </c>
      <c r="E20" s="65">
        <f t="shared" si="0"/>
        <v>0.84187635678514494</v>
      </c>
      <c r="F20" s="63">
        <v>794988.36594000005</v>
      </c>
      <c r="G20" s="63">
        <v>890882.52307</v>
      </c>
      <c r="H20" s="52">
        <f t="shared" si="1"/>
        <v>12.062334650220196</v>
      </c>
      <c r="I20" s="54">
        <f t="shared" si="2"/>
        <v>0.9153041281922738</v>
      </c>
      <c r="J20" s="63">
        <v>1963927.2084900001</v>
      </c>
      <c r="K20" s="63">
        <v>1876413.44912</v>
      </c>
      <c r="L20" s="52">
        <f t="shared" si="3"/>
        <v>-4.4560592160280006</v>
      </c>
      <c r="M20" s="65">
        <f t="shared" si="4"/>
        <v>0.78693930716557825</v>
      </c>
    </row>
    <row r="21" spans="1:13" ht="22.5" customHeight="1" x14ac:dyDescent="0.35">
      <c r="A21" s="41" t="s">
        <v>202</v>
      </c>
      <c r="B21" s="63">
        <v>131275.71434999999</v>
      </c>
      <c r="C21" s="63">
        <v>101660.15405</v>
      </c>
      <c r="D21" s="52">
        <f t="shared" si="5"/>
        <v>-22.559816525576572</v>
      </c>
      <c r="E21" s="65">
        <f t="shared" si="0"/>
        <v>0.52285340854097107</v>
      </c>
      <c r="F21" s="63">
        <v>623564.82564000005</v>
      </c>
      <c r="G21" s="63">
        <v>612921.66735999996</v>
      </c>
      <c r="H21" s="52">
        <f t="shared" si="1"/>
        <v>-1.7068246704063865</v>
      </c>
      <c r="I21" s="54">
        <f t="shared" si="2"/>
        <v>0.62972358068025414</v>
      </c>
      <c r="J21" s="63">
        <v>1472582.3650700001</v>
      </c>
      <c r="K21" s="63">
        <v>1519758.1916199999</v>
      </c>
      <c r="L21" s="52">
        <f t="shared" si="3"/>
        <v>3.2036120809960504</v>
      </c>
      <c r="M21" s="65">
        <f t="shared" si="4"/>
        <v>0.63736350799102115</v>
      </c>
    </row>
    <row r="22" spans="1:13" ht="22.5" customHeight="1" x14ac:dyDescent="0.35">
      <c r="A22" s="41" t="s">
        <v>203</v>
      </c>
      <c r="B22" s="63">
        <v>1324.0080700000001</v>
      </c>
      <c r="C22" s="63">
        <v>1152.0024800000001</v>
      </c>
      <c r="D22" s="52">
        <f t="shared" si="5"/>
        <v>-12.991279577321608</v>
      </c>
      <c r="E22" s="65">
        <f t="shared" si="0"/>
        <v>5.924921410402407E-3</v>
      </c>
      <c r="F22" s="63">
        <v>4703.8884699999999</v>
      </c>
      <c r="G22" s="63">
        <v>1651.66605</v>
      </c>
      <c r="H22" s="52">
        <f t="shared" si="1"/>
        <v>-64.887219147863846</v>
      </c>
      <c r="I22" s="54">
        <f t="shared" si="2"/>
        <v>1.696942879461157E-3</v>
      </c>
      <c r="J22" s="63">
        <v>30883.035339999999</v>
      </c>
      <c r="K22" s="63">
        <v>10566.281070000001</v>
      </c>
      <c r="L22" s="52">
        <f t="shared" si="3"/>
        <v>-65.786131597257693</v>
      </c>
      <c r="M22" s="65">
        <f t="shared" si="4"/>
        <v>4.431337831458276E-3</v>
      </c>
    </row>
    <row r="23" spans="1:13" ht="24" customHeight="1" x14ac:dyDescent="0.25">
      <c r="A23" s="56" t="s">
        <v>39</v>
      </c>
      <c r="B23" s="64">
        <f>SUM(B9:B22)</f>
        <v>21526258.240589995</v>
      </c>
      <c r="C23" s="64">
        <f>SUM(C9:C22)</f>
        <v>19443337.72896</v>
      </c>
      <c r="D23" s="62">
        <f t="shared" si="5"/>
        <v>-9.6761847244888664</v>
      </c>
      <c r="E23" s="66">
        <f t="shared" si="0"/>
        <v>100</v>
      </c>
      <c r="F23" s="55">
        <f>SUM(F9:F22)</f>
        <v>96130928.883599982</v>
      </c>
      <c r="G23" s="55">
        <f>SUM(G9:G22)</f>
        <v>97331858.955939993</v>
      </c>
      <c r="H23" s="62">
        <f>(G23-F23)/F23*100</f>
        <v>1.2492650245730552</v>
      </c>
      <c r="I23" s="58">
        <f t="shared" si="2"/>
        <v>100</v>
      </c>
      <c r="J23" s="64">
        <f>SUM(J9:J22)</f>
        <v>229520156.28876004</v>
      </c>
      <c r="K23" s="64">
        <f>SUM(K9:K22)</f>
        <v>238444494.0078699</v>
      </c>
      <c r="L23" s="62">
        <f t="shared" si="3"/>
        <v>3.8882588193614356</v>
      </c>
      <c r="M23" s="66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C1" sqref="C1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23"/>
    </row>
    <row r="8" spans="9:9" ht="13" x14ac:dyDescent="0.3">
      <c r="I8" s="23"/>
    </row>
    <row r="9" spans="9:9" ht="13" x14ac:dyDescent="0.3">
      <c r="I9" s="23"/>
    </row>
    <row r="10" spans="9:9" ht="13" x14ac:dyDescent="0.3">
      <c r="I10" s="23"/>
    </row>
    <row r="17" spans="3:14" ht="12.75" customHeight="1" x14ac:dyDescent="0.25"/>
    <row r="21" spans="3:14" x14ac:dyDescent="0.25">
      <c r="C21" s="1"/>
    </row>
    <row r="22" spans="3:14" ht="13" x14ac:dyDescent="0.3">
      <c r="C22" s="53"/>
    </row>
    <row r="24" spans="3:14" ht="13" x14ac:dyDescent="0.3">
      <c r="H24" s="23"/>
      <c r="I24" s="23"/>
    </row>
    <row r="25" spans="3:14" ht="13" x14ac:dyDescent="0.3">
      <c r="H25" s="23"/>
      <c r="I25" s="23"/>
    </row>
    <row r="26" spans="3:14" x14ac:dyDescent="0.25">
      <c r="H26" s="141"/>
      <c r="I26" s="141"/>
      <c r="N26" t="s">
        <v>40</v>
      </c>
    </row>
    <row r="27" spans="3:14" x14ac:dyDescent="0.25">
      <c r="H27" s="141"/>
      <c r="I27" s="141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3"/>
      <c r="I37" s="23"/>
    </row>
    <row r="38" spans="8:9" ht="13" x14ac:dyDescent="0.3">
      <c r="H38" s="23"/>
      <c r="I38" s="23"/>
    </row>
    <row r="39" spans="8:9" x14ac:dyDescent="0.25">
      <c r="H39" s="141"/>
      <c r="I39" s="141"/>
    </row>
    <row r="40" spans="8:9" x14ac:dyDescent="0.25">
      <c r="H40" s="141"/>
      <c r="I40" s="141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3"/>
      <c r="I49" s="23"/>
    </row>
    <row r="50" spans="3:9" ht="13" x14ac:dyDescent="0.3">
      <c r="H50" s="23"/>
      <c r="I50" s="23"/>
    </row>
    <row r="51" spans="3:9" x14ac:dyDescent="0.25">
      <c r="H51" s="141"/>
      <c r="I51" s="141"/>
    </row>
    <row r="52" spans="3:9" x14ac:dyDescent="0.25">
      <c r="H52" s="141"/>
      <c r="I52" s="141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24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/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3" spans="1:16" ht="15.5" x14ac:dyDescent="0.35">
      <c r="A3" s="30"/>
      <c r="B3" s="61" t="s">
        <v>116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2" customFormat="1" ht="13" x14ac:dyDescent="0.3">
      <c r="A4" s="38"/>
      <c r="B4" s="50" t="s">
        <v>100</v>
      </c>
      <c r="C4" s="50" t="s">
        <v>41</v>
      </c>
      <c r="D4" s="50" t="s">
        <v>42</v>
      </c>
      <c r="E4" s="50" t="s">
        <v>43</v>
      </c>
      <c r="F4" s="50" t="s">
        <v>44</v>
      </c>
      <c r="G4" s="50" t="s">
        <v>45</v>
      </c>
      <c r="H4" s="50" t="s">
        <v>46</v>
      </c>
      <c r="I4" s="50" t="s">
        <v>0</v>
      </c>
      <c r="J4" s="50" t="s">
        <v>99</v>
      </c>
      <c r="K4" s="50" t="s">
        <v>47</v>
      </c>
      <c r="L4" s="50" t="s">
        <v>48</v>
      </c>
      <c r="M4" s="50" t="s">
        <v>49</v>
      </c>
      <c r="N4" s="50" t="s">
        <v>50</v>
      </c>
      <c r="O4" s="51" t="s">
        <v>98</v>
      </c>
      <c r="P4" s="51" t="s">
        <v>97</v>
      </c>
    </row>
    <row r="5" spans="1:16" x14ac:dyDescent="0.25">
      <c r="A5" s="43" t="s">
        <v>96</v>
      </c>
      <c r="B5" s="44" t="s">
        <v>161</v>
      </c>
      <c r="C5" s="67">
        <v>1582700.26786</v>
      </c>
      <c r="D5" s="67">
        <v>1655909.3364299999</v>
      </c>
      <c r="E5" s="67">
        <v>1613173.79902</v>
      </c>
      <c r="F5" s="67">
        <v>1909618.6662099999</v>
      </c>
      <c r="G5" s="67">
        <v>1543725.62638</v>
      </c>
      <c r="H5" s="67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67">
        <v>8305127.6958999997</v>
      </c>
      <c r="P5" s="46">
        <f t="shared" ref="P5:P24" si="0">O5/O$26*100</f>
        <v>8.5327946933177863</v>
      </c>
    </row>
    <row r="6" spans="1:16" x14ac:dyDescent="0.25">
      <c r="A6" s="43" t="s">
        <v>95</v>
      </c>
      <c r="B6" s="44" t="s">
        <v>162</v>
      </c>
      <c r="C6" s="67">
        <v>1032427.84859</v>
      </c>
      <c r="D6" s="67">
        <v>992710.63965999999</v>
      </c>
      <c r="E6" s="67">
        <v>1142393.75281</v>
      </c>
      <c r="F6" s="67">
        <v>1287818.25251</v>
      </c>
      <c r="G6" s="67">
        <v>1231380.0649900001</v>
      </c>
      <c r="H6" s="67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67">
        <v>5686730.5585599998</v>
      </c>
      <c r="P6" s="46">
        <f t="shared" si="0"/>
        <v>5.8426198981098869</v>
      </c>
    </row>
    <row r="7" spans="1:16" x14ac:dyDescent="0.25">
      <c r="A7" s="43" t="s">
        <v>94</v>
      </c>
      <c r="B7" s="44" t="s">
        <v>164</v>
      </c>
      <c r="C7" s="67">
        <v>1128441.5680499999</v>
      </c>
      <c r="D7" s="67">
        <v>1113818.5335299999</v>
      </c>
      <c r="E7" s="67">
        <v>1092518.90072</v>
      </c>
      <c r="F7" s="67">
        <v>1273167.63381</v>
      </c>
      <c r="G7" s="67">
        <v>1060562.6336999999</v>
      </c>
      <c r="H7" s="67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67">
        <v>5668509.2698100004</v>
      </c>
      <c r="P7" s="46">
        <f t="shared" si="0"/>
        <v>5.8238991123923878</v>
      </c>
    </row>
    <row r="8" spans="1:16" x14ac:dyDescent="0.25">
      <c r="A8" s="43" t="s">
        <v>93</v>
      </c>
      <c r="B8" s="44" t="s">
        <v>163</v>
      </c>
      <c r="C8" s="67">
        <v>958574.09306999994</v>
      </c>
      <c r="D8" s="67">
        <v>1008300.89589</v>
      </c>
      <c r="E8" s="67">
        <v>1246674.52134</v>
      </c>
      <c r="F8" s="67">
        <v>1313823.2588299999</v>
      </c>
      <c r="G8" s="67">
        <v>1064935.85733</v>
      </c>
      <c r="H8" s="67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67">
        <v>5592308.6264599999</v>
      </c>
      <c r="P8" s="46">
        <f t="shared" si="0"/>
        <v>5.7456095942763366</v>
      </c>
    </row>
    <row r="9" spans="1:16" x14ac:dyDescent="0.25">
      <c r="A9" s="43" t="s">
        <v>92</v>
      </c>
      <c r="B9" s="44" t="s">
        <v>165</v>
      </c>
      <c r="C9" s="67">
        <v>829643.60322000005</v>
      </c>
      <c r="D9" s="67">
        <v>787828.50043999997</v>
      </c>
      <c r="E9" s="67">
        <v>868451.10030000005</v>
      </c>
      <c r="F9" s="67">
        <v>1028826.26387</v>
      </c>
      <c r="G9" s="67">
        <v>994831.64014000003</v>
      </c>
      <c r="H9" s="67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67">
        <v>4509581.1079700002</v>
      </c>
      <c r="P9" s="46">
        <f t="shared" si="0"/>
        <v>4.6332014577173428</v>
      </c>
    </row>
    <row r="10" spans="1:16" x14ac:dyDescent="0.25">
      <c r="A10" s="43" t="s">
        <v>91</v>
      </c>
      <c r="B10" s="44" t="s">
        <v>166</v>
      </c>
      <c r="C10" s="67">
        <v>732571.04272000003</v>
      </c>
      <c r="D10" s="67">
        <v>861047.11176999996</v>
      </c>
      <c r="E10" s="67">
        <v>938234.26046999998</v>
      </c>
      <c r="F10" s="67">
        <v>951505.72132000001</v>
      </c>
      <c r="G10" s="67">
        <v>857191.04379000003</v>
      </c>
      <c r="H10" s="67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67">
        <v>4340549.1800699998</v>
      </c>
      <c r="P10" s="46">
        <f t="shared" si="0"/>
        <v>4.4595358874578483</v>
      </c>
    </row>
    <row r="11" spans="1:16" x14ac:dyDescent="0.25">
      <c r="A11" s="43" t="s">
        <v>90</v>
      </c>
      <c r="B11" s="44" t="s">
        <v>168</v>
      </c>
      <c r="C11" s="67">
        <v>752706.46362000005</v>
      </c>
      <c r="D11" s="67">
        <v>651303.01373999997</v>
      </c>
      <c r="E11" s="67">
        <v>533261.22415999998</v>
      </c>
      <c r="F11" s="67">
        <v>679354.61777999997</v>
      </c>
      <c r="G11" s="67">
        <v>640726.19003000006</v>
      </c>
      <c r="H11" s="67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67">
        <v>3257351.5093299998</v>
      </c>
      <c r="P11" s="46">
        <f t="shared" si="0"/>
        <v>3.3466447104483348</v>
      </c>
    </row>
    <row r="12" spans="1:16" x14ac:dyDescent="0.25">
      <c r="A12" s="43" t="s">
        <v>89</v>
      </c>
      <c r="B12" s="44" t="s">
        <v>170</v>
      </c>
      <c r="C12" s="67">
        <v>438085.60024</v>
      </c>
      <c r="D12" s="67">
        <v>560913.72690000001</v>
      </c>
      <c r="E12" s="67">
        <v>757280.77356999996</v>
      </c>
      <c r="F12" s="67">
        <v>685203.8003</v>
      </c>
      <c r="G12" s="67">
        <v>537420.79871</v>
      </c>
      <c r="H12" s="67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67">
        <v>2978904.6997199999</v>
      </c>
      <c r="P12" s="46">
        <f t="shared" si="0"/>
        <v>3.0605648876679581</v>
      </c>
    </row>
    <row r="13" spans="1:16" x14ac:dyDescent="0.25">
      <c r="A13" s="43" t="s">
        <v>88</v>
      </c>
      <c r="B13" s="44" t="s">
        <v>169</v>
      </c>
      <c r="C13" s="67">
        <v>597419.56536999997</v>
      </c>
      <c r="D13" s="67">
        <v>547966.20453999995</v>
      </c>
      <c r="E13" s="67">
        <v>464555.55703000003</v>
      </c>
      <c r="F13" s="67">
        <v>735370.28897999995</v>
      </c>
      <c r="G13" s="67">
        <v>596348.43917000003</v>
      </c>
      <c r="H13" s="67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67">
        <v>2941660.0550899999</v>
      </c>
      <c r="P13" s="46">
        <f t="shared" si="0"/>
        <v>3.0222992621785076</v>
      </c>
    </row>
    <row r="14" spans="1:16" x14ac:dyDescent="0.25">
      <c r="A14" s="43" t="s">
        <v>87</v>
      </c>
      <c r="B14" s="44" t="s">
        <v>204</v>
      </c>
      <c r="C14" s="67">
        <v>515372.18868999998</v>
      </c>
      <c r="D14" s="67">
        <v>523398.31367</v>
      </c>
      <c r="E14" s="67">
        <v>489336.08798000001</v>
      </c>
      <c r="F14" s="67">
        <v>589388.51630000002</v>
      </c>
      <c r="G14" s="67">
        <v>474840.20627999998</v>
      </c>
      <c r="H14" s="67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67">
        <v>2592335.3129199999</v>
      </c>
      <c r="P14" s="46">
        <f t="shared" si="0"/>
        <v>2.6633985426020619</v>
      </c>
    </row>
    <row r="15" spans="1:16" x14ac:dyDescent="0.25">
      <c r="A15" s="43" t="s">
        <v>86</v>
      </c>
      <c r="B15" s="44" t="s">
        <v>205</v>
      </c>
      <c r="C15" s="67">
        <v>398247.51562999998</v>
      </c>
      <c r="D15" s="67">
        <v>454293.70739</v>
      </c>
      <c r="E15" s="67">
        <v>438253.98278000002</v>
      </c>
      <c r="F15" s="67">
        <v>471184.10243999999</v>
      </c>
      <c r="G15" s="67">
        <v>444919.49349000002</v>
      </c>
      <c r="H15" s="67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67">
        <v>2206898.8017299999</v>
      </c>
      <c r="P15" s="46">
        <f t="shared" si="0"/>
        <v>2.2673961284650024</v>
      </c>
    </row>
    <row r="16" spans="1:16" x14ac:dyDescent="0.25">
      <c r="A16" s="43" t="s">
        <v>85</v>
      </c>
      <c r="B16" s="44" t="s">
        <v>206</v>
      </c>
      <c r="C16" s="67">
        <v>382586.39188000001</v>
      </c>
      <c r="D16" s="67">
        <v>361476.40834999998</v>
      </c>
      <c r="E16" s="67">
        <v>486208.31805</v>
      </c>
      <c r="F16" s="67">
        <v>487633.83392</v>
      </c>
      <c r="G16" s="67">
        <v>365364.49965999997</v>
      </c>
      <c r="H16" s="67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67">
        <v>2083269.4518599999</v>
      </c>
      <c r="P16" s="46">
        <f t="shared" si="0"/>
        <v>2.140377749081162</v>
      </c>
    </row>
    <row r="17" spans="1:16" x14ac:dyDescent="0.25">
      <c r="A17" s="43" t="s">
        <v>84</v>
      </c>
      <c r="B17" s="44" t="s">
        <v>207</v>
      </c>
      <c r="C17" s="67">
        <v>306768.79252000002</v>
      </c>
      <c r="D17" s="67">
        <v>315543.33051</v>
      </c>
      <c r="E17" s="67">
        <v>403161.31368999998</v>
      </c>
      <c r="F17" s="67">
        <v>353563.98706000001</v>
      </c>
      <c r="G17" s="67">
        <v>440625.01747999998</v>
      </c>
      <c r="H17" s="67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67">
        <v>1819662.44126</v>
      </c>
      <c r="P17" s="46">
        <f t="shared" si="0"/>
        <v>1.8695445260977925</v>
      </c>
    </row>
    <row r="18" spans="1:16" x14ac:dyDescent="0.25">
      <c r="A18" s="43" t="s">
        <v>83</v>
      </c>
      <c r="B18" s="44" t="s">
        <v>208</v>
      </c>
      <c r="C18" s="67">
        <v>337862.03620999999</v>
      </c>
      <c r="D18" s="67">
        <v>361148.64885</v>
      </c>
      <c r="E18" s="67">
        <v>350808.76066000003</v>
      </c>
      <c r="F18" s="67">
        <v>464881.76844000001</v>
      </c>
      <c r="G18" s="67">
        <v>288369.04251</v>
      </c>
      <c r="H18" s="67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67">
        <v>1803070.25667</v>
      </c>
      <c r="P18" s="46">
        <f t="shared" si="0"/>
        <v>1.8524975028846522</v>
      </c>
    </row>
    <row r="19" spans="1:16" x14ac:dyDescent="0.25">
      <c r="A19" s="43" t="s">
        <v>82</v>
      </c>
      <c r="B19" s="44" t="s">
        <v>167</v>
      </c>
      <c r="C19" s="67">
        <v>245229.21776999999</v>
      </c>
      <c r="D19" s="67">
        <v>267146.69147000002</v>
      </c>
      <c r="E19" s="67">
        <v>272036.06440999999</v>
      </c>
      <c r="F19" s="67">
        <v>331520.46334000002</v>
      </c>
      <c r="G19" s="67">
        <v>656552.59008999995</v>
      </c>
      <c r="H19" s="67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67">
        <v>1772485.0270799999</v>
      </c>
      <c r="P19" s="46">
        <f t="shared" si="0"/>
        <v>1.8210738458024984</v>
      </c>
    </row>
    <row r="20" spans="1:16" x14ac:dyDescent="0.25">
      <c r="A20" s="43" t="s">
        <v>81</v>
      </c>
      <c r="B20" s="44" t="s">
        <v>209</v>
      </c>
      <c r="C20" s="67">
        <v>304297.17885999999</v>
      </c>
      <c r="D20" s="67">
        <v>467921.89546999999</v>
      </c>
      <c r="E20" s="67">
        <v>189270.99515999999</v>
      </c>
      <c r="F20" s="67">
        <v>490901.74757000001</v>
      </c>
      <c r="G20" s="67">
        <v>275780.01235999999</v>
      </c>
      <c r="H20" s="67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67">
        <v>1728171.8294200001</v>
      </c>
      <c r="P20" s="46">
        <f t="shared" si="0"/>
        <v>1.7755458982883559</v>
      </c>
    </row>
    <row r="21" spans="1:16" x14ac:dyDescent="0.25">
      <c r="A21" s="43" t="s">
        <v>80</v>
      </c>
      <c r="B21" s="44" t="s">
        <v>210</v>
      </c>
      <c r="C21" s="67">
        <v>301243.71467999998</v>
      </c>
      <c r="D21" s="67">
        <v>272957.78032000002</v>
      </c>
      <c r="E21" s="67">
        <v>297277.71315999998</v>
      </c>
      <c r="F21" s="67">
        <v>399260.48116000002</v>
      </c>
      <c r="G21" s="67">
        <v>332936.27743999998</v>
      </c>
      <c r="H21" s="67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67">
        <v>1603675.96676</v>
      </c>
      <c r="P21" s="46">
        <f t="shared" si="0"/>
        <v>1.647637252552578</v>
      </c>
    </row>
    <row r="22" spans="1:16" x14ac:dyDescent="0.25">
      <c r="A22" s="43" t="s">
        <v>79</v>
      </c>
      <c r="B22" s="44" t="s">
        <v>211</v>
      </c>
      <c r="C22" s="67">
        <v>316938.21961999999</v>
      </c>
      <c r="D22" s="67">
        <v>246240.14032000001</v>
      </c>
      <c r="E22" s="67">
        <v>350655.29349000001</v>
      </c>
      <c r="F22" s="67">
        <v>297372.11290000001</v>
      </c>
      <c r="G22" s="67">
        <v>241285.52012999999</v>
      </c>
      <c r="H22" s="67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67">
        <v>1452491.2864600001</v>
      </c>
      <c r="P22" s="46">
        <f t="shared" si="0"/>
        <v>1.4923081733366574</v>
      </c>
    </row>
    <row r="23" spans="1:16" x14ac:dyDescent="0.25">
      <c r="A23" s="43" t="s">
        <v>78</v>
      </c>
      <c r="B23" s="44" t="s">
        <v>212</v>
      </c>
      <c r="C23" s="67">
        <v>257922.52663000001</v>
      </c>
      <c r="D23" s="67">
        <v>244161.14442999999</v>
      </c>
      <c r="E23" s="67">
        <v>337920.48083000001</v>
      </c>
      <c r="F23" s="67">
        <v>288374.09174</v>
      </c>
      <c r="G23" s="67">
        <v>288934.19877000002</v>
      </c>
      <c r="H23" s="67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67">
        <v>1417312.4424000001</v>
      </c>
      <c r="P23" s="46">
        <f t="shared" si="0"/>
        <v>1.4561649778430579</v>
      </c>
    </row>
    <row r="24" spans="1:16" x14ac:dyDescent="0.25">
      <c r="A24" s="43" t="s">
        <v>77</v>
      </c>
      <c r="B24" s="44" t="s">
        <v>213</v>
      </c>
      <c r="C24" s="67">
        <v>183397.60868</v>
      </c>
      <c r="D24" s="67">
        <v>260925.93646</v>
      </c>
      <c r="E24" s="67">
        <v>253690.01720999999</v>
      </c>
      <c r="F24" s="67">
        <v>292891.47169999999</v>
      </c>
      <c r="G24" s="67">
        <v>201088.76214000001</v>
      </c>
      <c r="H24" s="67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67">
        <v>1191993.7961899999</v>
      </c>
      <c r="P24" s="46">
        <f t="shared" si="0"/>
        <v>1.2246697114144194</v>
      </c>
    </row>
    <row r="25" spans="1:16" ht="13" x14ac:dyDescent="0.3">
      <c r="A25" s="30"/>
      <c r="B25" s="142" t="s">
        <v>76</v>
      </c>
      <c r="C25" s="14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68">
        <f>SUM(O5:O24)</f>
        <v>62952089.31566</v>
      </c>
      <c r="P25" s="48">
        <f>SUM(P5:P24)</f>
        <v>64.677783811934631</v>
      </c>
    </row>
    <row r="26" spans="1:16" ht="13.5" customHeight="1" x14ac:dyDescent="0.3">
      <c r="A26" s="30"/>
      <c r="B26" s="143" t="s">
        <v>75</v>
      </c>
      <c r="C26" s="143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68">
        <v>97331858.955939993</v>
      </c>
      <c r="P26" s="45">
        <f>O26/O$26*100</f>
        <v>100</v>
      </c>
    </row>
    <row r="27" spans="1:16" x14ac:dyDescent="0.25">
      <c r="B27" s="31"/>
    </row>
    <row r="28" spans="1:16" ht="13" x14ac:dyDescent="0.3">
      <c r="B28" s="23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/>
  </sheetViews>
  <sheetFormatPr defaultColWidth="9.1796875" defaultRowHeight="12.5" x14ac:dyDescent="0.25"/>
  <sheetData>
    <row r="22" spans="1:1" x14ac:dyDescent="0.25">
      <c r="A22" t="s">
        <v>105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/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25" t="s">
        <v>2</v>
      </c>
    </row>
    <row r="2" spans="2:2" ht="14" x14ac:dyDescent="0.3">
      <c r="B2" s="25" t="s">
        <v>51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24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2002_2026_AYLIK_IHR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2026-06-02T07:26:09Z</dcterms:modified>
</cp:coreProperties>
</file>