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0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D4D32A8F-5689-44AB-BE77-897D8D9D054A}" xr6:coauthVersionLast="47" xr6:coauthVersionMax="47" xr10:uidLastSave="{00000000-0000-0000-0000-000000000000}"/>
  <bookViews>
    <workbookView xWindow="-110" yWindow="-110" windowWidth="19420" windowHeight="11500" tabRatio="900" xr2:uid="{00000000-000D-0000-FFFF-FFFF00000000}"/>
  </bookViews>
  <sheets>
    <sheet name="SEKTOR_USD" sheetId="1" r:id="rId1"/>
    <sheet name="SECILMIS_ISTATISTIK" sheetId="14" r:id="rId2"/>
    <sheet name="SEKTOR_TL" sheetId="2" r:id="rId3"/>
    <sheet name="USDvsTL" sheetId="3" r:id="rId4"/>
    <sheet name="GEN_SEK" sheetId="4" r:id="rId5"/>
    <sheet name="Toplam İhracat  bar gra" sheetId="15" r:id="rId6"/>
    <sheet name="ULKE" sheetId="23" r:id="rId7"/>
    <sheet name="KARŞL." sheetId="16" r:id="rId8"/>
    <sheet name="SEKT1" sheetId="17" r:id="rId9"/>
    <sheet name="SEKT2 " sheetId="18" r:id="rId10"/>
    <sheet name="SEKT3 " sheetId="19" r:id="rId11"/>
    <sheet name="SEKT4 " sheetId="20" r:id="rId12"/>
    <sheet name="SEKT5 " sheetId="21" r:id="rId13"/>
    <sheet name="2002_2026_AYLIK_IHR" sheetId="22" r:id="rId14"/>
  </sheets>
  <definedNames>
    <definedName name="_xlnm._FilterDatabase" localSheetId="13" hidden="1">'2002_2026_AYLIK_IHR'!$A$1:$O$84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O25" i="22"/>
  <c r="N25" i="22"/>
  <c r="M25" i="22"/>
  <c r="L25" i="22"/>
  <c r="K25" i="22"/>
  <c r="J25" i="22"/>
  <c r="I25" i="22"/>
  <c r="H25" i="22"/>
  <c r="G25" i="22"/>
  <c r="F25" i="22"/>
  <c r="E25" i="22"/>
  <c r="D25" i="22"/>
  <c r="C25" i="22"/>
  <c r="O24" i="22"/>
  <c r="I24" i="22"/>
  <c r="H24" i="22"/>
  <c r="G24" i="22"/>
  <c r="F24" i="22"/>
  <c r="E24" i="22"/>
  <c r="D24" i="22"/>
  <c r="C24" i="22"/>
  <c r="K29" i="1"/>
  <c r="J29" i="1"/>
  <c r="G29" i="1"/>
  <c r="F29" i="1"/>
  <c r="C29" i="1"/>
  <c r="B29" i="1"/>
  <c r="M45" i="1"/>
  <c r="L45" i="1"/>
  <c r="I45" i="1"/>
  <c r="H45" i="1"/>
  <c r="E45" i="1"/>
  <c r="D45" i="1"/>
  <c r="O84" i="22" l="1"/>
  <c r="O83" i="22" l="1"/>
  <c r="O82" i="22" l="1"/>
  <c r="C23" i="4" l="1"/>
  <c r="O81" i="22" l="1"/>
  <c r="O80" i="22" l="1"/>
  <c r="L22" i="4" l="1"/>
  <c r="K23" i="4"/>
  <c r="M22" i="4" s="1"/>
  <c r="J23" i="4"/>
  <c r="G23" i="4"/>
  <c r="I22" i="4" s="1"/>
  <c r="F23" i="4"/>
  <c r="H22" i="4"/>
  <c r="E22" i="4"/>
  <c r="D22" i="4"/>
  <c r="B23" i="4"/>
  <c r="O78" i="22" l="1"/>
  <c r="O79" i="22"/>
  <c r="D91" i="14"/>
  <c r="D90" i="14"/>
  <c r="D89" i="14"/>
  <c r="D88" i="14"/>
  <c r="D87" i="14"/>
  <c r="D86" i="14"/>
  <c r="D85" i="14"/>
  <c r="D84" i="14"/>
  <c r="D83" i="14"/>
  <c r="D82" i="14"/>
  <c r="D76" i="14"/>
  <c r="D75" i="14"/>
  <c r="D74" i="14"/>
  <c r="D73" i="14"/>
  <c r="D72" i="14"/>
  <c r="D71" i="14"/>
  <c r="D70" i="14"/>
  <c r="D69" i="14"/>
  <c r="D68" i="14"/>
  <c r="D67" i="14"/>
  <c r="D61" i="14"/>
  <c r="D60" i="14"/>
  <c r="D59" i="14"/>
  <c r="D58" i="14"/>
  <c r="D57" i="14"/>
  <c r="D56" i="14"/>
  <c r="D55" i="14"/>
  <c r="D54" i="14"/>
  <c r="D53" i="14"/>
  <c r="D52" i="14"/>
  <c r="D46" i="14"/>
  <c r="D45" i="14"/>
  <c r="D44" i="14"/>
  <c r="D43" i="14"/>
  <c r="D42" i="14"/>
  <c r="D41" i="14"/>
  <c r="D40" i="14"/>
  <c r="D39" i="14"/>
  <c r="D38" i="14"/>
  <c r="D37" i="14"/>
  <c r="D31" i="14"/>
  <c r="D30" i="14"/>
  <c r="D29" i="14"/>
  <c r="D28" i="14"/>
  <c r="D27" i="14"/>
  <c r="D26" i="14"/>
  <c r="D25" i="14"/>
  <c r="D24" i="14"/>
  <c r="D23" i="14"/>
  <c r="D22" i="14"/>
  <c r="D15" i="14"/>
  <c r="D14" i="14"/>
  <c r="D13" i="14"/>
  <c r="D12" i="14"/>
  <c r="D11" i="14"/>
  <c r="D10" i="14"/>
  <c r="D9" i="14"/>
  <c r="D8" i="14"/>
  <c r="D7" i="14"/>
  <c r="D6" i="14"/>
  <c r="O77" i="22"/>
  <c r="O76" i="22"/>
  <c r="O61" i="22"/>
  <c r="O62" i="22"/>
  <c r="O63" i="22"/>
  <c r="O64" i="22"/>
  <c r="O65" i="22"/>
  <c r="O66" i="22"/>
  <c r="O67" i="22"/>
  <c r="O68" i="22"/>
  <c r="O69" i="22"/>
  <c r="O70" i="22"/>
  <c r="O71" i="22"/>
  <c r="O72" i="22"/>
  <c r="O73" i="22"/>
  <c r="O74" i="22"/>
  <c r="O75" i="22"/>
  <c r="D57" i="22"/>
  <c r="E57" i="22"/>
  <c r="F57" i="22"/>
  <c r="G57" i="22"/>
  <c r="H57" i="22"/>
  <c r="I57" i="22"/>
  <c r="J57" i="22"/>
  <c r="K57" i="22"/>
  <c r="L57" i="22"/>
  <c r="M57" i="22"/>
  <c r="N57" i="22"/>
  <c r="C57" i="22"/>
  <c r="D56" i="22"/>
  <c r="E56" i="22"/>
  <c r="F56" i="22"/>
  <c r="G56" i="22"/>
  <c r="H56" i="22"/>
  <c r="I56" i="22"/>
  <c r="C56" i="22"/>
  <c r="D3" i="22"/>
  <c r="E3" i="22"/>
  <c r="F3" i="22"/>
  <c r="G3" i="22"/>
  <c r="H3" i="22"/>
  <c r="I3" i="22"/>
  <c r="J3" i="22"/>
  <c r="K3" i="22"/>
  <c r="L3" i="22"/>
  <c r="M3" i="22"/>
  <c r="N3" i="22"/>
  <c r="C3" i="22"/>
  <c r="D2" i="22"/>
  <c r="E2" i="22"/>
  <c r="F2" i="22"/>
  <c r="G2" i="22"/>
  <c r="H2" i="22"/>
  <c r="I2" i="22"/>
  <c r="C2" i="22"/>
  <c r="A42" i="2"/>
  <c r="A31" i="2"/>
  <c r="A32" i="2"/>
  <c r="A33" i="2"/>
  <c r="A34" i="2"/>
  <c r="A35" i="2"/>
  <c r="A36" i="2"/>
  <c r="A37" i="2"/>
  <c r="A38" i="2"/>
  <c r="A39" i="2"/>
  <c r="A40" i="2"/>
  <c r="A30" i="2"/>
  <c r="A28" i="2"/>
  <c r="A25" i="2"/>
  <c r="A26" i="2"/>
  <c r="A24" i="2"/>
  <c r="A21" i="2"/>
  <c r="A19" i="2"/>
  <c r="A11" i="2"/>
  <c r="A12" i="2"/>
  <c r="A13" i="2"/>
  <c r="A14" i="2"/>
  <c r="A15" i="2"/>
  <c r="A16" i="2"/>
  <c r="A17" i="2"/>
  <c r="A10" i="2"/>
  <c r="K42" i="2"/>
  <c r="K40" i="2"/>
  <c r="K39" i="2"/>
  <c r="K38" i="2"/>
  <c r="K37" i="2"/>
  <c r="K36" i="2"/>
  <c r="K35" i="2"/>
  <c r="K34" i="2"/>
  <c r="K33" i="2"/>
  <c r="K32" i="2"/>
  <c r="K31" i="2"/>
  <c r="K30" i="2"/>
  <c r="K28" i="2"/>
  <c r="K26" i="2"/>
  <c r="K25" i="2"/>
  <c r="K24" i="2"/>
  <c r="K21" i="2"/>
  <c r="K19" i="2"/>
  <c r="K17" i="2"/>
  <c r="K16" i="2"/>
  <c r="K15" i="2"/>
  <c r="K14" i="2"/>
  <c r="K13" i="2"/>
  <c r="K12" i="2"/>
  <c r="K11" i="2"/>
  <c r="K10" i="2"/>
  <c r="J42" i="2"/>
  <c r="J40" i="2"/>
  <c r="J39" i="2"/>
  <c r="J38" i="2"/>
  <c r="J37" i="2"/>
  <c r="J36" i="2"/>
  <c r="J35" i="2"/>
  <c r="J34" i="2"/>
  <c r="J33" i="2"/>
  <c r="J32" i="2"/>
  <c r="J31" i="2"/>
  <c r="J30" i="2"/>
  <c r="J28" i="2"/>
  <c r="L28" i="2" s="1"/>
  <c r="G28" i="3" s="1"/>
  <c r="J26" i="2"/>
  <c r="J25" i="2"/>
  <c r="J24" i="2"/>
  <c r="J21" i="2"/>
  <c r="J19" i="2"/>
  <c r="J17" i="2"/>
  <c r="J16" i="2"/>
  <c r="J15" i="2"/>
  <c r="J14" i="2"/>
  <c r="J13" i="2"/>
  <c r="L13" i="2" s="1"/>
  <c r="G13" i="3" s="1"/>
  <c r="J12" i="2"/>
  <c r="J11" i="2"/>
  <c r="J10" i="2"/>
  <c r="G42" i="2"/>
  <c r="G40" i="2"/>
  <c r="G39" i="2"/>
  <c r="G38" i="2"/>
  <c r="G37" i="2"/>
  <c r="G36" i="2"/>
  <c r="G35" i="2"/>
  <c r="G34" i="2"/>
  <c r="G33" i="2"/>
  <c r="G32" i="2"/>
  <c r="G31" i="2"/>
  <c r="G30" i="2"/>
  <c r="G28" i="2"/>
  <c r="G26" i="2"/>
  <c r="G25" i="2"/>
  <c r="G24" i="2"/>
  <c r="G21" i="2"/>
  <c r="G19" i="2"/>
  <c r="G17" i="2"/>
  <c r="G16" i="2"/>
  <c r="G15" i="2"/>
  <c r="G14" i="2"/>
  <c r="G13" i="2"/>
  <c r="G12" i="2"/>
  <c r="G11" i="2"/>
  <c r="G10" i="2"/>
  <c r="F42" i="2"/>
  <c r="F40" i="2"/>
  <c r="F39" i="2"/>
  <c r="F38" i="2"/>
  <c r="F37" i="2"/>
  <c r="F36" i="2"/>
  <c r="F35" i="2"/>
  <c r="F34" i="2"/>
  <c r="F33" i="2"/>
  <c r="F32" i="2"/>
  <c r="F31" i="2"/>
  <c r="F30" i="2"/>
  <c r="F28" i="2"/>
  <c r="F26" i="2"/>
  <c r="F25" i="2"/>
  <c r="F24" i="2"/>
  <c r="F21" i="2"/>
  <c r="H21" i="2" s="1"/>
  <c r="E21" i="3" s="1"/>
  <c r="F19" i="2"/>
  <c r="F17" i="2"/>
  <c r="F16" i="2"/>
  <c r="F15" i="2"/>
  <c r="F14" i="2"/>
  <c r="F13" i="2"/>
  <c r="F12" i="2"/>
  <c r="F11" i="2"/>
  <c r="F10" i="2"/>
  <c r="C42" i="2"/>
  <c r="C40" i="2"/>
  <c r="C39" i="2"/>
  <c r="C38" i="2"/>
  <c r="C37" i="2"/>
  <c r="C36" i="2"/>
  <c r="C35" i="2"/>
  <c r="C34" i="2"/>
  <c r="C33" i="2"/>
  <c r="C32" i="2"/>
  <c r="C31" i="2"/>
  <c r="C30" i="2"/>
  <c r="C28" i="2"/>
  <c r="C26" i="2"/>
  <c r="C25" i="2"/>
  <c r="C24" i="2"/>
  <c r="C21" i="2"/>
  <c r="C19" i="2"/>
  <c r="C17" i="2"/>
  <c r="C16" i="2"/>
  <c r="C15" i="2"/>
  <c r="C14" i="2"/>
  <c r="C13" i="2"/>
  <c r="C12" i="2"/>
  <c r="C11" i="2"/>
  <c r="C10" i="2"/>
  <c r="B42" i="2"/>
  <c r="B40" i="2"/>
  <c r="B39" i="2"/>
  <c r="B38" i="2"/>
  <c r="B37" i="2"/>
  <c r="B36" i="2"/>
  <c r="B35" i="2"/>
  <c r="B34" i="2"/>
  <c r="B33" i="2"/>
  <c r="B32" i="2"/>
  <c r="B31" i="2"/>
  <c r="B30" i="2"/>
  <c r="B28" i="2"/>
  <c r="B26" i="2"/>
  <c r="B25" i="2"/>
  <c r="B24" i="2"/>
  <c r="B21" i="2"/>
  <c r="B19" i="2"/>
  <c r="B17" i="2"/>
  <c r="B16" i="2"/>
  <c r="B15" i="2"/>
  <c r="D15" i="2" s="1"/>
  <c r="C15" i="3" s="1"/>
  <c r="B14" i="2"/>
  <c r="B13" i="2"/>
  <c r="B12" i="2"/>
  <c r="B11" i="2"/>
  <c r="B10" i="2"/>
  <c r="C7" i="2"/>
  <c r="B7" i="2"/>
  <c r="F6" i="2"/>
  <c r="B6" i="2"/>
  <c r="K41" i="1"/>
  <c r="J41" i="1"/>
  <c r="J41" i="2" s="1"/>
  <c r="G41" i="1"/>
  <c r="G41" i="2" s="1"/>
  <c r="F41" i="1"/>
  <c r="H41" i="1" s="1"/>
  <c r="D42" i="3" s="1"/>
  <c r="F41" i="2"/>
  <c r="C41" i="1"/>
  <c r="C41" i="2" s="1"/>
  <c r="B41" i="1"/>
  <c r="B41" i="2" s="1"/>
  <c r="J29" i="2"/>
  <c r="G29" i="2"/>
  <c r="C29" i="2"/>
  <c r="B29" i="2"/>
  <c r="K27" i="1"/>
  <c r="J27" i="1"/>
  <c r="G27" i="1"/>
  <c r="F27" i="1"/>
  <c r="F27" i="2" s="1"/>
  <c r="C27" i="1"/>
  <c r="B27" i="1"/>
  <c r="B27" i="2" s="1"/>
  <c r="K23" i="1"/>
  <c r="J23" i="1"/>
  <c r="J23" i="2" s="1"/>
  <c r="G23" i="1"/>
  <c r="F23" i="1"/>
  <c r="F23" i="2" s="1"/>
  <c r="C23" i="1"/>
  <c r="C23" i="2" s="1"/>
  <c r="B23" i="1"/>
  <c r="K20" i="1"/>
  <c r="K20" i="2" s="1"/>
  <c r="J20" i="1"/>
  <c r="G20" i="1"/>
  <c r="G20" i="2" s="1"/>
  <c r="F20" i="1"/>
  <c r="F20" i="2" s="1"/>
  <c r="C20" i="1"/>
  <c r="C20" i="2" s="1"/>
  <c r="B20" i="1"/>
  <c r="B20" i="2" s="1"/>
  <c r="K18" i="1"/>
  <c r="L18" i="1" s="1"/>
  <c r="F18" i="3" s="1"/>
  <c r="J18" i="1"/>
  <c r="J18" i="2" s="1"/>
  <c r="G18" i="1"/>
  <c r="F18" i="1"/>
  <c r="F18" i="2" s="1"/>
  <c r="C18" i="1"/>
  <c r="C18" i="2" s="1"/>
  <c r="B18" i="1"/>
  <c r="B18" i="2" s="1"/>
  <c r="K9" i="1"/>
  <c r="K9" i="2" s="1"/>
  <c r="J9" i="1"/>
  <c r="L9" i="1" s="1"/>
  <c r="F9" i="3" s="1"/>
  <c r="G9" i="1"/>
  <c r="G9" i="2" s="1"/>
  <c r="F9" i="1"/>
  <c r="C9" i="1"/>
  <c r="C9" i="2" s="1"/>
  <c r="B9" i="1"/>
  <c r="B9" i="2" s="1"/>
  <c r="G27" i="2"/>
  <c r="K41" i="2"/>
  <c r="K29" i="2"/>
  <c r="H23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3" i="4"/>
  <c r="M23" i="4"/>
  <c r="L23" i="4"/>
  <c r="M21" i="4"/>
  <c r="L21" i="4"/>
  <c r="M20" i="4"/>
  <c r="L20" i="4"/>
  <c r="M19" i="4"/>
  <c r="L19" i="4"/>
  <c r="M18" i="4"/>
  <c r="L18" i="4"/>
  <c r="M17" i="4"/>
  <c r="L17" i="4"/>
  <c r="M16" i="4"/>
  <c r="L16" i="4"/>
  <c r="M15" i="4"/>
  <c r="L15" i="4"/>
  <c r="M14" i="4"/>
  <c r="L14" i="4"/>
  <c r="M13" i="4"/>
  <c r="L13" i="4"/>
  <c r="M12" i="4"/>
  <c r="L12" i="4"/>
  <c r="M11" i="4"/>
  <c r="L11" i="4"/>
  <c r="M10" i="4"/>
  <c r="L10" i="4"/>
  <c r="M9" i="4"/>
  <c r="L9" i="4"/>
  <c r="L42" i="1"/>
  <c r="F43" i="3" s="1"/>
  <c r="F41" i="3"/>
  <c r="L40" i="1"/>
  <c r="F40" i="3" s="1"/>
  <c r="L39" i="1"/>
  <c r="F39" i="3" s="1"/>
  <c r="L38" i="1"/>
  <c r="F38" i="3" s="1"/>
  <c r="L37" i="1"/>
  <c r="F37" i="3" s="1"/>
  <c r="L36" i="1"/>
  <c r="F36" i="3" s="1"/>
  <c r="L35" i="1"/>
  <c r="F35" i="3" s="1"/>
  <c r="L34" i="1"/>
  <c r="F34" i="3" s="1"/>
  <c r="L33" i="1"/>
  <c r="F33" i="3" s="1"/>
  <c r="L32" i="1"/>
  <c r="F32" i="3" s="1"/>
  <c r="L31" i="1"/>
  <c r="F31" i="3" s="1"/>
  <c r="L30" i="1"/>
  <c r="F30" i="3" s="1"/>
  <c r="L28" i="1"/>
  <c r="F28" i="3" s="1"/>
  <c r="L26" i="1"/>
  <c r="F26" i="3" s="1"/>
  <c r="L25" i="1"/>
  <c r="F25" i="3" s="1"/>
  <c r="L24" i="1"/>
  <c r="F24" i="3" s="1"/>
  <c r="L21" i="1"/>
  <c r="F21" i="3" s="1"/>
  <c r="L19" i="1"/>
  <c r="F19" i="3" s="1"/>
  <c r="L17" i="1"/>
  <c r="F17" i="3" s="1"/>
  <c r="L16" i="1"/>
  <c r="F16" i="3" s="1"/>
  <c r="L15" i="1"/>
  <c r="F15" i="3" s="1"/>
  <c r="L14" i="1"/>
  <c r="F14" i="3" s="1"/>
  <c r="L13" i="1"/>
  <c r="F13" i="3" s="1"/>
  <c r="L12" i="1"/>
  <c r="F12" i="3" s="1"/>
  <c r="L11" i="1"/>
  <c r="F11" i="3" s="1"/>
  <c r="L10" i="1"/>
  <c r="F10" i="3" s="1"/>
  <c r="P5" i="23"/>
  <c r="P6" i="23"/>
  <c r="P7" i="23"/>
  <c r="P8" i="23"/>
  <c r="P9" i="23"/>
  <c r="P10" i="23"/>
  <c r="P11" i="23"/>
  <c r="P12" i="23"/>
  <c r="P13" i="23"/>
  <c r="P14" i="23"/>
  <c r="P15" i="23"/>
  <c r="P16" i="23"/>
  <c r="P17" i="23"/>
  <c r="P18" i="23"/>
  <c r="P19" i="23"/>
  <c r="P20" i="23"/>
  <c r="P21" i="23"/>
  <c r="P22" i="23"/>
  <c r="P23" i="23"/>
  <c r="P24" i="23"/>
  <c r="P26" i="23"/>
  <c r="O56" i="22"/>
  <c r="O57" i="22"/>
  <c r="O60" i="22"/>
  <c r="I23" i="4"/>
  <c r="E23" i="4"/>
  <c r="I21" i="4"/>
  <c r="H21" i="4"/>
  <c r="E21" i="4"/>
  <c r="I20" i="4"/>
  <c r="H20" i="4"/>
  <c r="E20" i="4"/>
  <c r="I19" i="4"/>
  <c r="H19" i="4"/>
  <c r="E19" i="4"/>
  <c r="I18" i="4"/>
  <c r="H18" i="4"/>
  <c r="E18" i="4"/>
  <c r="I17" i="4"/>
  <c r="H17" i="4"/>
  <c r="E17" i="4"/>
  <c r="I16" i="4"/>
  <c r="H16" i="4"/>
  <c r="E16" i="4"/>
  <c r="I15" i="4"/>
  <c r="H15" i="4"/>
  <c r="E15" i="4"/>
  <c r="I14" i="4"/>
  <c r="H14" i="4"/>
  <c r="E14" i="4"/>
  <c r="I13" i="4"/>
  <c r="H13" i="4"/>
  <c r="E13" i="4"/>
  <c r="I12" i="4"/>
  <c r="H12" i="4"/>
  <c r="E12" i="4"/>
  <c r="I11" i="4"/>
  <c r="H11" i="4"/>
  <c r="E11" i="4"/>
  <c r="I10" i="4"/>
  <c r="H10" i="4"/>
  <c r="E10" i="4"/>
  <c r="I9" i="4"/>
  <c r="H9" i="4"/>
  <c r="E9" i="4"/>
  <c r="H42" i="1"/>
  <c r="D43" i="3" s="1"/>
  <c r="D42" i="1"/>
  <c r="B43" i="3" s="1"/>
  <c r="D41" i="3"/>
  <c r="B41" i="3"/>
  <c r="H40" i="1"/>
  <c r="D40" i="3" s="1"/>
  <c r="D40" i="1"/>
  <c r="B40" i="3" s="1"/>
  <c r="H39" i="1"/>
  <c r="D39" i="3" s="1"/>
  <c r="D39" i="1"/>
  <c r="B39" i="3" s="1"/>
  <c r="H38" i="1"/>
  <c r="D38" i="3" s="1"/>
  <c r="D38" i="1"/>
  <c r="B38" i="3"/>
  <c r="H37" i="1"/>
  <c r="D37" i="3" s="1"/>
  <c r="D37" i="1"/>
  <c r="B37" i="3" s="1"/>
  <c r="H36" i="1"/>
  <c r="D36" i="3" s="1"/>
  <c r="D36" i="1"/>
  <c r="B36" i="3" s="1"/>
  <c r="H35" i="1"/>
  <c r="D35" i="3" s="1"/>
  <c r="D35" i="1"/>
  <c r="B35" i="3" s="1"/>
  <c r="H34" i="1"/>
  <c r="D34" i="3" s="1"/>
  <c r="D34" i="1"/>
  <c r="B34" i="3" s="1"/>
  <c r="H33" i="1"/>
  <c r="D33" i="3" s="1"/>
  <c r="D33" i="1"/>
  <c r="B33" i="3" s="1"/>
  <c r="H32" i="1"/>
  <c r="D32" i="3" s="1"/>
  <c r="D32" i="1"/>
  <c r="B32" i="3" s="1"/>
  <c r="H31" i="1"/>
  <c r="D31" i="3" s="1"/>
  <c r="D31" i="1"/>
  <c r="B31" i="3" s="1"/>
  <c r="H30" i="1"/>
  <c r="D30" i="3" s="1"/>
  <c r="D30" i="1"/>
  <c r="B30" i="3"/>
  <c r="H28" i="1"/>
  <c r="D28" i="3" s="1"/>
  <c r="D28" i="1"/>
  <c r="B28" i="3" s="1"/>
  <c r="H26" i="1"/>
  <c r="D26" i="3" s="1"/>
  <c r="D26" i="1"/>
  <c r="B26" i="3" s="1"/>
  <c r="H25" i="1"/>
  <c r="D25" i="3" s="1"/>
  <c r="D25" i="1"/>
  <c r="B25" i="3" s="1"/>
  <c r="H24" i="1"/>
  <c r="D24" i="3" s="1"/>
  <c r="D24" i="1"/>
  <c r="B24" i="3" s="1"/>
  <c r="H21" i="1"/>
  <c r="D21" i="3" s="1"/>
  <c r="D21" i="1"/>
  <c r="B21" i="3" s="1"/>
  <c r="H19" i="1"/>
  <c r="D19" i="3" s="1"/>
  <c r="D19" i="1"/>
  <c r="B19" i="3" s="1"/>
  <c r="H17" i="1"/>
  <c r="D17" i="3" s="1"/>
  <c r="D17" i="1"/>
  <c r="B17" i="3" s="1"/>
  <c r="H16" i="1"/>
  <c r="D16" i="3" s="1"/>
  <c r="D16" i="1"/>
  <c r="B16" i="3" s="1"/>
  <c r="H15" i="1"/>
  <c r="D15" i="3" s="1"/>
  <c r="D15" i="1"/>
  <c r="B15" i="3"/>
  <c r="H14" i="1"/>
  <c r="D14" i="3" s="1"/>
  <c r="D14" i="1"/>
  <c r="B14" i="3" s="1"/>
  <c r="H13" i="1"/>
  <c r="D13" i="3" s="1"/>
  <c r="D13" i="1"/>
  <c r="B13" i="3" s="1"/>
  <c r="H12" i="1"/>
  <c r="D12" i="3" s="1"/>
  <c r="D12" i="1"/>
  <c r="B12" i="3" s="1"/>
  <c r="H11" i="1"/>
  <c r="D11" i="3" s="1"/>
  <c r="D11" i="1"/>
  <c r="B11" i="3" s="1"/>
  <c r="H10" i="1"/>
  <c r="D10" i="3" s="1"/>
  <c r="D10" i="1"/>
  <c r="B10" i="3" s="1"/>
  <c r="H24" i="2" l="1"/>
  <c r="E24" i="3" s="1"/>
  <c r="L12" i="2"/>
  <c r="G12" i="3" s="1"/>
  <c r="D14" i="2"/>
  <c r="C14" i="3" s="1"/>
  <c r="H38" i="2"/>
  <c r="E38" i="3" s="1"/>
  <c r="L14" i="2"/>
  <c r="G14" i="3" s="1"/>
  <c r="D37" i="2"/>
  <c r="C37" i="3" s="1"/>
  <c r="D38" i="2"/>
  <c r="C38" i="3" s="1"/>
  <c r="H35" i="2"/>
  <c r="E35" i="3" s="1"/>
  <c r="H37" i="2"/>
  <c r="E37" i="3" s="1"/>
  <c r="D11" i="2"/>
  <c r="C11" i="3" s="1"/>
  <c r="D39" i="2"/>
  <c r="C39" i="3" s="1"/>
  <c r="H36" i="2"/>
  <c r="E36" i="3" s="1"/>
  <c r="L34" i="2"/>
  <c r="G34" i="3" s="1"/>
  <c r="H17" i="2"/>
  <c r="E17" i="3" s="1"/>
  <c r="L35" i="2"/>
  <c r="G35" i="3" s="1"/>
  <c r="H27" i="2"/>
  <c r="E27" i="3" s="1"/>
  <c r="H19" i="2"/>
  <c r="E19" i="3" s="1"/>
  <c r="L36" i="2"/>
  <c r="G36" i="3" s="1"/>
  <c r="C41" i="3"/>
  <c r="L41" i="1"/>
  <c r="F42" i="3" s="1"/>
  <c r="H32" i="2"/>
  <c r="E32" i="3" s="1"/>
  <c r="H13" i="2"/>
  <c r="E13" i="3" s="1"/>
  <c r="D34" i="2"/>
  <c r="C34" i="3" s="1"/>
  <c r="L37" i="2"/>
  <c r="G37" i="3" s="1"/>
  <c r="H12" i="2"/>
  <c r="E12" i="3" s="1"/>
  <c r="E41" i="3"/>
  <c r="L32" i="2"/>
  <c r="G32" i="3" s="1"/>
  <c r="D31" i="2"/>
  <c r="C31" i="3" s="1"/>
  <c r="H15" i="2"/>
  <c r="E15" i="3" s="1"/>
  <c r="D35" i="2"/>
  <c r="C35" i="3" s="1"/>
  <c r="D16" i="2"/>
  <c r="C16" i="3" s="1"/>
  <c r="H34" i="2"/>
  <c r="E34" i="3" s="1"/>
  <c r="D17" i="2"/>
  <c r="C17" i="3" s="1"/>
  <c r="D19" i="2"/>
  <c r="C19" i="3" s="1"/>
  <c r="D13" i="2"/>
  <c r="C13" i="3" s="1"/>
  <c r="L16" i="2"/>
  <c r="G16" i="3" s="1"/>
  <c r="H14" i="2"/>
  <c r="E14" i="3" s="1"/>
  <c r="H16" i="2"/>
  <c r="E16" i="3" s="1"/>
  <c r="L17" i="2"/>
  <c r="G17" i="3" s="1"/>
  <c r="P25" i="23"/>
  <c r="D40" i="2"/>
  <c r="C40" i="3" s="1"/>
  <c r="D21" i="2"/>
  <c r="C21" i="3" s="1"/>
  <c r="D12" i="2"/>
  <c r="C12" i="3" s="1"/>
  <c r="H31" i="2"/>
  <c r="E31" i="3" s="1"/>
  <c r="L11" i="2"/>
  <c r="G11" i="3" s="1"/>
  <c r="G22" i="1"/>
  <c r="G22" i="2" s="1"/>
  <c r="D28" i="2"/>
  <c r="C28" i="3" s="1"/>
  <c r="H26" i="2"/>
  <c r="E26" i="3" s="1"/>
  <c r="G41" i="3"/>
  <c r="L41" i="2"/>
  <c r="G42" i="3" s="1"/>
  <c r="D30" i="2"/>
  <c r="C30" i="3" s="1"/>
  <c r="H10" i="2"/>
  <c r="E10" i="3" s="1"/>
  <c r="H28" i="2"/>
  <c r="E28" i="3" s="1"/>
  <c r="L42" i="2"/>
  <c r="G43" i="3" s="1"/>
  <c r="L23" i="1"/>
  <c r="F23" i="3" s="1"/>
  <c r="H11" i="2"/>
  <c r="E11" i="3" s="1"/>
  <c r="H30" i="2"/>
  <c r="E30" i="3" s="1"/>
  <c r="L10" i="2"/>
  <c r="G10" i="3" s="1"/>
  <c r="K18" i="2"/>
  <c r="L18" i="2" s="1"/>
  <c r="G18" i="3" s="1"/>
  <c r="L31" i="2"/>
  <c r="G31" i="3" s="1"/>
  <c r="D32" i="2"/>
  <c r="C32" i="3" s="1"/>
  <c r="D24" i="2"/>
  <c r="C24" i="3" s="1"/>
  <c r="H39" i="2"/>
  <c r="E39" i="3" s="1"/>
  <c r="L21" i="2"/>
  <c r="G21" i="3" s="1"/>
  <c r="L38" i="2"/>
  <c r="G38" i="3" s="1"/>
  <c r="H41" i="2"/>
  <c r="E42" i="3" s="1"/>
  <c r="H20" i="1"/>
  <c r="D20" i="3" s="1"/>
  <c r="H40" i="2"/>
  <c r="E40" i="3" s="1"/>
  <c r="L24" i="2"/>
  <c r="G24" i="3" s="1"/>
  <c r="H18" i="1"/>
  <c r="D18" i="3" s="1"/>
  <c r="D26" i="2"/>
  <c r="C26" i="3" s="1"/>
  <c r="L40" i="2"/>
  <c r="G40" i="3" s="1"/>
  <c r="D10" i="2"/>
  <c r="C10" i="3" s="1"/>
  <c r="H42" i="2"/>
  <c r="E43" i="3" s="1"/>
  <c r="L26" i="2"/>
  <c r="G26" i="3" s="1"/>
  <c r="O25" i="23"/>
  <c r="L29" i="1"/>
  <c r="F29" i="3" s="1"/>
  <c r="D33" i="2"/>
  <c r="C33" i="3" s="1"/>
  <c r="L29" i="2"/>
  <c r="G29" i="3" s="1"/>
  <c r="D29" i="2"/>
  <c r="C29" i="3" s="1"/>
  <c r="K22" i="1"/>
  <c r="K22" i="2" s="1"/>
  <c r="H25" i="2"/>
  <c r="E25" i="3" s="1"/>
  <c r="J22" i="1"/>
  <c r="J22" i="2" s="1"/>
  <c r="H23" i="1"/>
  <c r="D23" i="3" s="1"/>
  <c r="G23" i="2"/>
  <c r="H23" i="2" s="1"/>
  <c r="E23" i="3" s="1"/>
  <c r="H20" i="2"/>
  <c r="E20" i="3" s="1"/>
  <c r="F8" i="1"/>
  <c r="F8" i="2" s="1"/>
  <c r="D18" i="2"/>
  <c r="C18" i="3" s="1"/>
  <c r="D9" i="2"/>
  <c r="C9" i="3" s="1"/>
  <c r="F9" i="2"/>
  <c r="H9" i="2" s="1"/>
  <c r="E9" i="3" s="1"/>
  <c r="D9" i="1"/>
  <c r="B9" i="3" s="1"/>
  <c r="O2" i="22"/>
  <c r="H9" i="1"/>
  <c r="D9" i="3" s="1"/>
  <c r="D20" i="1"/>
  <c r="B20" i="3" s="1"/>
  <c r="D18" i="1"/>
  <c r="B18" i="3" s="1"/>
  <c r="H27" i="1"/>
  <c r="D27" i="3" s="1"/>
  <c r="J8" i="1"/>
  <c r="J8" i="2" s="1"/>
  <c r="B8" i="1"/>
  <c r="B8" i="2" s="1"/>
  <c r="K8" i="1"/>
  <c r="J27" i="2"/>
  <c r="O3" i="22"/>
  <c r="K23" i="2"/>
  <c r="L23" i="2" s="1"/>
  <c r="G23" i="3" s="1"/>
  <c r="D42" i="2"/>
  <c r="C43" i="3" s="1"/>
  <c r="L30" i="2"/>
  <c r="G30" i="3" s="1"/>
  <c r="D20" i="2"/>
  <c r="C20" i="3" s="1"/>
  <c r="D41" i="1"/>
  <c r="B42" i="3" s="1"/>
  <c r="C8" i="1"/>
  <c r="D41" i="2"/>
  <c r="C42" i="3" s="1"/>
  <c r="D27" i="1"/>
  <c r="B27" i="3" s="1"/>
  <c r="D29" i="1"/>
  <c r="B29" i="3" s="1"/>
  <c r="D36" i="2"/>
  <c r="C36" i="3" s="1"/>
  <c r="L19" i="2"/>
  <c r="G19" i="3" s="1"/>
  <c r="G18" i="2"/>
  <c r="G8" i="1"/>
  <c r="B23" i="2"/>
  <c r="D23" i="2" s="1"/>
  <c r="C23" i="3" s="1"/>
  <c r="D23" i="1"/>
  <c r="B23" i="3" s="1"/>
  <c r="B22" i="1"/>
  <c r="F29" i="2"/>
  <c r="H29" i="2" s="1"/>
  <c r="E29" i="3" s="1"/>
  <c r="F22" i="1"/>
  <c r="H29" i="1"/>
  <c r="D29" i="3" s="1"/>
  <c r="D25" i="2"/>
  <c r="C25" i="3" s="1"/>
  <c r="L15" i="2"/>
  <c r="G15" i="3" s="1"/>
  <c r="L25" i="2"/>
  <c r="G25" i="3" s="1"/>
  <c r="L33" i="2"/>
  <c r="G33" i="3" s="1"/>
  <c r="L39" i="2"/>
  <c r="G39" i="3" s="1"/>
  <c r="H33" i="2"/>
  <c r="E33" i="3" s="1"/>
  <c r="L27" i="1"/>
  <c r="F27" i="3" s="1"/>
  <c r="K27" i="2"/>
  <c r="J20" i="2"/>
  <c r="L20" i="2" s="1"/>
  <c r="G20" i="3" s="1"/>
  <c r="L20" i="1"/>
  <c r="F20" i="3" s="1"/>
  <c r="C27" i="2"/>
  <c r="C22" i="1"/>
  <c r="J9" i="2"/>
  <c r="L9" i="2" s="1"/>
  <c r="G9" i="3" s="1"/>
  <c r="K43" i="1" l="1"/>
  <c r="L22" i="1"/>
  <c r="F22" i="3" s="1"/>
  <c r="L8" i="1"/>
  <c r="F8" i="3" s="1"/>
  <c r="K8" i="2"/>
  <c r="J43" i="1"/>
  <c r="D8" i="1"/>
  <c r="B8" i="3" s="1"/>
  <c r="C8" i="2"/>
  <c r="D8" i="2" s="1"/>
  <c r="C8" i="3" s="1"/>
  <c r="L22" i="2"/>
  <c r="G22" i="3" s="1"/>
  <c r="G8" i="2"/>
  <c r="G43" i="1"/>
  <c r="H8" i="1"/>
  <c r="D8" i="3" s="1"/>
  <c r="D27" i="2"/>
  <c r="C27" i="3" s="1"/>
  <c r="F43" i="1"/>
  <c r="F44" i="1" s="1"/>
  <c r="H22" i="1"/>
  <c r="D22" i="3" s="1"/>
  <c r="F22" i="2"/>
  <c r="H22" i="2" s="1"/>
  <c r="E22" i="3" s="1"/>
  <c r="L8" i="2"/>
  <c r="G8" i="3" s="1"/>
  <c r="C22" i="2"/>
  <c r="D22" i="1"/>
  <c r="B22" i="3" s="1"/>
  <c r="H18" i="2"/>
  <c r="E18" i="3" s="1"/>
  <c r="L27" i="2"/>
  <c r="G27" i="3" s="1"/>
  <c r="B43" i="1"/>
  <c r="B44" i="1" s="1"/>
  <c r="B22" i="2"/>
  <c r="C43" i="1"/>
  <c r="C44" i="1" s="1"/>
  <c r="G44" i="1" l="1"/>
  <c r="J43" i="2"/>
  <c r="J44" i="1"/>
  <c r="E44" i="1"/>
  <c r="D44" i="1"/>
  <c r="K44" i="1"/>
  <c r="K43" i="2"/>
  <c r="M27" i="2" s="1"/>
  <c r="L43" i="1"/>
  <c r="F44" i="3" s="1"/>
  <c r="H43" i="1"/>
  <c r="D44" i="3" s="1"/>
  <c r="G43" i="2"/>
  <c r="B43" i="2"/>
  <c r="D22" i="2"/>
  <c r="C22" i="3" s="1"/>
  <c r="F43" i="2"/>
  <c r="H8" i="2"/>
  <c r="E8" i="3" s="1"/>
  <c r="M8" i="2"/>
  <c r="D43" i="1"/>
  <c r="B44" i="3" s="1"/>
  <c r="C43" i="2"/>
  <c r="M21" i="2"/>
  <c r="L44" i="1" l="1"/>
  <c r="M32" i="2"/>
  <c r="M17" i="2"/>
  <c r="M26" i="2"/>
  <c r="M36" i="2"/>
  <c r="H44" i="1"/>
  <c r="M40" i="2"/>
  <c r="M34" i="2"/>
  <c r="M20" i="2"/>
  <c r="M12" i="2"/>
  <c r="M42" i="2"/>
  <c r="M41" i="2"/>
  <c r="M11" i="2"/>
  <c r="M39" i="2"/>
  <c r="M23" i="2"/>
  <c r="M37" i="2"/>
  <c r="L43" i="2"/>
  <c r="G44" i="3" s="1"/>
  <c r="M24" i="2"/>
  <c r="M15" i="2"/>
  <c r="M18" i="2"/>
  <c r="M33" i="2"/>
  <c r="M19" i="2"/>
  <c r="M30" i="2"/>
  <c r="M43" i="2"/>
  <c r="M38" i="2"/>
  <c r="M16" i="2"/>
  <c r="M28" i="2"/>
  <c r="M9" i="2"/>
  <c r="M10" i="2"/>
  <c r="M14" i="2"/>
  <c r="M29" i="2"/>
  <c r="M31" i="2"/>
  <c r="M22" i="2"/>
  <c r="M13" i="2"/>
  <c r="M25" i="2"/>
  <c r="M35" i="2"/>
  <c r="I14" i="2"/>
  <c r="I30" i="2"/>
  <c r="I21" i="2"/>
  <c r="I10" i="2"/>
  <c r="I19" i="2"/>
  <c r="I20" i="2"/>
  <c r="I16" i="2"/>
  <c r="I36" i="2"/>
  <c r="I24" i="2"/>
  <c r="I22" i="2"/>
  <c r="I31" i="2"/>
  <c r="I40" i="2"/>
  <c r="I38" i="2"/>
  <c r="I13" i="2"/>
  <c r="I43" i="2"/>
  <c r="I32" i="2"/>
  <c r="I11" i="2"/>
  <c r="I27" i="2"/>
  <c r="I28" i="2"/>
  <c r="I42" i="2"/>
  <c r="I35" i="2"/>
  <c r="I37" i="2"/>
  <c r="I12" i="2"/>
  <c r="I23" i="2"/>
  <c r="H43" i="2"/>
  <c r="E44" i="3" s="1"/>
  <c r="I34" i="2"/>
  <c r="I26" i="2"/>
  <c r="I17" i="2"/>
  <c r="I25" i="2"/>
  <c r="I9" i="2"/>
  <c r="I33" i="2"/>
  <c r="I41" i="2"/>
  <c r="I15" i="2"/>
  <c r="I39" i="2"/>
  <c r="I29" i="2"/>
  <c r="I18" i="2"/>
  <c r="I8" i="2"/>
  <c r="E8" i="2"/>
  <c r="E30" i="2"/>
  <c r="E42" i="2"/>
  <c r="E34" i="2"/>
  <c r="E31" i="2"/>
  <c r="E26" i="2"/>
  <c r="E18" i="2"/>
  <c r="E19" i="2"/>
  <c r="E10" i="2"/>
  <c r="E14" i="2"/>
  <c r="E41" i="2"/>
  <c r="E23" i="2"/>
  <c r="E12" i="2"/>
  <c r="E43" i="2"/>
  <c r="E11" i="2"/>
  <c r="E40" i="2"/>
  <c r="E16" i="2"/>
  <c r="E21" i="2"/>
  <c r="E38" i="2"/>
  <c r="E13" i="2"/>
  <c r="E17" i="2"/>
  <c r="E35" i="2"/>
  <c r="E37" i="2"/>
  <c r="E20" i="2"/>
  <c r="E36" i="2"/>
  <c r="E32" i="2"/>
  <c r="E28" i="2"/>
  <c r="E24" i="2"/>
  <c r="D43" i="2"/>
  <c r="C44" i="3" s="1"/>
  <c r="E29" i="2"/>
  <c r="E39" i="2"/>
  <c r="E9" i="2"/>
  <c r="E15" i="2"/>
  <c r="E25" i="2"/>
  <c r="E33" i="2"/>
  <c r="E27" i="2"/>
  <c r="E22" i="2"/>
</calcChain>
</file>

<file path=xl/sharedStrings.xml><?xml version="1.0" encoding="utf-8"?>
<sst xmlns="http://schemas.openxmlformats.org/spreadsheetml/2006/main" count="415" uniqueCount="222">
  <si>
    <t>TEMMUZ</t>
  </si>
  <si>
    <t>SEKTÖRLER</t>
  </si>
  <si>
    <t>I. TARIM</t>
  </si>
  <si>
    <t xml:space="preserve">   A. BİTKİSEL ÜRÜNLER</t>
  </si>
  <si>
    <t xml:space="preserve">     Hububat, Bakliyat, Yağlı Tohumlar ve Mam.</t>
  </si>
  <si>
    <t xml:space="preserve">     Yaş Meyve ve Sebze</t>
  </si>
  <si>
    <t xml:space="preserve">     Meyve Sebze Mamulleri</t>
  </si>
  <si>
    <t xml:space="preserve">     Kuru Meyve ve Mamulleri</t>
  </si>
  <si>
    <t xml:space="preserve">     Fındık ve Mamulleri</t>
  </si>
  <si>
    <t xml:space="preserve">     Zeytin ve Zeytinyağı</t>
  </si>
  <si>
    <t xml:space="preserve">     Tütün ve Mamulleri</t>
  </si>
  <si>
    <t xml:space="preserve">     Süs Bitkileri</t>
  </si>
  <si>
    <t xml:space="preserve">   B. HAYVANSAL ÜRÜNLER</t>
  </si>
  <si>
    <t xml:space="preserve">     Su Ürünleri ve Hayvansal Mamuller</t>
  </si>
  <si>
    <t>II. SANAYİ</t>
  </si>
  <si>
    <t xml:space="preserve">   A. TARIMA DAYALI İŞLENMİŞ ÜRÜNLER</t>
  </si>
  <si>
    <t xml:space="preserve">     Tekstil ve Hammaddeleri</t>
  </si>
  <si>
    <t xml:space="preserve">     Deri ve Deri Mamulleri</t>
  </si>
  <si>
    <t xml:space="preserve">     Halı</t>
  </si>
  <si>
    <t xml:space="preserve">   B. KİMYEVİ MADDELER VE MAM.</t>
  </si>
  <si>
    <t xml:space="preserve">     Kimyevi Maddeler ve Mamulleri</t>
  </si>
  <si>
    <t xml:space="preserve">   C. SANAYİ MAMULLERİ</t>
  </si>
  <si>
    <t xml:space="preserve">     Hazırgiyim ve Konfeksiyon</t>
  </si>
  <si>
    <t xml:space="preserve">     Otomotiv Endüstrisi</t>
  </si>
  <si>
    <t xml:space="preserve">     Gemi ve Yat</t>
  </si>
  <si>
    <t xml:space="preserve">     Makine ve Aksamları</t>
  </si>
  <si>
    <t xml:space="preserve">     Demir ve Demir Dışı Metaller</t>
  </si>
  <si>
    <t xml:space="preserve">     Çelik</t>
  </si>
  <si>
    <t xml:space="preserve">     Mücevher</t>
  </si>
  <si>
    <t xml:space="preserve">     İklimlendirme Sanayii</t>
  </si>
  <si>
    <t xml:space="preserve">     Diğer Sanayi Ürünleri</t>
  </si>
  <si>
    <t>III. MADENCİLİK</t>
  </si>
  <si>
    <t xml:space="preserve">     Madencilik Ürünleri</t>
  </si>
  <si>
    <t>T O P L A M (TİM*)</t>
  </si>
  <si>
    <t>İHRACAT ARTIŞI KARŞILAŞTIRMA TABLOSU (USD - TL)</t>
  </si>
  <si>
    <t>USD Bazında Artış (%)</t>
  </si>
  <si>
    <t>TL Bazında Artış  (%)</t>
  </si>
  <si>
    <t>T O P L A M</t>
  </si>
  <si>
    <t>İHRACATÇI  BİRLİKLERİ 
GENEL SEKRETERLİKLERİ</t>
  </si>
  <si>
    <t>TOPLAM</t>
  </si>
  <si>
    <t xml:space="preserve"> </t>
  </si>
  <si>
    <t>OCAK</t>
  </si>
  <si>
    <t>ŞUBAT</t>
  </si>
  <si>
    <t>MART</t>
  </si>
  <si>
    <t>NİSAN</t>
  </si>
  <si>
    <t>MAYIS</t>
  </si>
  <si>
    <t>HAZİRAN</t>
  </si>
  <si>
    <t>EYLÜL</t>
  </si>
  <si>
    <t>EKİM</t>
  </si>
  <si>
    <t>KASIM</t>
  </si>
  <si>
    <t>ARALIK</t>
  </si>
  <si>
    <t>A. BİTKİSEL ÜRÜNLER</t>
  </si>
  <si>
    <t>B. HAYVANSAL ÜRÜNLER</t>
  </si>
  <si>
    <t>C. AĞAÇ MAMULLERİ VE ORMAN ÜRÜNLERİ</t>
  </si>
  <si>
    <t>A. TARIMA DAYALI İŞLENMİŞ ÜRÜNLER</t>
  </si>
  <si>
    <t>B. KİMYEVİ MADDELER</t>
  </si>
  <si>
    <t>C. SANAYİ MAMULLERİ</t>
  </si>
  <si>
    <t>(x1000 $)</t>
  </si>
  <si>
    <t>AGUSTOS</t>
  </si>
  <si>
    <t>Tablo 1</t>
  </si>
  <si>
    <t>En yüksek ihracat artışı elde edilen ilk 10 ülke*</t>
  </si>
  <si>
    <t>ÜLKE (Bin$)</t>
  </si>
  <si>
    <t>Değ. %</t>
  </si>
  <si>
    <t>Tablo 2</t>
  </si>
  <si>
    <t>En fazla ihracat yapılan ilk 10 ülke</t>
  </si>
  <si>
    <t>Tablo 3</t>
  </si>
  <si>
    <t xml:space="preserve">En fazla ihracat yapan ilk 10 sektör </t>
  </si>
  <si>
    <t>SEKTÖR (Bin$)</t>
  </si>
  <si>
    <t>Tablo 4</t>
  </si>
  <si>
    <t>İhracatını en yüksek oranlı artıran ilk 10 sektör</t>
  </si>
  <si>
    <t>Tablo 5</t>
  </si>
  <si>
    <t>En fazla ihracat yapan ilk 10 il</t>
  </si>
  <si>
    <t>İL (Bin$)</t>
  </si>
  <si>
    <t>Tablo 6</t>
  </si>
  <si>
    <t>İhracatını en yüksek oranlı artıran ilk 10 il</t>
  </si>
  <si>
    <t>Genel Toplam</t>
  </si>
  <si>
    <t>İlk 20 Ülke Toplam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</si>
  <si>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</si>
  <si>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</si>
  <si>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</si>
  <si>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</si>
  <si>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</si>
  <si>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</si>
  <si>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</si>
  <si>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</si>
  <si>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</si>
  <si>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</si>
  <si>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</si>
  <si>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</si>
  <si>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</si>
  <si>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</si>
  <si>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</si>
  <si>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</si>
  <si>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</si>
  <si>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</si>
  <si>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</si>
  <si>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</si>
  <si>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% PAY</t>
  </si>
  <si>
    <t>KÜMÜLATİF</t>
  </si>
  <si>
    <t>AĞUSTOS</t>
  </si>
  <si>
    <t>ÜLKE</t>
  </si>
  <si>
    <t>SON 12 AYLIK</t>
  </si>
  <si>
    <t xml:space="preserve">     Elektrik Elektronik ve Hizmet</t>
  </si>
  <si>
    <t xml:space="preserve">     Çimento Cam Seramik ve Toprak Ürünleri</t>
  </si>
  <si>
    <t xml:space="preserve">     Savunma ve Havacılık Sanayii</t>
  </si>
  <si>
    <t xml:space="preserve">* Aylar bazında toplam ihracat grafiğinde TUİK rakamları kullanılmıştır. </t>
  </si>
  <si>
    <t xml:space="preserve">     Mobilya, Kağıt ve Orman Ürünleri</t>
  </si>
  <si>
    <t xml:space="preserve">   C. AĞAÇ VE ORMAN ÜRÜNLERİ</t>
  </si>
  <si>
    <t xml:space="preserve">SEKTÖREL BAZDA İHRACAT KAYIT RAKAMLARI - 1.000 TL   </t>
  </si>
  <si>
    <t>İHRACATÇI  BİRLİKLERİ  GENEL SEKRETERLİKLERİ BAZINDA İHRACAT RAKAMLARI (1.000 $)</t>
  </si>
  <si>
    <t>Not: İlgili dönem ortalama MB Dolar Satış Kuru baz alınarak hesaplanmıştır.</t>
  </si>
  <si>
    <r>
      <rPr>
        <b/>
        <sz val="10"/>
        <color theme="1"/>
        <rFont val="Arial"/>
        <family val="2"/>
        <charset val="162"/>
      </rPr>
      <t>NOT</t>
    </r>
    <r>
      <rPr>
        <sz val="10"/>
        <color theme="1"/>
        <rFont val="Arial"/>
        <family val="2"/>
        <charset val="162"/>
      </rPr>
      <t xml:space="preserve"> =2025 Yılında 0 fobusd üzerindeki İller baz alınmıştır.</t>
    </r>
  </si>
  <si>
    <t>2025 İHRACAT RAKAMLARI - TL</t>
  </si>
  <si>
    <t>Değişim    ('26/'25)</t>
  </si>
  <si>
    <t xml:space="preserve"> Pay(26)  (%)</t>
  </si>
  <si>
    <t>SON 12 AYLIK
(2026/2025)</t>
  </si>
  <si>
    <t>2026 YILI İHRACATIMIZDA İLK 20 ÜLKE (1.000 $)</t>
  </si>
  <si>
    <t>1 - 31 TEMMUZ İHRACAT RAKAMLARI</t>
  </si>
  <si>
    <t xml:space="preserve">SEKTÖREL BAZDA İHRACAT RAKAMLARI -1.000 $ </t>
  </si>
  <si>
    <t>1 - 31 TEMMUZ</t>
  </si>
  <si>
    <t>1 OCAK  -  31 TEMMUZ</t>
  </si>
  <si>
    <t>2024 - 2025</t>
  </si>
  <si>
    <t>2025 - 2026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</si>
  <si>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</si>
  <si>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</si>
  <si>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</si>
  <si>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</si>
  <si>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</si>
  <si>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</si>
  <si>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</si>
  <si>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</si>
  <si>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</si>
  <si>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</si>
  <si>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</si>
  <si>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</si>
  <si>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</si>
  <si>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</si>
  <si>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</si>
  <si>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</si>
  <si>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</si>
  <si>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</si>
  <si>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</si>
  <si>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</si>
  <si>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</si>
  <si>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</si>
  <si>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</si>
  <si>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</si>
  <si>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</si>
  <si>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</si>
  <si>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2025  1 - 31 TEMMUZ</t>
  </si>
  <si>
    <t>2026  1 - 31 TEMMUZ</t>
  </si>
  <si>
    <t>BRİTANYA VİRJİN AD.</t>
  </si>
  <si>
    <t>ERMENİSTAN</t>
  </si>
  <si>
    <t>ABD VİRJİN ADALARI</t>
  </si>
  <si>
    <t>CAYMAN ADALARI</t>
  </si>
  <si>
    <t>MAKAO</t>
  </si>
  <si>
    <t>GUAM</t>
  </si>
  <si>
    <t>TÜRK VE CAİCOS AD.</t>
  </si>
  <si>
    <t>BURUNDİ</t>
  </si>
  <si>
    <t>LAOS</t>
  </si>
  <si>
    <t>BRUNEY</t>
  </si>
  <si>
    <t>ALMANYA</t>
  </si>
  <si>
    <t>ABD</t>
  </si>
  <si>
    <t>BİRLEŞİK KRALLIK</t>
  </si>
  <si>
    <t>İTALYA</t>
  </si>
  <si>
    <t>IRAK</t>
  </si>
  <si>
    <t>FRANSA</t>
  </si>
  <si>
    <t>İSPANYA</t>
  </si>
  <si>
    <t>ROMANYA</t>
  </si>
  <si>
    <t>HOLLANDA</t>
  </si>
  <si>
    <t>POLONYA</t>
  </si>
  <si>
    <t>İSTANBUL</t>
  </si>
  <si>
    <t>KOCAELI</t>
  </si>
  <si>
    <t>ANKARA</t>
  </si>
  <si>
    <t>BURSA</t>
  </si>
  <si>
    <t>İZMIR</t>
  </si>
  <si>
    <t>GAZIANTEP</t>
  </si>
  <si>
    <t>SAKARYA</t>
  </si>
  <si>
    <t>DENIZLI</t>
  </si>
  <si>
    <t>KONYA</t>
  </si>
  <si>
    <t>MERSIN</t>
  </si>
  <si>
    <t>KIRIKKALE</t>
  </si>
  <si>
    <t>BINGÖL</t>
  </si>
  <si>
    <t>ELAZIĞ</t>
  </si>
  <si>
    <t>BITLIS</t>
  </si>
  <si>
    <t>AĞRI</t>
  </si>
  <si>
    <t>ADIYAMAN</t>
  </si>
  <si>
    <t>ISPARTA</t>
  </si>
  <si>
    <t>ŞANLIURFA</t>
  </si>
  <si>
    <t>MARDIN</t>
  </si>
  <si>
    <t>NIĞDE</t>
  </si>
  <si>
    <t>İMMİB</t>
  </si>
  <si>
    <t>UİB</t>
  </si>
  <si>
    <t>OAİB</t>
  </si>
  <si>
    <t>EİB</t>
  </si>
  <si>
    <t>İTKİB</t>
  </si>
  <si>
    <t>AKİB</t>
  </si>
  <si>
    <t>İİB</t>
  </si>
  <si>
    <t>GAİB</t>
  </si>
  <si>
    <t>DENİB</t>
  </si>
  <si>
    <t>DAİB</t>
  </si>
  <si>
    <t>BAİB</t>
  </si>
  <si>
    <t>KİB</t>
  </si>
  <si>
    <t>DKİB</t>
  </si>
  <si>
    <t>HİZMET</t>
  </si>
  <si>
    <t>RUSYA FEDERASYONU</t>
  </si>
  <si>
    <t>BULGARİSTAN</t>
  </si>
  <si>
    <t>BELÇİKA</t>
  </si>
  <si>
    <t>UKRAYNA</t>
  </si>
  <si>
    <t>FAS</t>
  </si>
  <si>
    <t>BAE</t>
  </si>
  <si>
    <t>MISIR</t>
  </si>
  <si>
    <t>ÇİN</t>
  </si>
  <si>
    <t>YUNANİSTAN</t>
  </si>
  <si>
    <t>SUUDİ ARABİSTAN</t>
  </si>
  <si>
    <t>TEMMUZ  (2025/2024)</t>
  </si>
  <si>
    <t>OCAK - TEMMUZ  (2026/2025)</t>
  </si>
  <si>
    <t>İhracatçı Birlikleri Kaydından Muaf İhracat ile Antrepo ve Serbest Bölgeler Farkı</t>
  </si>
  <si>
    <t>GENEL İHRACAT TOPLAMI</t>
  </si>
  <si>
    <t>Son 12 Ay</t>
  </si>
  <si>
    <t>Temmuz</t>
  </si>
  <si>
    <t>Ocak-Temmuz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</si>
</sst>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T_L_-;\-* #,##0.00\ _T_L_-;_-* &quot;-&quot;??\ _T_L_-;_-@_-"/>
    <numFmt numFmtId="165" formatCode="_-* #,##0.00\ _Y_T_L_-;\-* #,##0.00\ _Y_T_L_-;_-* &quot;-&quot;??\ _Y_T_L_-;_-@_-"/>
    <numFmt numFmtId="166" formatCode="0.0"/>
    <numFmt numFmtId="167" formatCode="#,##0.0"/>
    <numFmt numFmtId="168" formatCode="0.0%"/>
    <numFmt numFmtId="169" formatCode="_-* #,##0.0\ _T_L_-;\-* #,##0.0\ _T_L_-;_-* &quot;-&quot;??\ _T_L_-;_-@_-"/>
    <numFmt numFmtId="170" formatCode="_-* #,##0\ _T_L_-;\-* #,##0\ _T_L_-;_-* &quot;-&quot;??\ _T_L_-;_-@_-"/>
    <numFmt numFmtId="171" formatCode="#,##0.0000"/>
  </numFmts>
  <fonts count="83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indexed="8"/>
      <name val="Arial"/>
      <family val="2"/>
    </font>
    <font>
      <b/>
      <sz val="18"/>
      <name val="Verdana"/>
      <family val="2"/>
      <charset val="162"/>
    </font>
    <font>
      <b/>
      <sz val="12"/>
      <name val="Verdana"/>
      <family val="2"/>
      <charset val="162"/>
    </font>
    <font>
      <b/>
      <sz val="13"/>
      <name val="Arial"/>
      <family val="2"/>
      <charset val="162"/>
    </font>
    <font>
      <b/>
      <sz val="10"/>
      <name val="Arial"/>
      <family val="2"/>
      <charset val="162"/>
    </font>
    <font>
      <i/>
      <sz val="10"/>
      <color indexed="8"/>
      <name val="Arial"/>
      <family val="2"/>
      <charset val="162"/>
    </font>
    <font>
      <sz val="8"/>
      <color indexed="16"/>
      <name val="Arial"/>
      <family val="2"/>
      <charset val="162"/>
    </font>
    <font>
      <b/>
      <sz val="11"/>
      <name val="Arial"/>
      <family val="2"/>
      <charset val="162"/>
    </font>
    <font>
      <sz val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</font>
    <font>
      <b/>
      <sz val="10"/>
      <name val="Arial Tur"/>
      <family val="2"/>
      <charset val="162"/>
    </font>
    <font>
      <sz val="9.5"/>
      <name val="Arial Tur"/>
      <family val="2"/>
      <charset val="162"/>
    </font>
    <font>
      <sz val="9.5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5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 Tur"/>
      <family val="2"/>
      <charset val="162"/>
    </font>
    <font>
      <sz val="9.5"/>
      <color theme="1"/>
      <name val="Arial Tur"/>
      <family val="2"/>
      <charset val="162"/>
    </font>
    <font>
      <sz val="9.5"/>
      <color theme="1"/>
      <name val="Arial"/>
      <family val="2"/>
      <charset val="162"/>
    </font>
    <font>
      <b/>
      <sz val="20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3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4"/>
      <color theme="1"/>
      <name val="Arial"/>
      <family val="2"/>
      <charset val="162"/>
    </font>
    <font>
      <b/>
      <sz val="12"/>
      <color theme="1"/>
      <name val="Arial Tur"/>
      <family val="2"/>
      <charset val="162"/>
    </font>
    <font>
      <b/>
      <sz val="11"/>
      <color theme="1"/>
      <name val="Arial Tur"/>
      <family val="2"/>
      <charset val="162"/>
    </font>
    <font>
      <sz val="10"/>
      <color theme="1"/>
      <name val="Arial Tur"/>
      <family val="2"/>
      <charset val="162"/>
    </font>
    <font>
      <sz val="11"/>
      <color theme="1"/>
      <name val="Arial Tur"/>
      <family val="2"/>
      <charset val="162"/>
    </font>
    <font>
      <b/>
      <sz val="8"/>
      <color theme="1"/>
      <name val="Arial"/>
      <family val="2"/>
      <charset val="162"/>
    </font>
    <font>
      <b/>
      <sz val="8"/>
      <color theme="1"/>
      <name val="Arial Tur"/>
      <family val="2"/>
      <charset val="162"/>
    </font>
    <font>
      <sz val="11"/>
      <color theme="1"/>
      <name val="Calibri"/>
      <family val="2"/>
      <scheme val="minor"/>
    </font>
    <font>
      <b/>
      <sz val="8"/>
      <color rgb="FF0000FF"/>
      <name val="Arial Tur"/>
      <family val="2"/>
      <charset val="162"/>
    </font>
    <font>
      <sz val="16"/>
      <color theme="1"/>
      <name val="Arial"/>
      <family val="2"/>
      <charset val="162"/>
    </font>
  </fonts>
  <fills count="4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8">
    <xf numFmtId="0" fontId="0" fillId="0" borderId="0"/>
    <xf numFmtId="164" fontId="16" fillId="0" borderId="0" applyFont="0" applyFill="0" applyBorder="0" applyAlignment="0" applyProtection="0"/>
    <xf numFmtId="0" fontId="16" fillId="0" borderId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5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27" borderId="0" applyNumberFormat="0" applyBorder="0" applyAlignment="0" applyProtection="0"/>
    <xf numFmtId="0" fontId="40" fillId="29" borderId="0" applyNumberFormat="0" applyBorder="0" applyAlignment="0" applyProtection="0"/>
    <xf numFmtId="0" fontId="40" fillId="28" borderId="0" applyNumberFormat="0" applyBorder="0" applyAlignment="0" applyProtection="0"/>
    <xf numFmtId="0" fontId="41" fillId="30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24" borderId="0" applyNumberFormat="0" applyBorder="0" applyAlignment="0" applyProtection="0"/>
    <xf numFmtId="0" fontId="4" fillId="5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" fillId="8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" fillId="11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" fillId="14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" fillId="17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" fillId="20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" fillId="6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" fillId="9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" fillId="12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" fillId="15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" fillId="1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" fillId="2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15" fillId="7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15" fillId="10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15" fillId="13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15" fillId="16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15" fillId="19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15" fillId="22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5" fillId="0" borderId="23" applyNumberFormat="0" applyFill="0" applyAlignment="0" applyProtection="0"/>
    <xf numFmtId="0" fontId="46" fillId="0" borderId="24" applyNumberFormat="0" applyFill="0" applyAlignment="0" applyProtection="0"/>
    <xf numFmtId="0" fontId="47" fillId="0" borderId="25" applyNumberFormat="0" applyFill="0" applyAlignment="0" applyProtection="0"/>
    <xf numFmtId="0" fontId="48" fillId="0" borderId="26" applyNumberFormat="0" applyFill="0" applyAlignment="0" applyProtection="0"/>
    <xf numFmtId="0" fontId="48" fillId="0" borderId="0" applyNumberFormat="0" applyFill="0" applyBorder="0" applyAlignment="0" applyProtection="0"/>
    <xf numFmtId="0" fontId="49" fillId="36" borderId="27" applyNumberFormat="0" applyAlignment="0" applyProtection="0"/>
    <xf numFmtId="0" fontId="49" fillId="36" borderId="27" applyNumberFormat="0" applyAlignment="0" applyProtection="0"/>
    <xf numFmtId="0" fontId="50" fillId="37" borderId="28" applyNumberFormat="0" applyAlignment="0" applyProtection="0"/>
    <xf numFmtId="0" fontId="50" fillId="37" borderId="2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51" fillId="36" borderId="29" applyNumberFormat="0" applyAlignment="0" applyProtection="0"/>
    <xf numFmtId="0" fontId="1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28" borderId="27" applyNumberFormat="0" applyAlignment="0" applyProtection="0"/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6" fillId="0" borderId="1" applyNumberFormat="0" applyFill="0" applyAlignment="0" applyProtection="0"/>
    <xf numFmtId="0" fontId="46" fillId="0" borderId="24" applyNumberFormat="0" applyFill="0" applyAlignment="0" applyProtection="0"/>
    <xf numFmtId="0" fontId="7" fillId="0" borderId="2" applyNumberFormat="0" applyFill="0" applyAlignment="0" applyProtection="0"/>
    <xf numFmtId="0" fontId="47" fillId="0" borderId="25" applyNumberFormat="0" applyFill="0" applyAlignment="0" applyProtection="0"/>
    <xf numFmtId="0" fontId="8" fillId="0" borderId="3" applyNumberFormat="0" applyFill="0" applyAlignment="0" applyProtection="0"/>
    <xf numFmtId="0" fontId="48" fillId="0" borderId="26" applyNumberFormat="0" applyFill="0" applyAlignment="0" applyProtection="0"/>
    <xf numFmtId="0" fontId="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" fillId="2" borderId="4" applyNumberFormat="0" applyAlignment="0" applyProtection="0"/>
    <xf numFmtId="0" fontId="52" fillId="28" borderId="27" applyNumberFormat="0" applyAlignment="0" applyProtection="0"/>
    <xf numFmtId="0" fontId="52" fillId="28" borderId="27" applyNumberFormat="0" applyAlignment="0" applyProtection="0"/>
    <xf numFmtId="0" fontId="11" fillId="0" borderId="6" applyNumberFormat="0" applyFill="0" applyAlignment="0" applyProtection="0"/>
    <xf numFmtId="0" fontId="45" fillId="0" borderId="23" applyNumberFormat="0" applyFill="0" applyAlignment="0" applyProtection="0"/>
    <xf numFmtId="0" fontId="45" fillId="0" borderId="23" applyNumberFormat="0" applyFill="0" applyAlignment="0" applyProtection="0"/>
    <xf numFmtId="0" fontId="54" fillId="28" borderId="0" applyNumberFormat="0" applyBorder="0" applyAlignment="0" applyProtection="0"/>
    <xf numFmtId="0" fontId="54" fillId="28" borderId="0" applyNumberFormat="0" applyBorder="0" applyAlignment="0" applyProtection="0"/>
    <xf numFmtId="0" fontId="28" fillId="0" borderId="0"/>
    <xf numFmtId="0" fontId="40" fillId="0" borderId="0"/>
    <xf numFmtId="0" fontId="40" fillId="0" borderId="0"/>
    <xf numFmtId="0" fontId="28" fillId="0" borderId="0"/>
    <xf numFmtId="0" fontId="4" fillId="0" borderId="0"/>
    <xf numFmtId="0" fontId="40" fillId="0" borderId="0"/>
    <xf numFmtId="0" fontId="40" fillId="0" borderId="0"/>
    <xf numFmtId="0" fontId="28" fillId="25" borderId="3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4" borderId="7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4" borderId="7" applyNumberFormat="0" applyFont="0" applyAlignment="0" applyProtection="0"/>
    <xf numFmtId="0" fontId="40" fillId="25" borderId="30" applyNumberFormat="0" applyFont="0" applyAlignment="0" applyProtection="0"/>
    <xf numFmtId="0" fontId="40" fillId="4" borderId="7" applyNumberFormat="0" applyFont="0" applyAlignment="0" applyProtection="0"/>
    <xf numFmtId="0" fontId="40" fillId="25" borderId="30" applyNumberFormat="0" applyFont="0" applyAlignment="0" applyProtection="0"/>
    <xf numFmtId="0" fontId="40" fillId="4" borderId="7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4" borderId="7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28" fillId="25" borderId="30" applyNumberFormat="0" applyFont="0" applyAlignment="0" applyProtection="0"/>
    <xf numFmtId="0" fontId="10" fillId="3" borderId="5" applyNumberFormat="0" applyAlignment="0" applyProtection="0"/>
    <xf numFmtId="0" fontId="51" fillId="36" borderId="29" applyNumberFormat="0" applyAlignment="0" applyProtection="0"/>
    <xf numFmtId="0" fontId="51" fillId="36" borderId="2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5" fillId="0" borderId="31" applyNumberFormat="0" applyFill="0" applyAlignment="0" applyProtection="0"/>
    <xf numFmtId="0" fontId="14" fillId="0" borderId="8" applyNumberFormat="0" applyFill="0" applyAlignment="0" applyProtection="0"/>
    <xf numFmtId="0" fontId="55" fillId="0" borderId="31" applyNumberFormat="0" applyFill="0" applyAlignment="0" applyProtection="0"/>
    <xf numFmtId="0" fontId="55" fillId="0" borderId="31" applyNumberFormat="0" applyFill="0" applyAlignment="0" applyProtection="0"/>
    <xf numFmtId="0" fontId="5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2" fillId="5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2" fillId="8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2" fillId="11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2" fillId="14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2" fillId="17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2" fillId="20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2" fillId="6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2" fillId="9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2" fillId="12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2" fillId="15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2" fillId="1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2" fillId="21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3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9" fillId="36" borderId="27" applyNumberFormat="0" applyAlignment="0" applyProtection="0"/>
    <xf numFmtId="0" fontId="49" fillId="36" borderId="27" applyNumberFormat="0" applyAlignment="0" applyProtection="0"/>
    <xf numFmtId="0" fontId="49" fillId="36" borderId="27" applyNumberFormat="0" applyAlignment="0" applyProtection="0"/>
    <xf numFmtId="0" fontId="50" fillId="37" borderId="28" applyNumberFormat="0" applyAlignment="0" applyProtection="0"/>
    <xf numFmtId="0" fontId="50" fillId="37" borderId="28" applyNumberFormat="0" applyAlignment="0" applyProtection="0"/>
    <xf numFmtId="0" fontId="50" fillId="37" borderId="28" applyNumberFormat="0" applyAlignment="0" applyProtection="0"/>
    <xf numFmtId="165" fontId="1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53" fillId="38" borderId="0" applyNumberFormat="0" applyBorder="0" applyAlignment="0" applyProtection="0"/>
    <xf numFmtId="0" fontId="49" fillId="36" borderId="27" applyNumberFormat="0" applyAlignment="0" applyProtection="0"/>
    <xf numFmtId="0" fontId="52" fillId="28" borderId="27" applyNumberFormat="0" applyAlignment="0" applyProtection="0"/>
    <xf numFmtId="0" fontId="52" fillId="28" borderId="27" applyNumberFormat="0" applyAlignment="0" applyProtection="0"/>
    <xf numFmtId="0" fontId="52" fillId="28" borderId="27" applyNumberFormat="0" applyAlignment="0" applyProtection="0"/>
    <xf numFmtId="0" fontId="50" fillId="37" borderId="28" applyNumberFormat="0" applyAlignment="0" applyProtection="0"/>
    <xf numFmtId="0" fontId="53" fillId="38" borderId="0" applyNumberFormat="0" applyBorder="0" applyAlignment="0" applyProtection="0"/>
    <xf numFmtId="0" fontId="44" fillId="35" borderId="0" applyNumberFormat="0" applyBorder="0" applyAlignment="0" applyProtection="0"/>
    <xf numFmtId="0" fontId="45" fillId="0" borderId="23" applyNumberFormat="0" applyFill="0" applyAlignment="0" applyProtection="0"/>
    <xf numFmtId="0" fontId="45" fillId="0" borderId="23" applyNumberFormat="0" applyFill="0" applyAlignment="0" applyProtection="0"/>
    <xf numFmtId="0" fontId="45" fillId="0" borderId="23" applyNumberFormat="0" applyFill="0" applyAlignment="0" applyProtection="0"/>
    <xf numFmtId="0" fontId="54" fillId="28" borderId="0" applyNumberFormat="0" applyBorder="0" applyAlignment="0" applyProtection="0"/>
    <xf numFmtId="0" fontId="54" fillId="28" borderId="0" applyNumberFormat="0" applyBorder="0" applyAlignment="0" applyProtection="0"/>
    <xf numFmtId="0" fontId="54" fillId="28" borderId="0" applyNumberFormat="0" applyBorder="0" applyAlignment="0" applyProtection="0"/>
    <xf numFmtId="0" fontId="16" fillId="0" borderId="0"/>
    <xf numFmtId="0" fontId="40" fillId="0" borderId="0"/>
    <xf numFmtId="0" fontId="40" fillId="0" borderId="0"/>
    <xf numFmtId="0" fontId="16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2" fillId="4" borderId="7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40" fillId="25" borderId="30" applyNumberFormat="0" applyFont="0" applyAlignment="0" applyProtection="0"/>
    <xf numFmtId="0" fontId="2" fillId="4" borderId="7" applyNumberFormat="0" applyFont="0" applyAlignment="0" applyProtection="0"/>
    <xf numFmtId="0" fontId="16" fillId="25" borderId="30" applyNumberFormat="0" applyFont="0" applyAlignment="0" applyProtection="0"/>
    <xf numFmtId="0" fontId="54" fillId="28" borderId="0" applyNumberFormat="0" applyBorder="0" applyAlignment="0" applyProtection="0"/>
    <xf numFmtId="0" fontId="51" fillId="36" borderId="29" applyNumberFormat="0" applyAlignment="0" applyProtection="0"/>
    <xf numFmtId="0" fontId="51" fillId="36" borderId="29" applyNumberFormat="0" applyAlignment="0" applyProtection="0"/>
    <xf numFmtId="0" fontId="51" fillId="36" borderId="2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55" fillId="0" borderId="31" applyNumberFormat="0" applyFill="0" applyAlignment="0" applyProtection="0"/>
    <xf numFmtId="0" fontId="55" fillId="0" borderId="31" applyNumberFormat="0" applyFill="0" applyAlignment="0" applyProtection="0"/>
    <xf numFmtId="0" fontId="55" fillId="0" borderId="31" applyNumberFormat="0" applyFill="0" applyAlignment="0" applyProtection="0"/>
    <xf numFmtId="165" fontId="16" fillId="0" borderId="0" applyFont="0" applyFill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0" borderId="0" applyNumberFormat="0" applyBorder="0" applyAlignment="0" applyProtection="0"/>
    <xf numFmtId="0" fontId="41" fillId="34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80" fillId="0" borderId="0"/>
  </cellStyleXfs>
  <cellXfs count="144">
    <xf numFmtId="0" fontId="0" fillId="0" borderId="0" xfId="0"/>
    <xf numFmtId="0" fontId="17" fillId="0" borderId="0" xfId="2" applyFont="1"/>
    <xf numFmtId="0" fontId="17" fillId="0" borderId="9" xfId="2" applyFont="1" applyBorder="1" applyAlignment="1">
      <alignment wrapText="1"/>
    </xf>
    <xf numFmtId="0" fontId="20" fillId="0" borderId="9" xfId="2" applyFont="1" applyBorder="1" applyAlignment="1">
      <alignment wrapText="1"/>
    </xf>
    <xf numFmtId="0" fontId="21" fillId="0" borderId="9" xfId="2" applyFont="1" applyBorder="1" applyAlignment="1">
      <alignment horizontal="center"/>
    </xf>
    <xf numFmtId="1" fontId="21" fillId="0" borderId="9" xfId="2" applyNumberFormat="1" applyFont="1" applyBorder="1" applyAlignment="1">
      <alignment horizontal="center"/>
    </xf>
    <xf numFmtId="2" fontId="22" fillId="0" borderId="9" xfId="2" applyNumberFormat="1" applyFont="1" applyBorder="1" applyAlignment="1">
      <alignment horizontal="center" wrapText="1"/>
    </xf>
    <xf numFmtId="3" fontId="21" fillId="0" borderId="9" xfId="2" applyNumberFormat="1" applyFont="1" applyBorder="1" applyAlignment="1">
      <alignment horizontal="center"/>
    </xf>
    <xf numFmtId="0" fontId="21" fillId="0" borderId="9" xfId="2" applyFont="1" applyBorder="1"/>
    <xf numFmtId="166" fontId="21" fillId="0" borderId="9" xfId="2" applyNumberFormat="1" applyFont="1" applyBorder="1" applyAlignment="1">
      <alignment horizontal="center"/>
    </xf>
    <xf numFmtId="0" fontId="17" fillId="0" borderId="9" xfId="2" applyFont="1" applyBorder="1"/>
    <xf numFmtId="3" fontId="24" fillId="0" borderId="9" xfId="2" applyNumberFormat="1" applyFont="1" applyBorder="1" applyAlignment="1">
      <alignment horizontal="center"/>
    </xf>
    <xf numFmtId="166" fontId="24" fillId="0" borderId="9" xfId="2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2" applyNumberFormat="1" applyFont="1" applyBorder="1" applyAlignment="1">
      <alignment horizontal="center"/>
    </xf>
    <xf numFmtId="166" fontId="26" fillId="0" borderId="9" xfId="2" applyNumberFormat="1" applyFont="1" applyBorder="1" applyAlignment="1">
      <alignment horizontal="center"/>
    </xf>
    <xf numFmtId="0" fontId="17" fillId="0" borderId="0" xfId="0" applyFont="1"/>
    <xf numFmtId="3" fontId="17" fillId="0" borderId="0" xfId="0" applyNumberFormat="1" applyFont="1"/>
    <xf numFmtId="0" fontId="30" fillId="0" borderId="0" xfId="0" applyFont="1"/>
    <xf numFmtId="0" fontId="31" fillId="0" borderId="0" xfId="0" applyFont="1"/>
    <xf numFmtId="0" fontId="35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/>
    <xf numFmtId="0" fontId="16" fillId="0" borderId="0" xfId="0" applyFont="1"/>
    <xf numFmtId="49" fontId="57" fillId="0" borderId="0" xfId="0" applyNumberFormat="1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9" xfId="0" applyBorder="1" applyAlignment="1">
      <alignment wrapText="1"/>
    </xf>
    <xf numFmtId="0" fontId="33" fillId="0" borderId="9" xfId="0" applyFont="1" applyBorder="1" applyAlignment="1">
      <alignment wrapText="1"/>
    </xf>
    <xf numFmtId="0" fontId="26" fillId="0" borderId="9" xfId="0" applyFont="1" applyBorder="1"/>
    <xf numFmtId="0" fontId="26" fillId="0" borderId="9" xfId="0" applyFont="1" applyBorder="1" applyAlignment="1">
      <alignment wrapText="1"/>
    </xf>
    <xf numFmtId="49" fontId="59" fillId="0" borderId="10" xfId="0" applyNumberFormat="1" applyFont="1" applyBorder="1"/>
    <xf numFmtId="49" fontId="59" fillId="0" borderId="9" xfId="0" applyNumberFormat="1" applyFont="1" applyBorder="1"/>
    <xf numFmtId="4" fontId="60" fillId="0" borderId="9" xfId="0" applyNumberFormat="1" applyFont="1" applyBorder="1"/>
    <xf numFmtId="4" fontId="60" fillId="0" borderId="12" xfId="0" applyNumberFormat="1" applyFont="1" applyBorder="1"/>
    <xf numFmtId="3" fontId="35" fillId="0" borderId="0" xfId="0" applyNumberFormat="1" applyFont="1" applyAlignment="1">
      <alignment horizontal="center"/>
    </xf>
    <xf numFmtId="4" fontId="60" fillId="0" borderId="13" xfId="0" applyNumberFormat="1" applyFont="1" applyBorder="1"/>
    <xf numFmtId="0" fontId="35" fillId="0" borderId="0" xfId="0" applyFont="1" applyAlignment="1">
      <alignment horizontal="center"/>
    </xf>
    <xf numFmtId="49" fontId="58" fillId="39" borderId="9" xfId="0" applyNumberFormat="1" applyFont="1" applyFill="1" applyBorder="1" applyAlignment="1">
      <alignment horizontal="center"/>
    </xf>
    <xf numFmtId="0" fontId="58" fillId="39" borderId="9" xfId="0" applyFont="1" applyFill="1" applyBorder="1" applyAlignment="1">
      <alignment horizontal="center"/>
    </xf>
    <xf numFmtId="169" fontId="27" fillId="0" borderId="9" xfId="1" applyNumberFormat="1" applyFont="1" applyFill="1" applyBorder="1" applyAlignment="1">
      <alignment horizontal="center" vertical="center"/>
    </xf>
    <xf numFmtId="0" fontId="36" fillId="0" borderId="0" xfId="2" applyFont="1"/>
    <xf numFmtId="169" fontId="27" fillId="0" borderId="9" xfId="0" applyNumberFormat="1" applyFont="1" applyBorder="1" applyAlignment="1">
      <alignment horizontal="center" vertical="center"/>
    </xf>
    <xf numFmtId="3" fontId="21" fillId="0" borderId="9" xfId="0" applyNumberFormat="1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18" fillId="0" borderId="0" xfId="2" applyFont="1"/>
    <xf numFmtId="170" fontId="26" fillId="0" borderId="9" xfId="0" applyNumberFormat="1" applyFont="1" applyBorder="1" applyAlignment="1">
      <alignment horizontal="center" vertical="center"/>
    </xf>
    <xf numFmtId="0" fontId="21" fillId="0" borderId="9" xfId="2" applyFont="1" applyBorder="1" applyAlignment="1">
      <alignment horizontal="center" vertical="center"/>
    </xf>
    <xf numFmtId="1" fontId="21" fillId="0" borderId="9" xfId="2" applyNumberFormat="1" applyFont="1" applyBorder="1" applyAlignment="1">
      <alignment horizontal="center" vertical="center"/>
    </xf>
    <xf numFmtId="0" fontId="26" fillId="0" borderId="0" xfId="0" applyFont="1"/>
    <xf numFmtId="167" fontId="21" fillId="0" borderId="9" xfId="0" applyNumberFormat="1" applyFont="1" applyBorder="1" applyAlignment="1">
      <alignment horizontal="center" vertical="center"/>
    </xf>
    <xf numFmtId="3" fontId="25" fillId="0" borderId="9" xfId="0" applyNumberFormat="1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 vertical="center"/>
    </xf>
    <xf numFmtId="169" fontId="27" fillId="0" borderId="9" xfId="0" applyNumberFormat="1" applyFont="1" applyBorder="1" applyAlignment="1">
      <alignment vertical="center"/>
    </xf>
    <xf numFmtId="170" fontId="26" fillId="0" borderId="9" xfId="0" applyNumberFormat="1" applyFont="1" applyBorder="1" applyAlignment="1">
      <alignment vertical="center"/>
    </xf>
    <xf numFmtId="4" fontId="60" fillId="0" borderId="9" xfId="0" applyNumberFormat="1" applyFont="1" applyBorder="1" applyAlignment="1">
      <alignment horizontal="right"/>
    </xf>
    <xf numFmtId="3" fontId="60" fillId="0" borderId="9" xfId="0" applyNumberFormat="1" applyFont="1" applyBorder="1" applyAlignment="1">
      <alignment horizontal="right"/>
    </xf>
    <xf numFmtId="0" fontId="31" fillId="0" borderId="9" xfId="0" applyFont="1" applyBorder="1"/>
    <xf numFmtId="0" fontId="31" fillId="0" borderId="9" xfId="0" applyFont="1" applyBorder="1" applyAlignment="1">
      <alignment horizontal="center" vertical="center"/>
    </xf>
    <xf numFmtId="171" fontId="17" fillId="0" borderId="9" xfId="0" applyNumberFormat="1" applyFont="1" applyBorder="1"/>
    <xf numFmtId="17" fontId="31" fillId="0" borderId="9" xfId="0" applyNumberFormat="1" applyFont="1" applyBorder="1" applyAlignment="1">
      <alignment horizontal="center" vertical="center"/>
    </xf>
    <xf numFmtId="0" fontId="23" fillId="0" borderId="9" xfId="2" applyFont="1" applyBorder="1"/>
    <xf numFmtId="0" fontId="61" fillId="0" borderId="0" xfId="0" applyFont="1"/>
    <xf numFmtId="0" fontId="62" fillId="0" borderId="0" xfId="0" applyFont="1"/>
    <xf numFmtId="0" fontId="61" fillId="0" borderId="9" xfId="0" applyFont="1" applyBorder="1" applyAlignment="1">
      <alignment wrapText="1"/>
    </xf>
    <xf numFmtId="0" fontId="69" fillId="0" borderId="9" xfId="0" applyFont="1" applyBorder="1" applyAlignment="1">
      <alignment wrapText="1"/>
    </xf>
    <xf numFmtId="0" fontId="64" fillId="0" borderId="9" xfId="2" applyFont="1" applyBorder="1" applyAlignment="1">
      <alignment horizontal="center"/>
    </xf>
    <xf numFmtId="1" fontId="64" fillId="0" borderId="9" xfId="2" applyNumberFormat="1" applyFont="1" applyBorder="1" applyAlignment="1">
      <alignment horizontal="center"/>
    </xf>
    <xf numFmtId="0" fontId="71" fillId="0" borderId="9" xfId="0" applyFont="1" applyBorder="1"/>
    <xf numFmtId="3" fontId="64" fillId="0" borderId="9" xfId="0" applyNumberFormat="1" applyFont="1" applyBorder="1" applyAlignment="1">
      <alignment horizontal="center"/>
    </xf>
    <xf numFmtId="4" fontId="64" fillId="0" borderId="9" xfId="0" applyNumberFormat="1" applyFont="1" applyBorder="1" applyAlignment="1">
      <alignment horizontal="center"/>
    </xf>
    <xf numFmtId="0" fontId="64" fillId="0" borderId="9" xfId="0" applyFont="1" applyBorder="1"/>
    <xf numFmtId="2" fontId="64" fillId="0" borderId="9" xfId="0" applyNumberFormat="1" applyFont="1" applyBorder="1" applyAlignment="1">
      <alignment horizontal="center"/>
    </xf>
    <xf numFmtId="0" fontId="61" fillId="0" borderId="9" xfId="0" applyFont="1" applyBorder="1"/>
    <xf numFmtId="3" fontId="72" fillId="0" borderId="9" xfId="0" applyNumberFormat="1" applyFont="1" applyBorder="1" applyAlignment="1">
      <alignment horizontal="center"/>
    </xf>
    <xf numFmtId="2" fontId="72" fillId="0" borderId="9" xfId="0" applyNumberFormat="1" applyFont="1" applyBorder="1" applyAlignment="1">
      <alignment horizontal="center"/>
    </xf>
    <xf numFmtId="0" fontId="69" fillId="0" borderId="9" xfId="0" applyFont="1" applyBorder="1"/>
    <xf numFmtId="3" fontId="70" fillId="0" borderId="9" xfId="0" applyNumberFormat="1" applyFont="1" applyBorder="1" applyAlignment="1">
      <alignment horizontal="center"/>
    </xf>
    <xf numFmtId="2" fontId="70" fillId="0" borderId="9" xfId="0" applyNumberFormat="1" applyFont="1" applyBorder="1" applyAlignment="1">
      <alignment horizontal="center"/>
    </xf>
    <xf numFmtId="1" fontId="70" fillId="0" borderId="9" xfId="0" applyNumberFormat="1" applyFont="1" applyBorder="1" applyAlignment="1">
      <alignment horizontal="center"/>
    </xf>
    <xf numFmtId="2" fontId="70" fillId="0" borderId="9" xfId="0" applyNumberFormat="1" applyFont="1" applyBorder="1" applyAlignment="1">
      <alignment horizontal="center" wrapText="1"/>
    </xf>
    <xf numFmtId="166" fontId="64" fillId="0" borderId="9" xfId="0" applyNumberFormat="1" applyFont="1" applyBorder="1" applyAlignment="1">
      <alignment horizontal="center"/>
    </xf>
    <xf numFmtId="166" fontId="72" fillId="0" borderId="9" xfId="0" applyNumberFormat="1" applyFont="1" applyBorder="1" applyAlignment="1">
      <alignment horizontal="center"/>
    </xf>
    <xf numFmtId="0" fontId="61" fillId="0" borderId="9" xfId="2" applyFont="1" applyBorder="1"/>
    <xf numFmtId="0" fontId="73" fillId="0" borderId="9" xfId="0" applyFont="1" applyBorder="1"/>
    <xf numFmtId="166" fontId="69" fillId="0" borderId="9" xfId="0" applyNumberFormat="1" applyFont="1" applyBorder="1" applyAlignment="1">
      <alignment horizontal="center"/>
    </xf>
    <xf numFmtId="49" fontId="74" fillId="0" borderId="14" xfId="0" applyNumberFormat="1" applyFont="1" applyBorder="1" applyAlignment="1">
      <alignment horizontal="center"/>
    </xf>
    <xf numFmtId="49" fontId="74" fillId="0" borderId="15" xfId="0" applyNumberFormat="1" applyFont="1" applyBorder="1" applyAlignment="1">
      <alignment horizontal="center"/>
    </xf>
    <xf numFmtId="0" fontId="74" fillId="0" borderId="16" xfId="0" applyFont="1" applyBorder="1" applyAlignment="1">
      <alignment horizontal="center"/>
    </xf>
    <xf numFmtId="0" fontId="75" fillId="0" borderId="17" xfId="0" applyFont="1" applyBorder="1"/>
    <xf numFmtId="3" fontId="75" fillId="0" borderId="18" xfId="0" applyNumberFormat="1" applyFont="1" applyBorder="1" applyAlignment="1">
      <alignment horizontal="right"/>
    </xf>
    <xf numFmtId="0" fontId="76" fillId="0" borderId="17" xfId="0" applyFont="1" applyBorder="1"/>
    <xf numFmtId="3" fontId="76" fillId="0" borderId="0" xfId="0" applyNumberFormat="1" applyFont="1" applyAlignment="1">
      <alignment horizontal="right"/>
    </xf>
    <xf numFmtId="3" fontId="75" fillId="0" borderId="19" xfId="0" applyNumberFormat="1" applyFont="1" applyBorder="1" applyAlignment="1">
      <alignment horizontal="right"/>
    </xf>
    <xf numFmtId="3" fontId="77" fillId="0" borderId="0" xfId="0" applyNumberFormat="1" applyFont="1" applyAlignment="1">
      <alignment horizontal="right"/>
    </xf>
    <xf numFmtId="3" fontId="75" fillId="0" borderId="0" xfId="0" applyNumberFormat="1" applyFont="1" applyAlignment="1">
      <alignment horizontal="right"/>
    </xf>
    <xf numFmtId="0" fontId="78" fillId="0" borderId="0" xfId="0" applyFont="1"/>
    <xf numFmtId="0" fontId="79" fillId="0" borderId="20" xfId="0" applyFont="1" applyBorder="1" applyAlignment="1">
      <alignment horizontal="center"/>
    </xf>
    <xf numFmtId="3" fontId="79" fillId="0" borderId="21" xfId="0" applyNumberFormat="1" applyFont="1" applyBorder="1" applyAlignment="1">
      <alignment horizontal="right"/>
    </xf>
    <xf numFmtId="3" fontId="79" fillId="0" borderId="22" xfId="0" applyNumberFormat="1" applyFont="1" applyBorder="1" applyAlignment="1">
      <alignment horizontal="right"/>
    </xf>
    <xf numFmtId="0" fontId="61" fillId="40" borderId="0" xfId="0" applyFont="1" applyFill="1"/>
    <xf numFmtId="3" fontId="61" fillId="40" borderId="0" xfId="0" applyNumberFormat="1" applyFont="1" applyFill="1"/>
    <xf numFmtId="49" fontId="65" fillId="40" borderId="9" xfId="0" applyNumberFormat="1" applyFont="1" applyFill="1" applyBorder="1" applyAlignment="1">
      <alignment horizontal="left"/>
    </xf>
    <xf numFmtId="3" fontId="65" fillId="40" borderId="9" xfId="0" applyNumberFormat="1" applyFont="1" applyFill="1" applyBorder="1" applyAlignment="1">
      <alignment horizontal="right"/>
    </xf>
    <xf numFmtId="49" fontId="65" fillId="40" borderId="9" xfId="0" applyNumberFormat="1" applyFont="1" applyFill="1" applyBorder="1" applyAlignment="1">
      <alignment horizontal="right"/>
    </xf>
    <xf numFmtId="49" fontId="66" fillId="40" borderId="9" xfId="0" applyNumberFormat="1" applyFont="1" applyFill="1" applyBorder="1"/>
    <xf numFmtId="3" fontId="67" fillId="40" borderId="9" xfId="0" applyNumberFormat="1" applyFont="1" applyFill="1" applyBorder="1" applyAlignment="1">
      <alignment horizontal="right"/>
    </xf>
    <xf numFmtId="49" fontId="66" fillId="40" borderId="32" xfId="0" applyNumberFormat="1" applyFont="1" applyFill="1" applyBorder="1"/>
    <xf numFmtId="168" fontId="67" fillId="40" borderId="0" xfId="170" applyNumberFormat="1" applyFont="1" applyFill="1" applyBorder="1"/>
    <xf numFmtId="49" fontId="66" fillId="40" borderId="0" xfId="0" applyNumberFormat="1" applyFont="1" applyFill="1"/>
    <xf numFmtId="0" fontId="62" fillId="40" borderId="0" xfId="0" applyFont="1" applyFill="1"/>
    <xf numFmtId="3" fontId="67" fillId="40" borderId="9" xfId="0" applyNumberFormat="1" applyFont="1" applyFill="1" applyBorder="1"/>
    <xf numFmtId="168" fontId="67" fillId="40" borderId="9" xfId="170" applyNumberFormat="1" applyFont="1" applyFill="1" applyBorder="1" applyAlignment="1">
      <alignment horizontal="center"/>
    </xf>
    <xf numFmtId="3" fontId="81" fillId="0" borderId="21" xfId="0" applyNumberFormat="1" applyFont="1" applyBorder="1" applyAlignment="1">
      <alignment horizontal="right"/>
    </xf>
    <xf numFmtId="0" fontId="20" fillId="0" borderId="9" xfId="2" applyFont="1" applyBorder="1" applyAlignment="1">
      <alignment horizontal="center" vertical="center"/>
    </xf>
    <xf numFmtId="0" fontId="19" fillId="0" borderId="10" xfId="2" applyFont="1" applyBorder="1" applyAlignment="1">
      <alignment horizontal="center" vertical="center"/>
    </xf>
    <xf numFmtId="0" fontId="19" fillId="0" borderId="11" xfId="2" applyFont="1" applyBorder="1" applyAlignment="1">
      <alignment horizontal="center" vertical="center"/>
    </xf>
    <xf numFmtId="0" fontId="19" fillId="0" borderId="12" xfId="2" applyFont="1" applyBorder="1" applyAlignment="1">
      <alignment horizontal="center" vertical="center"/>
    </xf>
    <xf numFmtId="0" fontId="18" fillId="0" borderId="0" xfId="2" applyFont="1" applyAlignment="1">
      <alignment horizontal="center"/>
    </xf>
    <xf numFmtId="0" fontId="64" fillId="40" borderId="9" xfId="2" applyFont="1" applyFill="1" applyBorder="1" applyAlignment="1">
      <alignment horizontal="center"/>
    </xf>
    <xf numFmtId="0" fontId="63" fillId="40" borderId="9" xfId="2" applyFont="1" applyFill="1" applyBorder="1" applyAlignment="1">
      <alignment horizontal="center"/>
    </xf>
    <xf numFmtId="0" fontId="69" fillId="0" borderId="9" xfId="2" applyFont="1" applyBorder="1" applyAlignment="1">
      <alignment horizontal="center" vertical="center"/>
    </xf>
    <xf numFmtId="0" fontId="68" fillId="0" borderId="10" xfId="0" applyFont="1" applyBorder="1" applyAlignment="1">
      <alignment horizontal="center" vertical="center"/>
    </xf>
    <xf numFmtId="0" fontId="68" fillId="0" borderId="11" xfId="0" applyFont="1" applyBorder="1" applyAlignment="1">
      <alignment horizontal="center" vertical="center"/>
    </xf>
    <xf numFmtId="0" fontId="68" fillId="0" borderId="12" xfId="0" applyFont="1" applyBorder="1" applyAlignment="1">
      <alignment horizontal="center" vertical="center"/>
    </xf>
    <xf numFmtId="0" fontId="69" fillId="0" borderId="9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3" fontId="35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25" fillId="0" borderId="9" xfId="2" applyFont="1" applyBorder="1" applyAlignment="1">
      <alignment vertical="center" wrapText="1"/>
    </xf>
    <xf numFmtId="3" fontId="25" fillId="0" borderId="9" xfId="2" applyNumberFormat="1" applyFont="1" applyBorder="1" applyAlignment="1">
      <alignment horizontal="center" vertical="center"/>
    </xf>
    <xf numFmtId="166" fontId="25" fillId="0" borderId="9" xfId="2" applyNumberFormat="1" applyFont="1" applyBorder="1" applyAlignment="1">
      <alignment horizontal="center" vertical="center"/>
    </xf>
    <xf numFmtId="166" fontId="27" fillId="0" borderId="9" xfId="2" applyNumberFormat="1" applyFont="1" applyBorder="1" applyAlignment="1">
      <alignment horizontal="center" vertical="center"/>
    </xf>
    <xf numFmtId="0" fontId="29" fillId="0" borderId="9" xfId="2" applyFont="1" applyBorder="1" applyAlignment="1">
      <alignment vertical="center"/>
    </xf>
    <xf numFmtId="3" fontId="29" fillId="41" borderId="9" xfId="2" applyNumberFormat="1" applyFont="1" applyFill="1" applyBorder="1" applyAlignment="1">
      <alignment horizontal="center" vertical="center"/>
    </xf>
    <xf numFmtId="166" fontId="82" fillId="0" borderId="9" xfId="336" applyNumberFormat="1" applyFont="1" applyBorder="1" applyAlignment="1">
      <alignment horizontal="center" vertical="center"/>
    </xf>
    <xf numFmtId="166" fontId="29" fillId="0" borderId="9" xfId="2" applyNumberFormat="1" applyFont="1" applyBorder="1" applyAlignment="1">
      <alignment horizontal="center" vertical="center"/>
    </xf>
  </cellXfs>
  <cellStyles count="338">
    <cellStyle name="%20 - Vurgu1 2" xfId="3" xr:uid="{00000000-0005-0000-0000-000000000000}"/>
    <cellStyle name="%20 - Vurgu2 2" xfId="4" xr:uid="{00000000-0005-0000-0000-000001000000}"/>
    <cellStyle name="%20 - Vurgu3 2" xfId="5" xr:uid="{00000000-0005-0000-0000-000002000000}"/>
    <cellStyle name="%20 - Vurgu4 2" xfId="6" xr:uid="{00000000-0005-0000-0000-000003000000}"/>
    <cellStyle name="%20 - Vurgu5 2" xfId="7" xr:uid="{00000000-0005-0000-0000-000004000000}"/>
    <cellStyle name="%20 - Vurgu6 2" xfId="8" xr:uid="{00000000-0005-0000-0000-000005000000}"/>
    <cellStyle name="%40 - Vurgu1 2" xfId="9" xr:uid="{00000000-0005-0000-0000-000006000000}"/>
    <cellStyle name="%40 - Vurgu2 2" xfId="10" xr:uid="{00000000-0005-0000-0000-000007000000}"/>
    <cellStyle name="%40 - Vurgu3 2" xfId="11" xr:uid="{00000000-0005-0000-0000-000008000000}"/>
    <cellStyle name="%40 - Vurgu4 2" xfId="12" xr:uid="{00000000-0005-0000-0000-000009000000}"/>
    <cellStyle name="%40 - Vurgu5 2" xfId="13" xr:uid="{00000000-0005-0000-0000-00000A000000}"/>
    <cellStyle name="%40 - Vurgu6 2" xfId="14" xr:uid="{00000000-0005-0000-0000-00000B000000}"/>
    <cellStyle name="%60 - Vurgu1 2" xfId="15" xr:uid="{00000000-0005-0000-0000-00000C000000}"/>
    <cellStyle name="%60 - Vurgu2 2" xfId="16" xr:uid="{00000000-0005-0000-0000-00000D000000}"/>
    <cellStyle name="%60 - Vurgu3 2" xfId="17" xr:uid="{00000000-0005-0000-0000-00000E000000}"/>
    <cellStyle name="%60 - Vurgu4 2" xfId="18" xr:uid="{00000000-0005-0000-0000-00000F000000}"/>
    <cellStyle name="%60 - Vurgu5 2" xfId="19" xr:uid="{00000000-0005-0000-0000-000010000000}"/>
    <cellStyle name="%60 - Vurgu6 2" xfId="20" xr:uid="{00000000-0005-0000-0000-000011000000}"/>
    <cellStyle name="20% - Accent1" xfId="21" xr:uid="{00000000-0005-0000-0000-000012000000}"/>
    <cellStyle name="20% - Accent1 2" xfId="22" xr:uid="{00000000-0005-0000-0000-000013000000}"/>
    <cellStyle name="20% - Accent1 2 2" xfId="23" xr:uid="{00000000-0005-0000-0000-000014000000}"/>
    <cellStyle name="20% - Accent1 2 2 2" xfId="171" xr:uid="{00000000-0005-0000-0000-000015000000}"/>
    <cellStyle name="20% - Accent1 2 3" xfId="172" xr:uid="{00000000-0005-0000-0000-000016000000}"/>
    <cellStyle name="20% - Accent1 3" xfId="173" xr:uid="{00000000-0005-0000-0000-000017000000}"/>
    <cellStyle name="20% - Accent1 4" xfId="174" xr:uid="{00000000-0005-0000-0000-000018000000}"/>
    <cellStyle name="20% - Accent2" xfId="24" xr:uid="{00000000-0005-0000-0000-000019000000}"/>
    <cellStyle name="20% - Accent2 2" xfId="25" xr:uid="{00000000-0005-0000-0000-00001A000000}"/>
    <cellStyle name="20% - Accent2 2 2" xfId="26" xr:uid="{00000000-0005-0000-0000-00001B000000}"/>
    <cellStyle name="20% - Accent2 2 2 2" xfId="175" xr:uid="{00000000-0005-0000-0000-00001C000000}"/>
    <cellStyle name="20% - Accent2 2 3" xfId="176" xr:uid="{00000000-0005-0000-0000-00001D000000}"/>
    <cellStyle name="20% - Accent2 3" xfId="177" xr:uid="{00000000-0005-0000-0000-00001E000000}"/>
    <cellStyle name="20% - Accent2 4" xfId="178" xr:uid="{00000000-0005-0000-0000-00001F000000}"/>
    <cellStyle name="20% - Accent3" xfId="27" xr:uid="{00000000-0005-0000-0000-000020000000}"/>
    <cellStyle name="20% - Accent3 2" xfId="28" xr:uid="{00000000-0005-0000-0000-000021000000}"/>
    <cellStyle name="20% - Accent3 2 2" xfId="29" xr:uid="{00000000-0005-0000-0000-000022000000}"/>
    <cellStyle name="20% - Accent3 2 2 2" xfId="179" xr:uid="{00000000-0005-0000-0000-000023000000}"/>
    <cellStyle name="20% - Accent3 2 3" xfId="180" xr:uid="{00000000-0005-0000-0000-000024000000}"/>
    <cellStyle name="20% - Accent3 3" xfId="181" xr:uid="{00000000-0005-0000-0000-000025000000}"/>
    <cellStyle name="20% - Accent3 4" xfId="182" xr:uid="{00000000-0005-0000-0000-000026000000}"/>
    <cellStyle name="20% - Accent4" xfId="30" xr:uid="{00000000-0005-0000-0000-000027000000}"/>
    <cellStyle name="20% - Accent4 2" xfId="31" xr:uid="{00000000-0005-0000-0000-000028000000}"/>
    <cellStyle name="20% - Accent4 2 2" xfId="32" xr:uid="{00000000-0005-0000-0000-000029000000}"/>
    <cellStyle name="20% - Accent4 2 2 2" xfId="183" xr:uid="{00000000-0005-0000-0000-00002A000000}"/>
    <cellStyle name="20% - Accent4 2 3" xfId="184" xr:uid="{00000000-0005-0000-0000-00002B000000}"/>
    <cellStyle name="20% - Accent4 3" xfId="185" xr:uid="{00000000-0005-0000-0000-00002C000000}"/>
    <cellStyle name="20% - Accent4 4" xfId="186" xr:uid="{00000000-0005-0000-0000-00002D000000}"/>
    <cellStyle name="20% - Accent5" xfId="33" xr:uid="{00000000-0005-0000-0000-00002E000000}"/>
    <cellStyle name="20% - Accent5 2" xfId="34" xr:uid="{00000000-0005-0000-0000-00002F000000}"/>
    <cellStyle name="20% - Accent5 2 2" xfId="35" xr:uid="{00000000-0005-0000-0000-000030000000}"/>
    <cellStyle name="20% - Accent5 2 2 2" xfId="187" xr:uid="{00000000-0005-0000-0000-000031000000}"/>
    <cellStyle name="20% - Accent5 2 3" xfId="188" xr:uid="{00000000-0005-0000-0000-000032000000}"/>
    <cellStyle name="20% - Accent5 3" xfId="189" xr:uid="{00000000-0005-0000-0000-000033000000}"/>
    <cellStyle name="20% - Accent5 4" xfId="190" xr:uid="{00000000-0005-0000-0000-000034000000}"/>
    <cellStyle name="20% - Accent6" xfId="36" xr:uid="{00000000-0005-0000-0000-000035000000}"/>
    <cellStyle name="20% - Accent6 2" xfId="37" xr:uid="{00000000-0005-0000-0000-000036000000}"/>
    <cellStyle name="20% - Accent6 2 2" xfId="38" xr:uid="{00000000-0005-0000-0000-000037000000}"/>
    <cellStyle name="20% - Accent6 2 2 2" xfId="191" xr:uid="{00000000-0005-0000-0000-000038000000}"/>
    <cellStyle name="20% - Accent6 2 3" xfId="192" xr:uid="{00000000-0005-0000-0000-000039000000}"/>
    <cellStyle name="20% - Accent6 3" xfId="193" xr:uid="{00000000-0005-0000-0000-00003A000000}"/>
    <cellStyle name="20% - Accent6 4" xfId="194" xr:uid="{00000000-0005-0000-0000-00003B000000}"/>
    <cellStyle name="40% - Accent1" xfId="39" xr:uid="{00000000-0005-0000-0000-00003C000000}"/>
    <cellStyle name="40% - Accent1 2" xfId="40" xr:uid="{00000000-0005-0000-0000-00003D000000}"/>
    <cellStyle name="40% - Accent1 2 2" xfId="41" xr:uid="{00000000-0005-0000-0000-00003E000000}"/>
    <cellStyle name="40% - Accent1 2 2 2" xfId="195" xr:uid="{00000000-0005-0000-0000-00003F000000}"/>
    <cellStyle name="40% - Accent1 2 3" xfId="196" xr:uid="{00000000-0005-0000-0000-000040000000}"/>
    <cellStyle name="40% - Accent1 3" xfId="197" xr:uid="{00000000-0005-0000-0000-000041000000}"/>
    <cellStyle name="40% - Accent1 4" xfId="198" xr:uid="{00000000-0005-0000-0000-000042000000}"/>
    <cellStyle name="40% - Accent2" xfId="42" xr:uid="{00000000-0005-0000-0000-000043000000}"/>
    <cellStyle name="40% - Accent2 2" xfId="43" xr:uid="{00000000-0005-0000-0000-000044000000}"/>
    <cellStyle name="40% - Accent2 2 2" xfId="44" xr:uid="{00000000-0005-0000-0000-000045000000}"/>
    <cellStyle name="40% - Accent2 2 2 2" xfId="199" xr:uid="{00000000-0005-0000-0000-000046000000}"/>
    <cellStyle name="40% - Accent2 2 3" xfId="200" xr:uid="{00000000-0005-0000-0000-000047000000}"/>
    <cellStyle name="40% - Accent2 3" xfId="201" xr:uid="{00000000-0005-0000-0000-000048000000}"/>
    <cellStyle name="40% - Accent2 4" xfId="202" xr:uid="{00000000-0005-0000-0000-000049000000}"/>
    <cellStyle name="40% - Accent3" xfId="45" xr:uid="{00000000-0005-0000-0000-00004A000000}"/>
    <cellStyle name="40% - Accent3 2" xfId="46" xr:uid="{00000000-0005-0000-0000-00004B000000}"/>
    <cellStyle name="40% - Accent3 2 2" xfId="47" xr:uid="{00000000-0005-0000-0000-00004C000000}"/>
    <cellStyle name="40% - Accent3 2 2 2" xfId="203" xr:uid="{00000000-0005-0000-0000-00004D000000}"/>
    <cellStyle name="40% - Accent3 2 3" xfId="204" xr:uid="{00000000-0005-0000-0000-00004E000000}"/>
    <cellStyle name="40% - Accent3 3" xfId="205" xr:uid="{00000000-0005-0000-0000-00004F000000}"/>
    <cellStyle name="40% - Accent3 4" xfId="206" xr:uid="{00000000-0005-0000-0000-000050000000}"/>
    <cellStyle name="40% - Accent4" xfId="48" xr:uid="{00000000-0005-0000-0000-000051000000}"/>
    <cellStyle name="40% - Accent4 2" xfId="49" xr:uid="{00000000-0005-0000-0000-000052000000}"/>
    <cellStyle name="40% - Accent4 2 2" xfId="50" xr:uid="{00000000-0005-0000-0000-000053000000}"/>
    <cellStyle name="40% - Accent4 2 2 2" xfId="207" xr:uid="{00000000-0005-0000-0000-000054000000}"/>
    <cellStyle name="40% - Accent4 2 3" xfId="208" xr:uid="{00000000-0005-0000-0000-000055000000}"/>
    <cellStyle name="40% - Accent4 3" xfId="209" xr:uid="{00000000-0005-0000-0000-000056000000}"/>
    <cellStyle name="40% - Accent4 4" xfId="210" xr:uid="{00000000-0005-0000-0000-000057000000}"/>
    <cellStyle name="40% - Accent5" xfId="51" xr:uid="{00000000-0005-0000-0000-000058000000}"/>
    <cellStyle name="40% - Accent5 2" xfId="52" xr:uid="{00000000-0005-0000-0000-000059000000}"/>
    <cellStyle name="40% - Accent5 2 2" xfId="53" xr:uid="{00000000-0005-0000-0000-00005A000000}"/>
    <cellStyle name="40% - Accent5 2 2 2" xfId="211" xr:uid="{00000000-0005-0000-0000-00005B000000}"/>
    <cellStyle name="40% - Accent5 2 3" xfId="212" xr:uid="{00000000-0005-0000-0000-00005C000000}"/>
    <cellStyle name="40% - Accent5 3" xfId="213" xr:uid="{00000000-0005-0000-0000-00005D000000}"/>
    <cellStyle name="40% - Accent5 4" xfId="214" xr:uid="{00000000-0005-0000-0000-00005E000000}"/>
    <cellStyle name="40% - Accent6" xfId="54" xr:uid="{00000000-0005-0000-0000-00005F000000}"/>
    <cellStyle name="40% - Accent6 2" xfId="55" xr:uid="{00000000-0005-0000-0000-000060000000}"/>
    <cellStyle name="40% - Accent6 2 2" xfId="56" xr:uid="{00000000-0005-0000-0000-000061000000}"/>
    <cellStyle name="40% - Accent6 2 2 2" xfId="215" xr:uid="{00000000-0005-0000-0000-000062000000}"/>
    <cellStyle name="40% - Accent6 2 3" xfId="216" xr:uid="{00000000-0005-0000-0000-000063000000}"/>
    <cellStyle name="40% - Accent6 3" xfId="217" xr:uid="{00000000-0005-0000-0000-000064000000}"/>
    <cellStyle name="40% - Accent6 4" xfId="218" xr:uid="{00000000-0005-0000-0000-000065000000}"/>
    <cellStyle name="60% - Accent1" xfId="57" xr:uid="{00000000-0005-0000-0000-000066000000}"/>
    <cellStyle name="60% - Accent1 2" xfId="58" xr:uid="{00000000-0005-0000-0000-000067000000}"/>
    <cellStyle name="60% - Accent1 2 2" xfId="59" xr:uid="{00000000-0005-0000-0000-000068000000}"/>
    <cellStyle name="60% - Accent1 2 2 2" xfId="219" xr:uid="{00000000-0005-0000-0000-000069000000}"/>
    <cellStyle name="60% - Accent1 2 3" xfId="220" xr:uid="{00000000-0005-0000-0000-00006A000000}"/>
    <cellStyle name="60% - Accent1 3" xfId="221" xr:uid="{00000000-0005-0000-0000-00006B000000}"/>
    <cellStyle name="60% - Accent2" xfId="60" xr:uid="{00000000-0005-0000-0000-00006C000000}"/>
    <cellStyle name="60% - Accent2 2" xfId="61" xr:uid="{00000000-0005-0000-0000-00006D000000}"/>
    <cellStyle name="60% - Accent2 2 2" xfId="62" xr:uid="{00000000-0005-0000-0000-00006E000000}"/>
    <cellStyle name="60% - Accent2 2 2 2" xfId="222" xr:uid="{00000000-0005-0000-0000-00006F000000}"/>
    <cellStyle name="60% - Accent2 2 3" xfId="223" xr:uid="{00000000-0005-0000-0000-000070000000}"/>
    <cellStyle name="60% - Accent2 3" xfId="224" xr:uid="{00000000-0005-0000-0000-000071000000}"/>
    <cellStyle name="60% - Accent3" xfId="63" xr:uid="{00000000-0005-0000-0000-000072000000}"/>
    <cellStyle name="60% - Accent3 2" xfId="64" xr:uid="{00000000-0005-0000-0000-000073000000}"/>
    <cellStyle name="60% - Accent3 2 2" xfId="65" xr:uid="{00000000-0005-0000-0000-000074000000}"/>
    <cellStyle name="60% - Accent3 2 2 2" xfId="225" xr:uid="{00000000-0005-0000-0000-000075000000}"/>
    <cellStyle name="60% - Accent3 2 3" xfId="226" xr:uid="{00000000-0005-0000-0000-000076000000}"/>
    <cellStyle name="60% - Accent3 3" xfId="227" xr:uid="{00000000-0005-0000-0000-000077000000}"/>
    <cellStyle name="60% - Accent4" xfId="66" xr:uid="{00000000-0005-0000-0000-000078000000}"/>
    <cellStyle name="60% - Accent4 2" xfId="67" xr:uid="{00000000-0005-0000-0000-000079000000}"/>
    <cellStyle name="60% - Accent4 2 2" xfId="68" xr:uid="{00000000-0005-0000-0000-00007A000000}"/>
    <cellStyle name="60% - Accent4 2 2 2" xfId="228" xr:uid="{00000000-0005-0000-0000-00007B000000}"/>
    <cellStyle name="60% - Accent4 2 3" xfId="229" xr:uid="{00000000-0005-0000-0000-00007C000000}"/>
    <cellStyle name="60% - Accent4 3" xfId="230" xr:uid="{00000000-0005-0000-0000-00007D000000}"/>
    <cellStyle name="60% - Accent5" xfId="69" xr:uid="{00000000-0005-0000-0000-00007E000000}"/>
    <cellStyle name="60% - Accent5 2" xfId="70" xr:uid="{00000000-0005-0000-0000-00007F000000}"/>
    <cellStyle name="60% - Accent5 2 2" xfId="71" xr:uid="{00000000-0005-0000-0000-000080000000}"/>
    <cellStyle name="60% - Accent5 2 2 2" xfId="231" xr:uid="{00000000-0005-0000-0000-000081000000}"/>
    <cellStyle name="60% - Accent5 2 3" xfId="232" xr:uid="{00000000-0005-0000-0000-000082000000}"/>
    <cellStyle name="60% - Accent5 3" xfId="233" xr:uid="{00000000-0005-0000-0000-000083000000}"/>
    <cellStyle name="60% - Accent6" xfId="72" xr:uid="{00000000-0005-0000-0000-000084000000}"/>
    <cellStyle name="60% - Accent6 2" xfId="73" xr:uid="{00000000-0005-0000-0000-000085000000}"/>
    <cellStyle name="60% - Accent6 2 2" xfId="74" xr:uid="{00000000-0005-0000-0000-000086000000}"/>
    <cellStyle name="60% - Accent6 2 2 2" xfId="234" xr:uid="{00000000-0005-0000-0000-000087000000}"/>
    <cellStyle name="60% - Accent6 2 3" xfId="235" xr:uid="{00000000-0005-0000-0000-000088000000}"/>
    <cellStyle name="60% - Accent6 3" xfId="236" xr:uid="{00000000-0005-0000-0000-000089000000}"/>
    <cellStyle name="Accent1 2" xfId="75" xr:uid="{00000000-0005-0000-0000-00008A000000}"/>
    <cellStyle name="Accent1 2 2" xfId="76" xr:uid="{00000000-0005-0000-0000-00008B000000}"/>
    <cellStyle name="Accent1 2 2 2" xfId="237" xr:uid="{00000000-0005-0000-0000-00008C000000}"/>
    <cellStyle name="Accent1 2 3" xfId="238" xr:uid="{00000000-0005-0000-0000-00008D000000}"/>
    <cellStyle name="Accent1 3" xfId="239" xr:uid="{00000000-0005-0000-0000-00008E000000}"/>
    <cellStyle name="Accent2 2" xfId="77" xr:uid="{00000000-0005-0000-0000-00008F000000}"/>
    <cellStyle name="Accent2 2 2" xfId="78" xr:uid="{00000000-0005-0000-0000-000090000000}"/>
    <cellStyle name="Accent2 2 2 2" xfId="240" xr:uid="{00000000-0005-0000-0000-000091000000}"/>
    <cellStyle name="Accent2 2 3" xfId="241" xr:uid="{00000000-0005-0000-0000-000092000000}"/>
    <cellStyle name="Accent2 3" xfId="242" xr:uid="{00000000-0005-0000-0000-000093000000}"/>
    <cellStyle name="Accent3 2" xfId="79" xr:uid="{00000000-0005-0000-0000-000094000000}"/>
    <cellStyle name="Accent3 2 2" xfId="80" xr:uid="{00000000-0005-0000-0000-000095000000}"/>
    <cellStyle name="Accent3 2 2 2" xfId="243" xr:uid="{00000000-0005-0000-0000-000096000000}"/>
    <cellStyle name="Accent3 2 3" xfId="244" xr:uid="{00000000-0005-0000-0000-000097000000}"/>
    <cellStyle name="Accent3 3" xfId="245" xr:uid="{00000000-0005-0000-0000-000098000000}"/>
    <cellStyle name="Accent4 2" xfId="81" xr:uid="{00000000-0005-0000-0000-000099000000}"/>
    <cellStyle name="Accent4 2 2" xfId="82" xr:uid="{00000000-0005-0000-0000-00009A000000}"/>
    <cellStyle name="Accent4 2 2 2" xfId="246" xr:uid="{00000000-0005-0000-0000-00009B000000}"/>
    <cellStyle name="Accent4 2 3" xfId="247" xr:uid="{00000000-0005-0000-0000-00009C000000}"/>
    <cellStyle name="Accent4 3" xfId="248" xr:uid="{00000000-0005-0000-0000-00009D000000}"/>
    <cellStyle name="Accent5 2" xfId="83" xr:uid="{00000000-0005-0000-0000-00009E000000}"/>
    <cellStyle name="Accent5 2 2" xfId="84" xr:uid="{00000000-0005-0000-0000-00009F000000}"/>
    <cellStyle name="Accent5 2 2 2" xfId="249" xr:uid="{00000000-0005-0000-0000-0000A0000000}"/>
    <cellStyle name="Accent5 2 3" xfId="250" xr:uid="{00000000-0005-0000-0000-0000A1000000}"/>
    <cellStyle name="Accent5 3" xfId="251" xr:uid="{00000000-0005-0000-0000-0000A2000000}"/>
    <cellStyle name="Accent6 2" xfId="85" xr:uid="{00000000-0005-0000-0000-0000A3000000}"/>
    <cellStyle name="Accent6 2 2" xfId="86" xr:uid="{00000000-0005-0000-0000-0000A4000000}"/>
    <cellStyle name="Accent6 2 2 2" xfId="252" xr:uid="{00000000-0005-0000-0000-0000A5000000}"/>
    <cellStyle name="Accent6 2 3" xfId="253" xr:uid="{00000000-0005-0000-0000-0000A6000000}"/>
    <cellStyle name="Accent6 3" xfId="254" xr:uid="{00000000-0005-0000-0000-0000A7000000}"/>
    <cellStyle name="Açıklama Metni 2" xfId="87" xr:uid="{00000000-0005-0000-0000-0000A8000000}"/>
    <cellStyle name="Ana Başlık 2" xfId="88" xr:uid="{00000000-0005-0000-0000-0000A9000000}"/>
    <cellStyle name="Bad 2" xfId="89" xr:uid="{00000000-0005-0000-0000-0000AA000000}"/>
    <cellStyle name="Bad 2 2" xfId="90" xr:uid="{00000000-0005-0000-0000-0000AB000000}"/>
    <cellStyle name="Bad 2 2 2" xfId="255" xr:uid="{00000000-0005-0000-0000-0000AC000000}"/>
    <cellStyle name="Bad 2 3" xfId="256" xr:uid="{00000000-0005-0000-0000-0000AD000000}"/>
    <cellStyle name="Bad 3" xfId="257" xr:uid="{00000000-0005-0000-0000-0000AE000000}"/>
    <cellStyle name="Bağlı Hücre 2" xfId="91" xr:uid="{00000000-0005-0000-0000-0000AF000000}"/>
    <cellStyle name="Başlık 1 2" xfId="92" xr:uid="{00000000-0005-0000-0000-0000B0000000}"/>
    <cellStyle name="Başlık 2 2" xfId="93" xr:uid="{00000000-0005-0000-0000-0000B1000000}"/>
    <cellStyle name="Başlık 3 2" xfId="94" xr:uid="{00000000-0005-0000-0000-0000B2000000}"/>
    <cellStyle name="Başlık 4 2" xfId="95" xr:uid="{00000000-0005-0000-0000-0000B3000000}"/>
    <cellStyle name="Calculation 2" xfId="96" xr:uid="{00000000-0005-0000-0000-0000B4000000}"/>
    <cellStyle name="Calculation 2 2" xfId="97" xr:uid="{00000000-0005-0000-0000-0000B5000000}"/>
    <cellStyle name="Calculation 2 2 2" xfId="258" xr:uid="{00000000-0005-0000-0000-0000B6000000}"/>
    <cellStyle name="Calculation 2 3" xfId="259" xr:uid="{00000000-0005-0000-0000-0000B7000000}"/>
    <cellStyle name="Calculation 3" xfId="260" xr:uid="{00000000-0005-0000-0000-0000B8000000}"/>
    <cellStyle name="Check Cell 2" xfId="98" xr:uid="{00000000-0005-0000-0000-0000B9000000}"/>
    <cellStyle name="Check Cell 2 2" xfId="99" xr:uid="{00000000-0005-0000-0000-0000BA000000}"/>
    <cellStyle name="Check Cell 2 2 2" xfId="261" xr:uid="{00000000-0005-0000-0000-0000BB000000}"/>
    <cellStyle name="Check Cell 2 3" xfId="262" xr:uid="{00000000-0005-0000-0000-0000BC000000}"/>
    <cellStyle name="Check Cell 3" xfId="263" xr:uid="{00000000-0005-0000-0000-0000BD000000}"/>
    <cellStyle name="Comma" xfId="1" builtinId="3"/>
    <cellStyle name="Comma 2" xfId="100" xr:uid="{00000000-0005-0000-0000-0000BE000000}"/>
    <cellStyle name="Comma 2 2" xfId="101" xr:uid="{00000000-0005-0000-0000-0000BF000000}"/>
    <cellStyle name="Comma 2 3" xfId="264" xr:uid="{00000000-0005-0000-0000-0000C0000000}"/>
    <cellStyle name="Çıkış 2" xfId="102" xr:uid="{00000000-0005-0000-0000-0000C1000000}"/>
    <cellStyle name="Explanatory Text" xfId="103" xr:uid="{00000000-0005-0000-0000-0000C2000000}"/>
    <cellStyle name="Explanatory Text 2" xfId="104" xr:uid="{00000000-0005-0000-0000-0000C3000000}"/>
    <cellStyle name="Explanatory Text 2 2" xfId="105" xr:uid="{00000000-0005-0000-0000-0000C4000000}"/>
    <cellStyle name="Explanatory Text 2 2 2" xfId="265" xr:uid="{00000000-0005-0000-0000-0000C5000000}"/>
    <cellStyle name="Explanatory Text 2 3" xfId="266" xr:uid="{00000000-0005-0000-0000-0000C6000000}"/>
    <cellStyle name="Explanatory Text 3" xfId="267" xr:uid="{00000000-0005-0000-0000-0000C7000000}"/>
    <cellStyle name="Giriş 2" xfId="106" xr:uid="{00000000-0005-0000-0000-0000C8000000}"/>
    <cellStyle name="Good 2" xfId="107" xr:uid="{00000000-0005-0000-0000-0000C9000000}"/>
    <cellStyle name="Good 2 2" xfId="108" xr:uid="{00000000-0005-0000-0000-0000CA000000}"/>
    <cellStyle name="Good 2 2 2" xfId="268" xr:uid="{00000000-0005-0000-0000-0000CB000000}"/>
    <cellStyle name="Good 2 3" xfId="269" xr:uid="{00000000-0005-0000-0000-0000CC000000}"/>
    <cellStyle name="Good 3" xfId="270" xr:uid="{00000000-0005-0000-0000-0000CD000000}"/>
    <cellStyle name="Heading 1" xfId="109" xr:uid="{00000000-0005-0000-0000-0000CE000000}"/>
    <cellStyle name="Heading 1 2" xfId="110" xr:uid="{00000000-0005-0000-0000-0000CF000000}"/>
    <cellStyle name="Heading 2" xfId="111" xr:uid="{00000000-0005-0000-0000-0000D0000000}"/>
    <cellStyle name="Heading 2 2" xfId="112" xr:uid="{00000000-0005-0000-0000-0000D1000000}"/>
    <cellStyle name="Heading 3" xfId="113" xr:uid="{00000000-0005-0000-0000-0000D2000000}"/>
    <cellStyle name="Heading 3 2" xfId="114" xr:uid="{00000000-0005-0000-0000-0000D3000000}"/>
    <cellStyle name="Heading 4" xfId="115" xr:uid="{00000000-0005-0000-0000-0000D4000000}"/>
    <cellStyle name="Heading 4 2" xfId="116" xr:uid="{00000000-0005-0000-0000-0000D5000000}"/>
    <cellStyle name="Hesaplama 2" xfId="271" xr:uid="{00000000-0005-0000-0000-0000D6000000}"/>
    <cellStyle name="Input" xfId="117" xr:uid="{00000000-0005-0000-0000-0000D7000000}"/>
    <cellStyle name="Input 2" xfId="118" xr:uid="{00000000-0005-0000-0000-0000D8000000}"/>
    <cellStyle name="Input 2 2" xfId="119" xr:uid="{00000000-0005-0000-0000-0000D9000000}"/>
    <cellStyle name="Input 2 2 2" xfId="272" xr:uid="{00000000-0005-0000-0000-0000DA000000}"/>
    <cellStyle name="Input 2 3" xfId="273" xr:uid="{00000000-0005-0000-0000-0000DB000000}"/>
    <cellStyle name="Input 3" xfId="274" xr:uid="{00000000-0005-0000-0000-0000DC000000}"/>
    <cellStyle name="İşaretli Hücre 2" xfId="275" xr:uid="{00000000-0005-0000-0000-0000DD000000}"/>
    <cellStyle name="İyi 2" xfId="276" xr:uid="{00000000-0005-0000-0000-0000DE000000}"/>
    <cellStyle name="Kötü 2" xfId="277" xr:uid="{00000000-0005-0000-0000-0000DF000000}"/>
    <cellStyle name="Linked Cell" xfId="120" xr:uid="{00000000-0005-0000-0000-0000E0000000}"/>
    <cellStyle name="Linked Cell 2" xfId="121" xr:uid="{00000000-0005-0000-0000-0000E1000000}"/>
    <cellStyle name="Linked Cell 2 2" xfId="122" xr:uid="{00000000-0005-0000-0000-0000E2000000}"/>
    <cellStyle name="Linked Cell 2 2 2" xfId="278" xr:uid="{00000000-0005-0000-0000-0000E3000000}"/>
    <cellStyle name="Linked Cell 2 3" xfId="279" xr:uid="{00000000-0005-0000-0000-0000E4000000}"/>
    <cellStyle name="Linked Cell 3" xfId="280" xr:uid="{00000000-0005-0000-0000-0000E5000000}"/>
    <cellStyle name="Neutral 2" xfId="123" xr:uid="{00000000-0005-0000-0000-0000E6000000}"/>
    <cellStyle name="Neutral 2 2" xfId="124" xr:uid="{00000000-0005-0000-0000-0000E7000000}"/>
    <cellStyle name="Neutral 2 2 2" xfId="281" xr:uid="{00000000-0005-0000-0000-0000E8000000}"/>
    <cellStyle name="Neutral 2 3" xfId="282" xr:uid="{00000000-0005-0000-0000-0000E9000000}"/>
    <cellStyle name="Neutral 3" xfId="283" xr:uid="{00000000-0005-0000-0000-0000EA000000}"/>
    <cellStyle name="Normal" xfId="0" builtinId="0"/>
    <cellStyle name="Normal 2" xfId="336" xr:uid="{00000000-0005-0000-0000-0000EC000000}"/>
    <cellStyle name="Normal 2 2" xfId="125" xr:uid="{00000000-0005-0000-0000-0000ED000000}"/>
    <cellStyle name="Normal 2 2 2" xfId="284" xr:uid="{00000000-0005-0000-0000-0000EE000000}"/>
    <cellStyle name="Normal 2 3" xfId="126" xr:uid="{00000000-0005-0000-0000-0000EF000000}"/>
    <cellStyle name="Normal 2 3 2" xfId="127" xr:uid="{00000000-0005-0000-0000-0000F0000000}"/>
    <cellStyle name="Normal 2 3 2 2" xfId="285" xr:uid="{00000000-0005-0000-0000-0000F1000000}"/>
    <cellStyle name="Normal 2 3 3" xfId="286" xr:uid="{00000000-0005-0000-0000-0000F2000000}"/>
    <cellStyle name="Normal 3" xfId="128" xr:uid="{00000000-0005-0000-0000-0000F3000000}"/>
    <cellStyle name="Normal 3 2" xfId="287" xr:uid="{00000000-0005-0000-0000-0000F4000000}"/>
    <cellStyle name="Normal 4" xfId="129" xr:uid="{00000000-0005-0000-0000-0000F5000000}"/>
    <cellStyle name="Normal 4 2" xfId="130" xr:uid="{00000000-0005-0000-0000-0000F6000000}"/>
    <cellStyle name="Normal 4 2 2" xfId="131" xr:uid="{00000000-0005-0000-0000-0000F7000000}"/>
    <cellStyle name="Normal 4 2 2 2" xfId="288" xr:uid="{00000000-0005-0000-0000-0000F8000000}"/>
    <cellStyle name="Normal 4 2 3" xfId="289" xr:uid="{00000000-0005-0000-0000-0000F9000000}"/>
    <cellStyle name="Normal 4 3" xfId="290" xr:uid="{00000000-0005-0000-0000-0000FA000000}"/>
    <cellStyle name="Normal 4 4" xfId="291" xr:uid="{00000000-0005-0000-0000-0000FB000000}"/>
    <cellStyle name="Normal 5" xfId="292" xr:uid="{00000000-0005-0000-0000-0000FC000000}"/>
    <cellStyle name="Normal 5 2" xfId="293" xr:uid="{00000000-0005-0000-0000-0000FD000000}"/>
    <cellStyle name="Normal 5 3" xfId="294" xr:uid="{00000000-0005-0000-0000-0000FE000000}"/>
    <cellStyle name="Normal 6" xfId="337" xr:uid="{00000000-0005-0000-0000-0000FF000000}"/>
    <cellStyle name="Normal_MAYIS_2009_İHRACAT_RAKAMLARI" xfId="2" xr:uid="{00000000-0005-0000-0000-000000010000}"/>
    <cellStyle name="Not 2" xfId="132" xr:uid="{00000000-0005-0000-0000-000001010000}"/>
    <cellStyle name="Not 3" xfId="295" xr:uid="{00000000-0005-0000-0000-000002010000}"/>
    <cellStyle name="Note 2" xfId="133" xr:uid="{00000000-0005-0000-0000-000003010000}"/>
    <cellStyle name="Note 2 2" xfId="134" xr:uid="{00000000-0005-0000-0000-000004010000}"/>
    <cellStyle name="Note 2 2 2" xfId="135" xr:uid="{00000000-0005-0000-0000-000005010000}"/>
    <cellStyle name="Note 2 2 2 2" xfId="136" xr:uid="{00000000-0005-0000-0000-000006010000}"/>
    <cellStyle name="Note 2 2 2 2 2" xfId="296" xr:uid="{00000000-0005-0000-0000-000007010000}"/>
    <cellStyle name="Note 2 2 2 3" xfId="297" xr:uid="{00000000-0005-0000-0000-000008010000}"/>
    <cellStyle name="Note 2 2 3" xfId="137" xr:uid="{00000000-0005-0000-0000-000009010000}"/>
    <cellStyle name="Note 2 2 3 2" xfId="138" xr:uid="{00000000-0005-0000-0000-00000A010000}"/>
    <cellStyle name="Note 2 2 3 2 2" xfId="139" xr:uid="{00000000-0005-0000-0000-00000B010000}"/>
    <cellStyle name="Note 2 2 3 2 2 2" xfId="298" xr:uid="{00000000-0005-0000-0000-00000C010000}"/>
    <cellStyle name="Note 2 2 3 2 3" xfId="299" xr:uid="{00000000-0005-0000-0000-00000D010000}"/>
    <cellStyle name="Note 2 2 3 3" xfId="140" xr:uid="{00000000-0005-0000-0000-00000E010000}"/>
    <cellStyle name="Note 2 2 3 3 2" xfId="141" xr:uid="{00000000-0005-0000-0000-00000F010000}"/>
    <cellStyle name="Note 2 2 3 3 2 2" xfId="300" xr:uid="{00000000-0005-0000-0000-000010010000}"/>
    <cellStyle name="Note 2 2 3 3 3" xfId="301" xr:uid="{00000000-0005-0000-0000-000011010000}"/>
    <cellStyle name="Note 2 2 3 4" xfId="302" xr:uid="{00000000-0005-0000-0000-000012010000}"/>
    <cellStyle name="Note 2 2 4" xfId="142" xr:uid="{00000000-0005-0000-0000-000013010000}"/>
    <cellStyle name="Note 2 2 4 2" xfId="143" xr:uid="{00000000-0005-0000-0000-000014010000}"/>
    <cellStyle name="Note 2 2 4 2 2" xfId="303" xr:uid="{00000000-0005-0000-0000-000015010000}"/>
    <cellStyle name="Note 2 2 4 3" xfId="304" xr:uid="{00000000-0005-0000-0000-000016010000}"/>
    <cellStyle name="Note 2 2 5" xfId="305" xr:uid="{00000000-0005-0000-0000-000017010000}"/>
    <cellStyle name="Note 2 2 6" xfId="306" xr:uid="{00000000-0005-0000-0000-000018010000}"/>
    <cellStyle name="Note 2 3" xfId="144" xr:uid="{00000000-0005-0000-0000-000019010000}"/>
    <cellStyle name="Note 2 3 2" xfId="145" xr:uid="{00000000-0005-0000-0000-00001A010000}"/>
    <cellStyle name="Note 2 3 2 2" xfId="146" xr:uid="{00000000-0005-0000-0000-00001B010000}"/>
    <cellStyle name="Note 2 3 2 2 2" xfId="307" xr:uid="{00000000-0005-0000-0000-00001C010000}"/>
    <cellStyle name="Note 2 3 2 3" xfId="308" xr:uid="{00000000-0005-0000-0000-00001D010000}"/>
    <cellStyle name="Note 2 3 3" xfId="147" xr:uid="{00000000-0005-0000-0000-00001E010000}"/>
    <cellStyle name="Note 2 3 3 2" xfId="148" xr:uid="{00000000-0005-0000-0000-00001F010000}"/>
    <cellStyle name="Note 2 3 3 2 2" xfId="309" xr:uid="{00000000-0005-0000-0000-000020010000}"/>
    <cellStyle name="Note 2 3 3 3" xfId="310" xr:uid="{00000000-0005-0000-0000-000021010000}"/>
    <cellStyle name="Note 2 3 4" xfId="311" xr:uid="{00000000-0005-0000-0000-000022010000}"/>
    <cellStyle name="Note 2 4" xfId="149" xr:uid="{00000000-0005-0000-0000-000023010000}"/>
    <cellStyle name="Note 2 4 2" xfId="150" xr:uid="{00000000-0005-0000-0000-000024010000}"/>
    <cellStyle name="Note 2 4 2 2" xfId="312" xr:uid="{00000000-0005-0000-0000-000025010000}"/>
    <cellStyle name="Note 2 4 3" xfId="313" xr:uid="{00000000-0005-0000-0000-000026010000}"/>
    <cellStyle name="Note 2 5" xfId="314" xr:uid="{00000000-0005-0000-0000-000027010000}"/>
    <cellStyle name="Note 3" xfId="151" xr:uid="{00000000-0005-0000-0000-000028010000}"/>
    <cellStyle name="Note 3 2" xfId="315" xr:uid="{00000000-0005-0000-0000-000029010000}"/>
    <cellStyle name="Nötr 2" xfId="316" xr:uid="{00000000-0005-0000-0000-00002A010000}"/>
    <cellStyle name="Output" xfId="152" xr:uid="{00000000-0005-0000-0000-00002B010000}"/>
    <cellStyle name="Output 2" xfId="153" xr:uid="{00000000-0005-0000-0000-00002C010000}"/>
    <cellStyle name="Output 2 2" xfId="154" xr:uid="{00000000-0005-0000-0000-00002D010000}"/>
    <cellStyle name="Output 2 2 2" xfId="317" xr:uid="{00000000-0005-0000-0000-00002E010000}"/>
    <cellStyle name="Output 2 3" xfId="318" xr:uid="{00000000-0005-0000-0000-00002F010000}"/>
    <cellStyle name="Output 3" xfId="319" xr:uid="{00000000-0005-0000-0000-000030010000}"/>
    <cellStyle name="Percent 2" xfId="155" xr:uid="{00000000-0005-0000-0000-000031010000}"/>
    <cellStyle name="Percent 2 2" xfId="156" xr:uid="{00000000-0005-0000-0000-000032010000}"/>
    <cellStyle name="Percent 2 2 2" xfId="320" xr:uid="{00000000-0005-0000-0000-000033010000}"/>
    <cellStyle name="Percent 2 3" xfId="321" xr:uid="{00000000-0005-0000-0000-000034010000}"/>
    <cellStyle name="Percent 3" xfId="157" xr:uid="{00000000-0005-0000-0000-000035010000}"/>
    <cellStyle name="Percent 3 2" xfId="322" xr:uid="{00000000-0005-0000-0000-000036010000}"/>
    <cellStyle name="Title" xfId="158" xr:uid="{00000000-0005-0000-0000-000037010000}"/>
    <cellStyle name="Title 2" xfId="159" xr:uid="{00000000-0005-0000-0000-000038010000}"/>
    <cellStyle name="Toplam 2" xfId="160" xr:uid="{00000000-0005-0000-0000-000039010000}"/>
    <cellStyle name="Total" xfId="161" xr:uid="{00000000-0005-0000-0000-00003A010000}"/>
    <cellStyle name="Total 2" xfId="162" xr:uid="{00000000-0005-0000-0000-00003B010000}"/>
    <cellStyle name="Total 2 2" xfId="163" xr:uid="{00000000-0005-0000-0000-00003C010000}"/>
    <cellStyle name="Total 2 2 2" xfId="323" xr:uid="{00000000-0005-0000-0000-00003D010000}"/>
    <cellStyle name="Total 2 3" xfId="324" xr:uid="{00000000-0005-0000-0000-00003E010000}"/>
    <cellStyle name="Total 3" xfId="325" xr:uid="{00000000-0005-0000-0000-00003F010000}"/>
    <cellStyle name="Uyarı Metni 2" xfId="164" xr:uid="{00000000-0005-0000-0000-000040010000}"/>
    <cellStyle name="Virgül 2" xfId="165" xr:uid="{00000000-0005-0000-0000-000042010000}"/>
    <cellStyle name="Virgül 3" xfId="326" xr:uid="{00000000-0005-0000-0000-000043010000}"/>
    <cellStyle name="Vurgu1 2" xfId="327" xr:uid="{00000000-0005-0000-0000-000044010000}"/>
    <cellStyle name="Vurgu2 2" xfId="328" xr:uid="{00000000-0005-0000-0000-000045010000}"/>
    <cellStyle name="Vurgu3 2" xfId="329" xr:uid="{00000000-0005-0000-0000-000046010000}"/>
    <cellStyle name="Vurgu4 2" xfId="330" xr:uid="{00000000-0005-0000-0000-000047010000}"/>
    <cellStyle name="Vurgu5 2" xfId="331" xr:uid="{00000000-0005-0000-0000-000048010000}"/>
    <cellStyle name="Vurgu6 2" xfId="332" xr:uid="{00000000-0005-0000-0000-000049010000}"/>
    <cellStyle name="Warning Text" xfId="166" xr:uid="{00000000-0005-0000-0000-00004A010000}"/>
    <cellStyle name="Warning Text 2" xfId="167" xr:uid="{00000000-0005-0000-0000-00004B010000}"/>
    <cellStyle name="Warning Text 2 2" xfId="168" xr:uid="{00000000-0005-0000-0000-00004C010000}"/>
    <cellStyle name="Warning Text 2 2 2" xfId="333" xr:uid="{00000000-0005-0000-0000-00004D010000}"/>
    <cellStyle name="Warning Text 2 3" xfId="334" xr:uid="{00000000-0005-0000-0000-00004E010000}"/>
    <cellStyle name="Warning Text 3" xfId="335" xr:uid="{00000000-0005-0000-0000-00004F010000}"/>
    <cellStyle name="Yüzde 2" xfId="169" xr:uid="{00000000-0005-0000-0000-000050010000}"/>
    <cellStyle name="Yüzde 3" xfId="170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8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en-US" sz="1000"/>
              <a:t>AYLAR BAZINDA SANAYİ SEKTÖRÜ İHRACATI</a:t>
            </a:r>
          </a:p>
        </c:rich>
      </c:tx>
      <c:layout>
        <c:manualLayout>
          <c:xMode val="edge"/>
          <c:yMode val="edge"/>
          <c:x val="0.16361646768123617"/>
          <c:y val="3.04287690179806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33638443935944"/>
          <c:y val="0.18672237001258191"/>
          <c:w val="0.7757437070938249"/>
          <c:h val="0.5518683380371866"/>
        </c:manualLayout>
      </c:layout>
      <c:lineChart>
        <c:grouping val="standard"/>
        <c:varyColors val="0"/>
        <c:ser>
          <c:idx val="0"/>
          <c:order val="0"/>
          <c:tx>
            <c:strRef>
              <c:f>'2002_2026_AYLIK_IHR'!$A$25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'2002_2026_AYLIK_IHR'!$C$25:$N$25</c:f>
              <c:numCache>
                <c:formatCode>#,##0</c:formatCode>
                <c:ptCount val="12"/>
                <c:pt idx="0">
                  <c:v>14943059.275749998</c:v>
                </c:pt>
                <c:pt idx="1">
                  <c:v>14668881.527489997</c:v>
                </c:pt>
                <c:pt idx="2">
                  <c:v>16481360.200759999</c:v>
                </c:pt>
                <c:pt idx="3">
                  <c:v>14829601.0538</c:v>
                </c:pt>
                <c:pt idx="4">
                  <c:v>17895030.968049999</c:v>
                </c:pt>
                <c:pt idx="5">
                  <c:v>14591402.79441</c:v>
                </c:pt>
                <c:pt idx="6">
                  <c:v>18152260.255879998</c:v>
                </c:pt>
                <c:pt idx="7">
                  <c:v>15335728.788000001</c:v>
                </c:pt>
                <c:pt idx="8">
                  <c:v>16122019.35956</c:v>
                </c:pt>
                <c:pt idx="9">
                  <c:v>17088059.60537</c:v>
                </c:pt>
                <c:pt idx="10">
                  <c:v>15792712.936889999</c:v>
                </c:pt>
                <c:pt idx="11">
                  <c:v>18724173.63998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2-4B9F-9A49-10A1DF1633CC}"/>
            </c:ext>
          </c:extLst>
        </c:ser>
        <c:ser>
          <c:idx val="1"/>
          <c:order val="1"/>
          <c:tx>
            <c:strRef>
              <c:f>'2002_2026_AYLIK_IHR'!$A$24</c:f>
              <c:strCache>
                <c:ptCount val="1"/>
                <c:pt idx="0">
                  <c:v>2026</c:v>
                </c:pt>
              </c:strCache>
            </c:strRef>
          </c:tx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'2002_2026_AYLIK_IHR'!$C$24:$N$24</c:f>
              <c:numCache>
                <c:formatCode>#,##0</c:formatCode>
                <c:ptCount val="12"/>
                <c:pt idx="0">
                  <c:v>14116286.543710001</c:v>
                </c:pt>
                <c:pt idx="1">
                  <c:v>15162610.36685</c:v>
                </c:pt>
                <c:pt idx="2">
                  <c:v>15989840.44052</c:v>
                </c:pt>
                <c:pt idx="3">
                  <c:v>18238012.604259998</c:v>
                </c:pt>
                <c:pt idx="4">
                  <c:v>16108154.535969999</c:v>
                </c:pt>
                <c:pt idx="5">
                  <c:v>17915655.773639999</c:v>
                </c:pt>
                <c:pt idx="6">
                  <c:v>18264348.776189998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72-4B9F-9A49-10A1DF163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44401456"/>
        <c:axId val="-1944412880"/>
      </c:lineChart>
      <c:catAx>
        <c:axId val="-1944401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44412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4441288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444014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702962292403256"/>
          <c:y val="0.11065006915629322"/>
          <c:w val="0.28015600002277374"/>
          <c:h val="7.8189520915694671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KURU MEYVE VE MAMULLERİ İHRACATI (Bin $)</a:t>
            </a:r>
          </a:p>
        </c:rich>
      </c:tx>
      <c:layout>
        <c:manualLayout>
          <c:xMode val="edge"/>
          <c:yMode val="edge"/>
          <c:x val="0.18514705169040729"/>
          <c:y val="6.2801932367149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1569521468954"/>
          <c:y val="0.17625584845372591"/>
          <c:w val="0.81747891369841597"/>
          <c:h val="0.60168739777093083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'2002_2026_AYLIK_IHR'!$A$10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'2002_2026_AYLIK_IHR'!$C$10:$N$10</c:f>
              <c:numCache>
                <c:formatCode>#,##0</c:formatCode>
                <c:ptCount val="12"/>
                <c:pt idx="0">
                  <c:v>138009.79092</c:v>
                </c:pt>
                <c:pt idx="1">
                  <c:v>133792.36601999999</c:v>
                </c:pt>
                <c:pt idx="2">
                  <c:v>131191.44161000001</c:v>
                </c:pt>
                <c:pt idx="3">
                  <c:v>134775.32988999999</c:v>
                </c:pt>
                <c:pt idx="4">
                  <c:v>99053.063949999996</c:v>
                </c:pt>
                <c:pt idx="5">
                  <c:v>114550.50218</c:v>
                </c:pt>
                <c:pt idx="6">
                  <c:v>109077.56073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8D-48F5-878E-A41158EFE783}"/>
            </c:ext>
          </c:extLst>
        </c:ser>
        <c:ser>
          <c:idx val="0"/>
          <c:order val="1"/>
          <c:tx>
            <c:strRef>
              <c:f>'2002_2026_AYLIK_IHR'!$A$11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'2002_2026_AYLIK_IHR'!$C$11:$N$11</c:f>
              <c:numCache>
                <c:formatCode>#,##0</c:formatCode>
                <c:ptCount val="12"/>
                <c:pt idx="0">
                  <c:v>163152.75396</c:v>
                </c:pt>
                <c:pt idx="1">
                  <c:v>144875.76435000001</c:v>
                </c:pt>
                <c:pt idx="2">
                  <c:v>160642.42238</c:v>
                </c:pt>
                <c:pt idx="3">
                  <c:v>133032.65489000001</c:v>
                </c:pt>
                <c:pt idx="4">
                  <c:v>140798.29462</c:v>
                </c:pt>
                <c:pt idx="5">
                  <c:v>104641.84478</c:v>
                </c:pt>
                <c:pt idx="6">
                  <c:v>135311.07045</c:v>
                </c:pt>
                <c:pt idx="7">
                  <c:v>111091.95636</c:v>
                </c:pt>
                <c:pt idx="8">
                  <c:v>123656.37734000001</c:v>
                </c:pt>
                <c:pt idx="9">
                  <c:v>188283.63828000001</c:v>
                </c:pt>
                <c:pt idx="10">
                  <c:v>160393.59515000001</c:v>
                </c:pt>
                <c:pt idx="11">
                  <c:v>168273.31933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8D-48F5-878E-A41158EFE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7351936"/>
        <c:axId val="-1909005984"/>
      </c:lineChart>
      <c:catAx>
        <c:axId val="-190735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9005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900598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19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7178095037914921"/>
          <c:y val="0.14251207729468598"/>
          <c:w val="0.27466119096509239"/>
          <c:h val="7.1717828749667159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FINDIK VE MAMULLERİ İHRACATI (Bin $)</a:t>
            </a:r>
          </a:p>
        </c:rich>
      </c:tx>
      <c:layout>
        <c:manualLayout>
          <c:xMode val="edge"/>
          <c:yMode val="edge"/>
          <c:x val="0.17943569553805774"/>
          <c:y val="2.7363184079601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919369525904036"/>
          <c:y val="0.18283615401293282"/>
          <c:w val="0.79032335866951164"/>
          <c:h val="0.55597116220259135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'2002_2026_AYLIK_IHR'!$A$12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'2002_2026_AYLIK_IHR'!$C$12:$N$12</c:f>
              <c:numCache>
                <c:formatCode>#,##0</c:formatCode>
                <c:ptCount val="12"/>
                <c:pt idx="0">
                  <c:v>177530.16709</c:v>
                </c:pt>
                <c:pt idx="1">
                  <c:v>202615.98569</c:v>
                </c:pt>
                <c:pt idx="2">
                  <c:v>268363.94309999997</c:v>
                </c:pt>
                <c:pt idx="3">
                  <c:v>330189.48288000003</c:v>
                </c:pt>
                <c:pt idx="4">
                  <c:v>212071.94185</c:v>
                </c:pt>
                <c:pt idx="5">
                  <c:v>242546.29650999999</c:v>
                </c:pt>
                <c:pt idx="6">
                  <c:v>186868.16031000001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F-4A26-A3FF-206D5E2D033E}"/>
            </c:ext>
          </c:extLst>
        </c:ser>
        <c:ser>
          <c:idx val="0"/>
          <c:order val="1"/>
          <c:tx>
            <c:strRef>
              <c:f>'2002_2026_AYLIK_IHR'!$A$13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'2002_2026_AYLIK_IHR'!$C$13:$N$13</c:f>
              <c:numCache>
                <c:formatCode>#,##0</c:formatCode>
                <c:ptCount val="12"/>
                <c:pt idx="0">
                  <c:v>206060.89421</c:v>
                </c:pt>
                <c:pt idx="1">
                  <c:v>215798.86012999999</c:v>
                </c:pt>
                <c:pt idx="2">
                  <c:v>216963.52698</c:v>
                </c:pt>
                <c:pt idx="3">
                  <c:v>208113.84456</c:v>
                </c:pt>
                <c:pt idx="4">
                  <c:v>183702.03542999999</c:v>
                </c:pt>
                <c:pt idx="5">
                  <c:v>139627.1686</c:v>
                </c:pt>
                <c:pt idx="6">
                  <c:v>164268.66523000001</c:v>
                </c:pt>
                <c:pt idx="7">
                  <c:v>122819.55160999999</c:v>
                </c:pt>
                <c:pt idx="8">
                  <c:v>143585.96731000001</c:v>
                </c:pt>
                <c:pt idx="9">
                  <c:v>200088.88024</c:v>
                </c:pt>
                <c:pt idx="10">
                  <c:v>193596.29294000001</c:v>
                </c:pt>
                <c:pt idx="11">
                  <c:v>243722.51376999999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CF-4A26-A3FF-206D5E2D0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1840"/>
        <c:axId val="-1908996192"/>
      </c:lineChart>
      <c:catAx>
        <c:axId val="-190899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6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8996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18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658009482685632"/>
          <c:y val="0.13184079601990051"/>
          <c:w val="0.26967741935483869"/>
          <c:h val="7.385865945861244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ZEYTİN VE ZEYTİNYAĞI (Bin $)</a:t>
            </a:r>
          </a:p>
        </c:rich>
      </c:tx>
      <c:layout>
        <c:manualLayout>
          <c:xMode val="edge"/>
          <c:yMode val="edge"/>
          <c:x val="0.26156941649899396"/>
          <c:y val="4.1377001787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40710932260228"/>
          <c:y val="0.17843866171003717"/>
          <c:w val="0.81891348088531157"/>
          <c:h val="0.56753407682775714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'2002_2026_AYLIK_IHR'!$A$14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'2002_2026_AYLIK_IHR'!$C$14:$N$14</c:f>
              <c:numCache>
                <c:formatCode>#,##0</c:formatCode>
                <c:ptCount val="12"/>
                <c:pt idx="0">
                  <c:v>29911.214530000001</c:v>
                </c:pt>
                <c:pt idx="1">
                  <c:v>29500.89529</c:v>
                </c:pt>
                <c:pt idx="2">
                  <c:v>29269.9732</c:v>
                </c:pt>
                <c:pt idx="3">
                  <c:v>37456.944080000001</c:v>
                </c:pt>
                <c:pt idx="4">
                  <c:v>30612.138709999999</c:v>
                </c:pt>
                <c:pt idx="5">
                  <c:v>30825.522250000002</c:v>
                </c:pt>
                <c:pt idx="6">
                  <c:v>29326.930390000001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4A-47E7-AB5D-746DEA847B06}"/>
            </c:ext>
          </c:extLst>
        </c:ser>
        <c:ser>
          <c:idx val="0"/>
          <c:order val="1"/>
          <c:tx>
            <c:strRef>
              <c:f>'2002_2026_AYLIK_IHR'!$A$15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'2002_2026_AYLIK_IHR'!$C$15:$N$15</c:f>
              <c:numCache>
                <c:formatCode>#,##0</c:formatCode>
                <c:ptCount val="12"/>
                <c:pt idx="0">
                  <c:v>51206.495269999999</c:v>
                </c:pt>
                <c:pt idx="1">
                  <c:v>41063.262609999998</c:v>
                </c:pt>
                <c:pt idx="2">
                  <c:v>52678.842499999999</c:v>
                </c:pt>
                <c:pt idx="3">
                  <c:v>36783.289069999999</c:v>
                </c:pt>
                <c:pt idx="4">
                  <c:v>46377.821250000001</c:v>
                </c:pt>
                <c:pt idx="5">
                  <c:v>38066.880599999997</c:v>
                </c:pt>
                <c:pt idx="6">
                  <c:v>46765.460129999999</c:v>
                </c:pt>
                <c:pt idx="7">
                  <c:v>32493.5124</c:v>
                </c:pt>
                <c:pt idx="8">
                  <c:v>35974.835639999998</c:v>
                </c:pt>
                <c:pt idx="9">
                  <c:v>35437.127119999997</c:v>
                </c:pt>
                <c:pt idx="10">
                  <c:v>35969.177909999999</c:v>
                </c:pt>
                <c:pt idx="11">
                  <c:v>42937.386059999997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4A-47E7-AB5D-746DEA847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0752"/>
        <c:axId val="-1908995648"/>
      </c:lineChart>
      <c:catAx>
        <c:axId val="-190899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5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8995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07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1662732299307655"/>
          <c:y val="0.13517592909581955"/>
          <c:w val="0.26913480885311869"/>
          <c:h val="7.1717828749667159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TÜTÜN İHRACATI (Bin $)</a:t>
            </a:r>
          </a:p>
        </c:rich>
      </c:tx>
      <c:layout>
        <c:manualLayout>
          <c:xMode val="edge"/>
          <c:yMode val="edge"/>
          <c:x val="0.29508199475065616"/>
          <c:y val="3.480589022757697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87978142076504"/>
          <c:y val="0.18206242292002656"/>
          <c:w val="0.82513661202185795"/>
          <c:h val="0.56358979223982542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'2002_2026_AYLIK_IHR'!$A$16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'2002_2026_AYLIK_IHR'!$C$16:$N$16</c:f>
              <c:numCache>
                <c:formatCode>#,##0</c:formatCode>
                <c:ptCount val="12"/>
                <c:pt idx="0">
                  <c:v>63852.64428</c:v>
                </c:pt>
                <c:pt idx="1">
                  <c:v>80043.006789999999</c:v>
                </c:pt>
                <c:pt idx="2">
                  <c:v>64066.314299999998</c:v>
                </c:pt>
                <c:pt idx="3">
                  <c:v>81261.4185</c:v>
                </c:pt>
                <c:pt idx="4">
                  <c:v>92340.246530000004</c:v>
                </c:pt>
                <c:pt idx="5">
                  <c:v>125938.37767</c:v>
                </c:pt>
                <c:pt idx="6">
                  <c:v>110382.50756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7-4742-B8FF-FE0DC8C44DA4}"/>
            </c:ext>
          </c:extLst>
        </c:ser>
        <c:ser>
          <c:idx val="0"/>
          <c:order val="1"/>
          <c:tx>
            <c:strRef>
              <c:f>'2002_2026_AYLIK_IHR'!$A$17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'2002_2026_AYLIK_IHR'!$C$17:$N$17</c:f>
              <c:numCache>
                <c:formatCode>#,##0</c:formatCode>
                <c:ptCount val="12"/>
                <c:pt idx="0">
                  <c:v>85913.865420000002</c:v>
                </c:pt>
                <c:pt idx="1">
                  <c:v>65991.330170000001</c:v>
                </c:pt>
                <c:pt idx="2">
                  <c:v>62660.676659999997</c:v>
                </c:pt>
                <c:pt idx="3">
                  <c:v>77198.856039999999</c:v>
                </c:pt>
                <c:pt idx="4">
                  <c:v>99877.326749999993</c:v>
                </c:pt>
                <c:pt idx="5">
                  <c:v>99311.338570000007</c:v>
                </c:pt>
                <c:pt idx="6">
                  <c:v>109376.6136</c:v>
                </c:pt>
                <c:pt idx="7">
                  <c:v>92607.31035</c:v>
                </c:pt>
                <c:pt idx="8">
                  <c:v>112281.46172000001</c:v>
                </c:pt>
                <c:pt idx="9">
                  <c:v>82093.361940000003</c:v>
                </c:pt>
                <c:pt idx="10">
                  <c:v>71462.505430000005</c:v>
                </c:pt>
                <c:pt idx="11">
                  <c:v>100840.0701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97-4742-B8FF-FE0DC8C44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9004352"/>
        <c:axId val="-1909002720"/>
      </c:lineChart>
      <c:catAx>
        <c:axId val="-1909004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9002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900272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90043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3475359580052494"/>
          <c:y val="0.13654618473895583"/>
          <c:w val="0.26751999999999998"/>
          <c:h val="7.949446078276360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SÜS BİTKİLERİ İHRACATI (Bin $)</a:t>
            </a:r>
          </a:p>
        </c:rich>
      </c:tx>
      <c:layout>
        <c:manualLayout>
          <c:xMode val="edge"/>
          <c:yMode val="edge"/>
          <c:x val="0.24180327868852458"/>
          <c:y val="3.74531835205994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61510456354246"/>
          <c:y val="0.18701970352297509"/>
          <c:w val="0.86230822961645937"/>
          <c:h val="0.57888913533695618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'2002_2026_AYLIK_IHR'!$A$18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'2002_2026_AYLIK_IHR'!$C$18:$N$18</c:f>
              <c:numCache>
                <c:formatCode>#,##0</c:formatCode>
                <c:ptCount val="12"/>
                <c:pt idx="0">
                  <c:v>14882.81105</c:v>
                </c:pt>
                <c:pt idx="1">
                  <c:v>22093.15582</c:v>
                </c:pt>
                <c:pt idx="2">
                  <c:v>17676.32344</c:v>
                </c:pt>
                <c:pt idx="3">
                  <c:v>16503.75461</c:v>
                </c:pt>
                <c:pt idx="4">
                  <c:v>12804.47934</c:v>
                </c:pt>
                <c:pt idx="5">
                  <c:v>9540.3304100000005</c:v>
                </c:pt>
                <c:pt idx="6">
                  <c:v>9861.6022300000004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80-47F0-912F-9DF6D206047E}"/>
            </c:ext>
          </c:extLst>
        </c:ser>
        <c:ser>
          <c:idx val="0"/>
          <c:order val="1"/>
          <c:tx>
            <c:strRef>
              <c:f>'2002_2026_AYLIK_IHR'!$A$19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'2002_2026_AYLIK_IHR'!$C$19:$N$19</c:f>
              <c:numCache>
                <c:formatCode>#,##0</c:formatCode>
                <c:ptCount val="12"/>
                <c:pt idx="0">
                  <c:v>18347.959439999999</c:v>
                </c:pt>
                <c:pt idx="1">
                  <c:v>19389.35729</c:v>
                </c:pt>
                <c:pt idx="2">
                  <c:v>18490.980469999999</c:v>
                </c:pt>
                <c:pt idx="3">
                  <c:v>14928.546259999999</c:v>
                </c:pt>
                <c:pt idx="4">
                  <c:v>13651.14256</c:v>
                </c:pt>
                <c:pt idx="5">
                  <c:v>8090.8728199999996</c:v>
                </c:pt>
                <c:pt idx="6">
                  <c:v>8822.1544799999992</c:v>
                </c:pt>
                <c:pt idx="7">
                  <c:v>9401.9723099999992</c:v>
                </c:pt>
                <c:pt idx="8">
                  <c:v>10118.767959999999</c:v>
                </c:pt>
                <c:pt idx="9">
                  <c:v>12525.304270000001</c:v>
                </c:pt>
                <c:pt idx="10">
                  <c:v>11742.03889</c:v>
                </c:pt>
                <c:pt idx="11">
                  <c:v>14361.3588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80-47F0-912F-9DF6D2060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6736"/>
        <c:axId val="-1908999456"/>
      </c:lineChart>
      <c:catAx>
        <c:axId val="-190899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9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899945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67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4603222752893587"/>
          <c:y val="0.13523492662008801"/>
          <c:w val="0.26967741935483869"/>
          <c:h val="6.9697608221507529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 b="1" i="0" u="none" strike="noStrike" baseline="0">
                <a:solidFill>
                  <a:srgbClr val="000000"/>
                </a:solidFill>
                <a:latin typeface="Arial Tur"/>
                <a:cs typeface="Arial Tur"/>
              </a:rPr>
              <a:t>SU ÜRÜNLERİ VE HAY. MAM. İHRACATI (Bin $)</a:t>
            </a:r>
            <a:endParaRPr lang="tr-TR" sz="700"/>
          </a:p>
        </c:rich>
      </c:tx>
      <c:layout>
        <c:manualLayout>
          <c:xMode val="edge"/>
          <c:yMode val="edge"/>
          <c:x val="0.15214236824093086"/>
          <c:y val="2.2471910112359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30548594156736"/>
          <c:y val="0.21348393248596756"/>
          <c:w val="0.84257444205511267"/>
          <c:h val="0.54931532434850139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'2002_2026_AYLIK_IHR'!$A$20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'2002_2026_AYLIK_IHR'!$C$20:$N$20</c:f>
              <c:numCache>
                <c:formatCode>#,##0</c:formatCode>
                <c:ptCount val="12"/>
                <c:pt idx="0">
                  <c:v>363637.81890000001</c:v>
                </c:pt>
                <c:pt idx="1">
                  <c:v>304648.72132000001</c:v>
                </c:pt>
                <c:pt idx="2">
                  <c:v>290511.85636999999</c:v>
                </c:pt>
                <c:pt idx="3">
                  <c:v>321036.57238999999</c:v>
                </c:pt>
                <c:pt idx="4">
                  <c:v>291972.52130000002</c:v>
                </c:pt>
                <c:pt idx="5">
                  <c:v>332132.43920000002</c:v>
                </c:pt>
                <c:pt idx="6">
                  <c:v>384343.60781000002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8-4EDE-9F2C-F10EC02D2265}"/>
            </c:ext>
          </c:extLst>
        </c:ser>
        <c:ser>
          <c:idx val="0"/>
          <c:order val="1"/>
          <c:tx>
            <c:strRef>
              <c:f>'2002_2026_AYLIK_IHR'!$A$21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'2002_2026_AYLIK_IHR'!$C$21:$N$21</c:f>
              <c:numCache>
                <c:formatCode>#,##0</c:formatCode>
                <c:ptCount val="12"/>
                <c:pt idx="0">
                  <c:v>284326.54002000001</c:v>
                </c:pt>
                <c:pt idx="1">
                  <c:v>275420.88746</c:v>
                </c:pt>
                <c:pt idx="2">
                  <c:v>304836.20633000002</c:v>
                </c:pt>
                <c:pt idx="3">
                  <c:v>287905.59061000001</c:v>
                </c:pt>
                <c:pt idx="4">
                  <c:v>335125.50468000001</c:v>
                </c:pt>
                <c:pt idx="5">
                  <c:v>313835.32322000002</c:v>
                </c:pt>
                <c:pt idx="6">
                  <c:v>370478.42333000002</c:v>
                </c:pt>
                <c:pt idx="7">
                  <c:v>337983.60911000002</c:v>
                </c:pt>
                <c:pt idx="8">
                  <c:v>346479.46185000002</c:v>
                </c:pt>
                <c:pt idx="9">
                  <c:v>381365.16022000002</c:v>
                </c:pt>
                <c:pt idx="10">
                  <c:v>362449.60379000002</c:v>
                </c:pt>
                <c:pt idx="11">
                  <c:v>443924.35048999998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8-4EDE-9F2C-F10EC02D2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3472"/>
        <c:axId val="-1909000000"/>
      </c:lineChart>
      <c:catAx>
        <c:axId val="-190899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90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900000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34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445574436665639"/>
          <c:y val="0.10888908549352679"/>
          <c:w val="0.27466119096509239"/>
          <c:h val="7.4135283651341338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orientation="landscape" horizontalDpi="1200" verticalDpi="120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AĞAÇ MAM. VE ORMAN ÜRÜNLERİ İHRACATI (Bin $)</a:t>
            </a:r>
          </a:p>
        </c:rich>
      </c:tx>
      <c:layout>
        <c:manualLayout>
          <c:xMode val="edge"/>
          <c:yMode val="edge"/>
          <c:x val="0.15020576131687244"/>
          <c:y val="1.96078431372549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71900888932093"/>
          <c:y val="0.19730392156862744"/>
          <c:w val="0.7942402790643468"/>
          <c:h val="0.56985294117647067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'2002_2026_AYLIK_IHR'!$A$22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'2002_2026_AYLIK_IHR'!$C$22:$N$22</c:f>
              <c:numCache>
                <c:formatCode>#,##0</c:formatCode>
                <c:ptCount val="12"/>
                <c:pt idx="0">
                  <c:v>561206.72348000004</c:v>
                </c:pt>
                <c:pt idx="1">
                  <c:v>597809.84958000004</c:v>
                </c:pt>
                <c:pt idx="2">
                  <c:v>598642.10462</c:v>
                </c:pt>
                <c:pt idx="3">
                  <c:v>702635.64593999996</c:v>
                </c:pt>
                <c:pt idx="4">
                  <c:v>591088.47430999996</c:v>
                </c:pt>
                <c:pt idx="5">
                  <c:v>692089.54619000002</c:v>
                </c:pt>
                <c:pt idx="6">
                  <c:v>731096.55778000003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2-40AE-9AEC-7C29F32654DF}"/>
            </c:ext>
          </c:extLst>
        </c:ser>
        <c:ser>
          <c:idx val="0"/>
          <c:order val="1"/>
          <c:tx>
            <c:strRef>
              <c:f>'2002_2026_AYLIK_IHR'!$A$23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'2002_2026_AYLIK_IHR'!$C$23:$N$23</c:f>
              <c:numCache>
                <c:formatCode>#,##0</c:formatCode>
                <c:ptCount val="12"/>
                <c:pt idx="0">
                  <c:v>608338.18033</c:v>
                </c:pt>
                <c:pt idx="1">
                  <c:v>605483.61004000006</c:v>
                </c:pt>
                <c:pt idx="2">
                  <c:v>671769.15379000001</c:v>
                </c:pt>
                <c:pt idx="3">
                  <c:v>620960.61910000001</c:v>
                </c:pt>
                <c:pt idx="4">
                  <c:v>721990.57716999995</c:v>
                </c:pt>
                <c:pt idx="5">
                  <c:v>587460.75567999994</c:v>
                </c:pt>
                <c:pt idx="6">
                  <c:v>689774.56425000005</c:v>
                </c:pt>
                <c:pt idx="7">
                  <c:v>655575.16093999997</c:v>
                </c:pt>
                <c:pt idx="8">
                  <c:v>685571.39457</c:v>
                </c:pt>
                <c:pt idx="9">
                  <c:v>731386.69883999997</c:v>
                </c:pt>
                <c:pt idx="10">
                  <c:v>669670.90041999996</c:v>
                </c:pt>
                <c:pt idx="11">
                  <c:v>736429.1827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32-40AE-9AEC-7C29F3265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2928"/>
        <c:axId val="-1909001088"/>
      </c:lineChart>
      <c:catAx>
        <c:axId val="-190899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9001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900108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29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415637860082305"/>
          <c:y val="9.612745098039216E-2"/>
          <c:w val="0.27522633744855968"/>
          <c:h val="7.277250270186815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50"/>
              <a:t>TEKSTİL VE HAMMADDELERİ İHRACATI (Bin $)</a:t>
            </a:r>
          </a:p>
        </c:rich>
      </c:tx>
      <c:layout>
        <c:manualLayout>
          <c:xMode val="edge"/>
          <c:yMode val="edge"/>
          <c:x val="0.17687096255825163"/>
          <c:y val="3.703703703703703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734710553562077"/>
          <c:y val="0.20740815758158895"/>
          <c:w val="0.79387834211410224"/>
          <c:h val="0.52592782815331363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'2002_2026_AYLIK_IHR'!$A$26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'2002_2026_AYLIK_IHR'!$C$26:$N$26</c:f>
              <c:numCache>
                <c:formatCode>#,##0</c:formatCode>
                <c:ptCount val="12"/>
                <c:pt idx="0">
                  <c:v>728205.60964000004</c:v>
                </c:pt>
                <c:pt idx="1">
                  <c:v>757410.90208999999</c:v>
                </c:pt>
                <c:pt idx="2">
                  <c:v>747381.10904000001</c:v>
                </c:pt>
                <c:pt idx="3">
                  <c:v>893052.78940999997</c:v>
                </c:pt>
                <c:pt idx="4">
                  <c:v>738630.66119999997</c:v>
                </c:pt>
                <c:pt idx="5">
                  <c:v>840681.60667000001</c:v>
                </c:pt>
                <c:pt idx="6">
                  <c:v>846866.69406999997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C-48DC-A0F5-85AD48B1BE12}"/>
            </c:ext>
          </c:extLst>
        </c:ser>
        <c:ser>
          <c:idx val="0"/>
          <c:order val="1"/>
          <c:tx>
            <c:strRef>
              <c:f>'2002_2026_AYLIK_IHR'!$A$27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'2002_2026_AYLIK_IHR'!$C$27:$N$27</c:f>
              <c:numCache>
                <c:formatCode>#,##0</c:formatCode>
                <c:ptCount val="12"/>
                <c:pt idx="0">
                  <c:v>825096.76489999995</c:v>
                </c:pt>
                <c:pt idx="1">
                  <c:v>755759.92177999998</c:v>
                </c:pt>
                <c:pt idx="2">
                  <c:v>838028.13314000005</c:v>
                </c:pt>
                <c:pt idx="3">
                  <c:v>769934.75791000004</c:v>
                </c:pt>
                <c:pt idx="4">
                  <c:v>852159.27567</c:v>
                </c:pt>
                <c:pt idx="5">
                  <c:v>691162.70837000001</c:v>
                </c:pt>
                <c:pt idx="6">
                  <c:v>776101.03774000006</c:v>
                </c:pt>
                <c:pt idx="7">
                  <c:v>748839.23950000003</c:v>
                </c:pt>
                <c:pt idx="8">
                  <c:v>785827.77035000001</c:v>
                </c:pt>
                <c:pt idx="9">
                  <c:v>839310.28131999995</c:v>
                </c:pt>
                <c:pt idx="10">
                  <c:v>740995.76737999998</c:v>
                </c:pt>
                <c:pt idx="11">
                  <c:v>781014.98169000004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1C-48DC-A0F5-85AD48B1B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998368"/>
        <c:axId val="-1908997824"/>
      </c:lineChart>
      <c:catAx>
        <c:axId val="-190899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7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899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9983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482393272269536"/>
          <c:y val="0.12249402158063576"/>
          <c:w val="0.2903519202956773"/>
          <c:h val="7.988723631768252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DERİ VE MAMULLERİ İHRACATI (Bin $)</a:t>
            </a:r>
          </a:p>
        </c:rich>
      </c:tx>
      <c:layout>
        <c:manualLayout>
          <c:xMode val="edge"/>
          <c:yMode val="edge"/>
          <c:x val="0.1897961326262797"/>
          <c:y val="3.7037037037037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346960201403397"/>
          <c:y val="0.25555633323612326"/>
          <c:w val="0.77142934015200504"/>
          <c:h val="0.4888906571566024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'2002_2026_AYLIK_IHR'!$A$28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'2002_2026_AYLIK_IHR'!$C$28:$N$28</c:f>
              <c:numCache>
                <c:formatCode>#,##0</c:formatCode>
                <c:ptCount val="12"/>
                <c:pt idx="0">
                  <c:v>106239.30198</c:v>
                </c:pt>
                <c:pt idx="1">
                  <c:v>126728.5441</c:v>
                </c:pt>
                <c:pt idx="2">
                  <c:v>112870.87368</c:v>
                </c:pt>
                <c:pt idx="3">
                  <c:v>122797.45908</c:v>
                </c:pt>
                <c:pt idx="4">
                  <c:v>103930.71163999999</c:v>
                </c:pt>
                <c:pt idx="5">
                  <c:v>109434.67593</c:v>
                </c:pt>
                <c:pt idx="6">
                  <c:v>148836.76452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9-400C-85FF-AFB9441E77F2}"/>
            </c:ext>
          </c:extLst>
        </c:ser>
        <c:ser>
          <c:idx val="0"/>
          <c:order val="1"/>
          <c:tx>
            <c:strRef>
              <c:f>'2002_2026_AYLIK_IHR'!$A$29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'2002_2026_AYLIK_IHR'!$C$29:$N$29</c:f>
              <c:numCache>
                <c:formatCode>#,##0</c:formatCode>
                <c:ptCount val="12"/>
                <c:pt idx="0">
                  <c:v>126180.88076</c:v>
                </c:pt>
                <c:pt idx="1">
                  <c:v>132248.76302000001</c:v>
                </c:pt>
                <c:pt idx="2">
                  <c:v>140696.75202000001</c:v>
                </c:pt>
                <c:pt idx="3">
                  <c:v>102625.47383</c:v>
                </c:pt>
                <c:pt idx="4">
                  <c:v>124003.21921</c:v>
                </c:pt>
                <c:pt idx="5">
                  <c:v>90353.700200000007</c:v>
                </c:pt>
                <c:pt idx="6">
                  <c:v>132121.80369</c:v>
                </c:pt>
                <c:pt idx="7">
                  <c:v>137127.80006000001</c:v>
                </c:pt>
                <c:pt idx="8">
                  <c:v>128459.2203</c:v>
                </c:pt>
                <c:pt idx="9">
                  <c:v>129148.73149999999</c:v>
                </c:pt>
                <c:pt idx="10">
                  <c:v>100339.51272</c:v>
                </c:pt>
                <c:pt idx="11">
                  <c:v>101069.45836999999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79-400C-85FF-AFB9441E7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24032"/>
        <c:axId val="-1912214240"/>
      </c:lineChart>
      <c:catAx>
        <c:axId val="-191222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4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4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240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HALI İHRACATI (Bin $)</a:t>
            </a:r>
          </a:p>
        </c:rich>
      </c:tx>
      <c:layout>
        <c:manualLayout>
          <c:xMode val="edge"/>
          <c:yMode val="edge"/>
          <c:x val="0.32040837752423973"/>
          <c:y val="3.73134328358208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346960201403397"/>
          <c:y val="0.24875661064754964"/>
          <c:w val="0.77142934015200504"/>
          <c:h val="0.50746361113793192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'2002_2026_AYLIK_IHR'!$A$30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'2002_2026_AYLIK_IHR'!$C$30:$N$30</c:f>
              <c:numCache>
                <c:formatCode>#,##0</c:formatCode>
                <c:ptCount val="12"/>
                <c:pt idx="0">
                  <c:v>206144.07691</c:v>
                </c:pt>
                <c:pt idx="1">
                  <c:v>220790.17277999999</c:v>
                </c:pt>
                <c:pt idx="2">
                  <c:v>207031.05721999999</c:v>
                </c:pt>
                <c:pt idx="3">
                  <c:v>237325.63401000001</c:v>
                </c:pt>
                <c:pt idx="4">
                  <c:v>181517.42348999999</c:v>
                </c:pt>
                <c:pt idx="5">
                  <c:v>204679.91759</c:v>
                </c:pt>
                <c:pt idx="6">
                  <c:v>234681.84148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D-4B39-AE7C-1EB53902C708}"/>
            </c:ext>
          </c:extLst>
        </c:ser>
        <c:ser>
          <c:idx val="0"/>
          <c:order val="1"/>
          <c:tx>
            <c:strRef>
              <c:f>'2002_2026_AYLIK_IHR'!$A$31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'2002_2026_AYLIK_IHR'!$C$31:$N$31</c:f>
              <c:numCache>
                <c:formatCode>#,##0</c:formatCode>
                <c:ptCount val="12"/>
                <c:pt idx="0">
                  <c:v>229213.02712000001</c:v>
                </c:pt>
                <c:pt idx="1">
                  <c:v>227605.85868999999</c:v>
                </c:pt>
                <c:pt idx="2">
                  <c:v>234220.14382999999</c:v>
                </c:pt>
                <c:pt idx="3">
                  <c:v>199115.23173</c:v>
                </c:pt>
                <c:pt idx="4">
                  <c:v>233946.09124000001</c:v>
                </c:pt>
                <c:pt idx="5">
                  <c:v>165379.25289999999</c:v>
                </c:pt>
                <c:pt idx="6">
                  <c:v>230952.04178</c:v>
                </c:pt>
                <c:pt idx="7">
                  <c:v>231825.86559999999</c:v>
                </c:pt>
                <c:pt idx="8">
                  <c:v>263391.27314</c:v>
                </c:pt>
                <c:pt idx="9">
                  <c:v>286243.48690999998</c:v>
                </c:pt>
                <c:pt idx="10">
                  <c:v>250785.01693000001</c:v>
                </c:pt>
                <c:pt idx="11">
                  <c:v>284848.55349000002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7D-4B39-AE7C-1EB53902C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13696"/>
        <c:axId val="-1912213152"/>
      </c:lineChart>
      <c:catAx>
        <c:axId val="-191221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3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315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36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en-US"/>
              <a:t>AYLAR BAZINDA MADENCİLİK İHRACAT</a:t>
            </a:r>
            <a:r>
              <a:rPr lang="tr-TR"/>
              <a:t>I</a:t>
            </a:r>
            <a:endParaRPr lang="en-US"/>
          </a:p>
        </c:rich>
      </c:tx>
      <c:layout>
        <c:manualLayout>
          <c:xMode val="edge"/>
          <c:yMode val="edge"/>
          <c:x val="0.20134597305776514"/>
          <c:y val="3.74531835205992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55063851804235"/>
          <c:y val="0.21722925894362621"/>
          <c:w val="0.77064306488660361"/>
          <c:h val="0.50936515890229372"/>
        </c:manualLayout>
      </c:layout>
      <c:lineChart>
        <c:grouping val="standard"/>
        <c:varyColors val="0"/>
        <c:ser>
          <c:idx val="0"/>
          <c:order val="0"/>
          <c:tx>
            <c:strRef>
              <c:f>'2002_2026_AYLIK_IHR'!$A$57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'2002_2026_AYLIK_IHR'!$C$57:$N$57</c:f>
              <c:numCache>
                <c:formatCode>#,##0</c:formatCode>
                <c:ptCount val="12"/>
                <c:pt idx="0">
                  <c:v>456640.6508</c:v>
                </c:pt>
                <c:pt idx="1">
                  <c:v>417965.56385999999</c:v>
                </c:pt>
                <c:pt idx="2">
                  <c:v>492702.61076000001</c:v>
                </c:pt>
                <c:pt idx="3">
                  <c:v>474386.29479000001</c:v>
                </c:pt>
                <c:pt idx="4">
                  <c:v>531011.77844000002</c:v>
                </c:pt>
                <c:pt idx="5">
                  <c:v>490379.5393</c:v>
                </c:pt>
                <c:pt idx="6">
                  <c:v>571275.46848000004</c:v>
                </c:pt>
                <c:pt idx="7">
                  <c:v>522783.40360000002</c:v>
                </c:pt>
                <c:pt idx="8">
                  <c:v>549583.27093999996</c:v>
                </c:pt>
                <c:pt idx="9">
                  <c:v>583303.73604999995</c:v>
                </c:pt>
                <c:pt idx="10">
                  <c:v>531833.52486</c:v>
                </c:pt>
                <c:pt idx="11">
                  <c:v>588516.75433000003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9-4425-869C-DE79CB9FF844}"/>
            </c:ext>
          </c:extLst>
        </c:ser>
        <c:ser>
          <c:idx val="1"/>
          <c:order val="1"/>
          <c:tx>
            <c:strRef>
              <c:f>'2002_2026_AYLIK_IHR'!$A$56</c:f>
              <c:strCache>
                <c:ptCount val="1"/>
                <c:pt idx="0">
                  <c:v>2026</c:v>
                </c:pt>
              </c:strCache>
            </c:strRef>
          </c:tx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'2002_2026_AYLIK_IHR'!$C$56:$N$56</c:f>
              <c:numCache>
                <c:formatCode>#,##0</c:formatCode>
                <c:ptCount val="12"/>
                <c:pt idx="0">
                  <c:v>518900.74560000002</c:v>
                </c:pt>
                <c:pt idx="1">
                  <c:v>474021.08072000003</c:v>
                </c:pt>
                <c:pt idx="2">
                  <c:v>571473.96074000001</c:v>
                </c:pt>
                <c:pt idx="3">
                  <c:v>675620.98334000004</c:v>
                </c:pt>
                <c:pt idx="4">
                  <c:v>501589.35856999998</c:v>
                </c:pt>
                <c:pt idx="5">
                  <c:v>692491.73447999998</c:v>
                </c:pt>
                <c:pt idx="6">
                  <c:v>645379.10519000003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9-4425-869C-DE79CB9FF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80075904"/>
        <c:axId val="-2080074272"/>
      </c:lineChart>
      <c:catAx>
        <c:axId val="-2080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2080074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80074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20800759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KİMYEVİ MADDELER VE MAMULLERİ İHRACATI (Bin $)</a:t>
            </a:r>
          </a:p>
        </c:rich>
      </c:tx>
      <c:layout>
        <c:manualLayout>
          <c:xMode val="edge"/>
          <c:yMode val="edge"/>
          <c:x val="0.14814836417052862"/>
          <c:y val="3.8759689922480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283993821759935"/>
          <c:y val="0.25064680868379824"/>
          <c:w val="0.7736641060315943"/>
          <c:h val="0.51162984356015384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'2002_2026_AYLIK_IHR'!$A$32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'2002_2026_AYLIK_IHR'!$C$32:$N$32</c:f>
              <c:numCache>
                <c:formatCode>#,##0</c:formatCode>
                <c:ptCount val="12"/>
                <c:pt idx="0">
                  <c:v>2316739.1387299998</c:v>
                </c:pt>
                <c:pt idx="1">
                  <c:v>2394863.8512300001</c:v>
                </c:pt>
                <c:pt idx="2">
                  <c:v>3051853.4535599998</c:v>
                </c:pt>
                <c:pt idx="3">
                  <c:v>3097266.3598099998</c:v>
                </c:pt>
                <c:pt idx="4">
                  <c:v>2933850.6896799998</c:v>
                </c:pt>
                <c:pt idx="5">
                  <c:v>3277087.0837400001</c:v>
                </c:pt>
                <c:pt idx="6">
                  <c:v>3034902.1729700002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2D-4CC2-A4D7-87A5CF538DB8}"/>
            </c:ext>
          </c:extLst>
        </c:ser>
        <c:ser>
          <c:idx val="0"/>
          <c:order val="1"/>
          <c:tx>
            <c:strRef>
              <c:f>'2002_2026_AYLIK_IHR'!$A$33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'2002_2026_AYLIK_IHR'!$C$33:$N$33</c:f>
              <c:numCache>
                <c:formatCode>#,##0</c:formatCode>
                <c:ptCount val="12"/>
                <c:pt idx="0">
                  <c:v>2550854.2575599998</c:v>
                </c:pt>
                <c:pt idx="1">
                  <c:v>2485556.5639900002</c:v>
                </c:pt>
                <c:pt idx="2">
                  <c:v>2724519.6079000002</c:v>
                </c:pt>
                <c:pt idx="3">
                  <c:v>2611350.0594799998</c:v>
                </c:pt>
                <c:pt idx="4">
                  <c:v>2786840.2865399998</c:v>
                </c:pt>
                <c:pt idx="5">
                  <c:v>2594402.7409700002</c:v>
                </c:pt>
                <c:pt idx="6">
                  <c:v>3426764.91891</c:v>
                </c:pt>
                <c:pt idx="7">
                  <c:v>2609265.3950499999</c:v>
                </c:pt>
                <c:pt idx="8">
                  <c:v>2454875.8865899998</c:v>
                </c:pt>
                <c:pt idx="9">
                  <c:v>2650805.5028599999</c:v>
                </c:pt>
                <c:pt idx="10">
                  <c:v>2350207.5148200002</c:v>
                </c:pt>
                <c:pt idx="11">
                  <c:v>2601467.3657200001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2D-4CC2-A4D7-87A5CF538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17504"/>
        <c:axId val="-1912210976"/>
      </c:lineChart>
      <c:catAx>
        <c:axId val="-191221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0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0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75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50"/>
              <a:t>MAKİNE VE AKSAMLARI İHRACATI (Bin $)</a:t>
            </a:r>
          </a:p>
        </c:rich>
      </c:tx>
      <c:layout>
        <c:manualLayout>
          <c:xMode val="edge"/>
          <c:yMode val="edge"/>
          <c:x val="0.16734715303444253"/>
          <c:y val="3.73134328358208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29909162156335"/>
          <c:y val="0.17537345384913924"/>
          <c:w val="0.80976314834393193"/>
          <c:h val="0.61318525482822106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'2002_2026_AYLIK_IHR'!$A$42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'2002_2026_AYLIK_IHR'!$C$42:$N$42</c:f>
              <c:numCache>
                <c:formatCode>#,##0</c:formatCode>
                <c:ptCount val="12"/>
                <c:pt idx="0">
                  <c:v>812079.33742</c:v>
                </c:pt>
                <c:pt idx="1">
                  <c:v>879786.57160999998</c:v>
                </c:pt>
                <c:pt idx="2">
                  <c:v>885293.72835999995</c:v>
                </c:pt>
                <c:pt idx="3">
                  <c:v>1024602.15912</c:v>
                </c:pt>
                <c:pt idx="4">
                  <c:v>834589.43444999994</c:v>
                </c:pt>
                <c:pt idx="5">
                  <c:v>917564.62243999995</c:v>
                </c:pt>
                <c:pt idx="6">
                  <c:v>1027269.0131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46-4262-BD13-C4893219C019}"/>
            </c:ext>
          </c:extLst>
        </c:ser>
        <c:ser>
          <c:idx val="0"/>
          <c:order val="1"/>
          <c:tx>
            <c:strRef>
              <c:f>'2002_2026_AYLIK_IHR'!$A$43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'2002_2026_AYLIK_IHR'!$C$43:$N$43</c:f>
              <c:numCache>
                <c:formatCode>#,##0</c:formatCode>
                <c:ptCount val="12"/>
                <c:pt idx="0">
                  <c:v>790353.39468999999</c:v>
                </c:pt>
                <c:pt idx="1">
                  <c:v>807789.77370999998</c:v>
                </c:pt>
                <c:pt idx="2">
                  <c:v>915049.38811000006</c:v>
                </c:pt>
                <c:pt idx="3">
                  <c:v>853185.49924999999</c:v>
                </c:pt>
                <c:pt idx="4">
                  <c:v>1006417.5271600001</c:v>
                </c:pt>
                <c:pt idx="5">
                  <c:v>797324.16085999995</c:v>
                </c:pt>
                <c:pt idx="6">
                  <c:v>985146.22398000001</c:v>
                </c:pt>
                <c:pt idx="7">
                  <c:v>962257.39645999996</c:v>
                </c:pt>
                <c:pt idx="8">
                  <c:v>940787.95357999997</c:v>
                </c:pt>
                <c:pt idx="9">
                  <c:v>1067247.5885999999</c:v>
                </c:pt>
                <c:pt idx="10">
                  <c:v>979409.60268999997</c:v>
                </c:pt>
                <c:pt idx="11">
                  <c:v>1149414.6619899999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46-4262-BD13-C4893219C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12064"/>
        <c:axId val="-1912221312"/>
      </c:lineChart>
      <c:catAx>
        <c:axId val="-191221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21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21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20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 b="1" i="0" u="none" strike="noStrike" baseline="0">
                <a:solidFill>
                  <a:srgbClr val="000000"/>
                </a:solidFill>
                <a:latin typeface="Arial Tur"/>
                <a:cs typeface="Arial Tur"/>
              </a:rPr>
              <a:t>OTOMOTİV ENDÜSTRİSİ İHRACATI (Bin $)</a:t>
            </a:r>
            <a:endParaRPr lang="tr-TR" sz="700"/>
          </a:p>
        </c:rich>
      </c:tx>
      <c:layout>
        <c:manualLayout>
          <c:xMode val="edge"/>
          <c:yMode val="edge"/>
          <c:x val="0.25253530555644105"/>
          <c:y val="4.24469413233458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149681289838767"/>
          <c:y val="0.1610494755571284"/>
          <c:w val="0.78367425031315086"/>
          <c:h val="0.57303567391154753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'2002_2026_AYLIK_IHR'!$A$36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'2002_2026_AYLIK_IHR'!$C$36:$N$36</c:f>
              <c:numCache>
                <c:formatCode>#,##0</c:formatCode>
                <c:ptCount val="12"/>
                <c:pt idx="0">
                  <c:v>3059004.3872699998</c:v>
                </c:pt>
                <c:pt idx="1">
                  <c:v>3540178.3867500001</c:v>
                </c:pt>
                <c:pt idx="2">
                  <c:v>3290215.2671400001</c:v>
                </c:pt>
                <c:pt idx="3">
                  <c:v>3853133.1606299998</c:v>
                </c:pt>
                <c:pt idx="4">
                  <c:v>3258901.7501400001</c:v>
                </c:pt>
                <c:pt idx="5">
                  <c:v>3835845.6955200001</c:v>
                </c:pt>
                <c:pt idx="6">
                  <c:v>3586208.6131199999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F-44C0-9690-A70C16799082}"/>
            </c:ext>
          </c:extLst>
        </c:ser>
        <c:ser>
          <c:idx val="0"/>
          <c:order val="1"/>
          <c:tx>
            <c:strRef>
              <c:f>'2002_2026_AYLIK_IHR'!$A$37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'2002_2026_AYLIK_IHR'!$C$37:$N$37</c:f>
              <c:numCache>
                <c:formatCode>#,##0</c:formatCode>
                <c:ptCount val="12"/>
                <c:pt idx="0">
                  <c:v>2996341.7856299998</c:v>
                </c:pt>
                <c:pt idx="1">
                  <c:v>2976587.85182</c:v>
                </c:pt>
                <c:pt idx="2">
                  <c:v>3514223.81886</c:v>
                </c:pt>
                <c:pt idx="3">
                  <c:v>3141772.94753</c:v>
                </c:pt>
                <c:pt idx="4">
                  <c:v>3942321.8906899998</c:v>
                </c:pt>
                <c:pt idx="5">
                  <c:v>3405079.58635</c:v>
                </c:pt>
                <c:pt idx="6">
                  <c:v>3834858.8748900001</c:v>
                </c:pt>
                <c:pt idx="7">
                  <c:v>2729859.4945899998</c:v>
                </c:pt>
                <c:pt idx="8">
                  <c:v>3657450.0532999998</c:v>
                </c:pt>
                <c:pt idx="9">
                  <c:v>3809178.8686799998</c:v>
                </c:pt>
                <c:pt idx="10">
                  <c:v>3749735.6471699998</c:v>
                </c:pt>
                <c:pt idx="11">
                  <c:v>3759565.6976999999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F-44C0-9690-A70C16799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23488"/>
        <c:axId val="-1912212608"/>
      </c:lineChart>
      <c:catAx>
        <c:axId val="-19122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2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2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234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en-US" sz="1000"/>
              <a:t>ELEKTRİK ELEKTRONİK </a:t>
            </a:r>
            <a:r>
              <a:rPr lang="tr-TR" sz="1000" baseline="0"/>
              <a:t>VE HİZMET </a:t>
            </a:r>
            <a:r>
              <a:rPr lang="en-US" sz="1000"/>
              <a:t>İHRACATI </a:t>
            </a:r>
            <a:r>
              <a:rPr lang="tr-TR" sz="1000"/>
              <a:t> </a:t>
            </a:r>
            <a:r>
              <a:rPr lang="en-US" sz="1000"/>
              <a:t>(Bin $)</a:t>
            </a:r>
          </a:p>
        </c:rich>
      </c:tx>
      <c:layout>
        <c:manualLayout>
          <c:xMode val="edge"/>
          <c:yMode val="edge"/>
          <c:x val="0.17293786129494548"/>
          <c:y val="3.63636363636363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97804147720971"/>
          <c:y val="0.18909090909090953"/>
          <c:w val="0.8067191601049869"/>
          <c:h val="0.57212121212121214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'2002_2026_AYLIK_IHR'!$A$40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'2002_2026_AYLIK_IHR'!$C$40:$N$40</c:f>
              <c:numCache>
                <c:formatCode>#,##0</c:formatCode>
                <c:ptCount val="12"/>
                <c:pt idx="0">
                  <c:v>1340490.4224400001</c:v>
                </c:pt>
                <c:pt idx="1">
                  <c:v>1407081.36555</c:v>
                </c:pt>
                <c:pt idx="2">
                  <c:v>1475197.5741600001</c:v>
                </c:pt>
                <c:pt idx="3">
                  <c:v>1763079.66851</c:v>
                </c:pt>
                <c:pt idx="4">
                  <c:v>1480270.71328</c:v>
                </c:pt>
                <c:pt idx="5">
                  <c:v>1662111.24074</c:v>
                </c:pt>
                <c:pt idx="6">
                  <c:v>1803468.9491399999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5-4170-952C-28B5E0B441D8}"/>
            </c:ext>
          </c:extLst>
        </c:ser>
        <c:ser>
          <c:idx val="0"/>
          <c:order val="1"/>
          <c:tx>
            <c:strRef>
              <c:f>'2002_2026_AYLIK_IHR'!$A$41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'2002_2026_AYLIK_IHR'!$C$41:$N$41</c:f>
              <c:numCache>
                <c:formatCode>#,##0</c:formatCode>
                <c:ptCount val="12"/>
                <c:pt idx="0">
                  <c:v>1223527.53629</c:v>
                </c:pt>
                <c:pt idx="1">
                  <c:v>1292780.4327100001</c:v>
                </c:pt>
                <c:pt idx="2">
                  <c:v>1477508.4055999999</c:v>
                </c:pt>
                <c:pt idx="3">
                  <c:v>1378795.5825499999</c:v>
                </c:pt>
                <c:pt idx="4">
                  <c:v>1672887.2511</c:v>
                </c:pt>
                <c:pt idx="5">
                  <c:v>1274531.3926899999</c:v>
                </c:pt>
                <c:pt idx="6">
                  <c:v>1563390.7886099999</c:v>
                </c:pt>
                <c:pt idx="7">
                  <c:v>1488968.5534399999</c:v>
                </c:pt>
                <c:pt idx="8">
                  <c:v>1507522.6576799999</c:v>
                </c:pt>
                <c:pt idx="9">
                  <c:v>1641060.0219699999</c:v>
                </c:pt>
                <c:pt idx="10">
                  <c:v>1476723.2409699999</c:v>
                </c:pt>
                <c:pt idx="11">
                  <c:v>1726396.8397599999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15-4170-952C-28B5E0B44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24576"/>
        <c:axId val="-1912218048"/>
      </c:lineChart>
      <c:catAx>
        <c:axId val="-191222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8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8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245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HAZIR GİYİM VE KONFEKSİYON İHRACATI (Bin $)</a:t>
            </a:r>
          </a:p>
        </c:rich>
      </c:tx>
      <c:layout>
        <c:manualLayout>
          <c:xMode val="edge"/>
          <c:yMode val="edge"/>
          <c:x val="0.16530637895615161"/>
          <c:y val="4.91367861885790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35711607478"/>
          <c:y val="0.22576361221779548"/>
          <c:w val="0.79387834211410224"/>
          <c:h val="0.50199203187250996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'2002_2026_AYLIK_IHR'!$A$34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'2002_2026_AYLIK_IHR'!$C$34:$N$34</c:f>
              <c:numCache>
                <c:formatCode>#,##0</c:formatCode>
                <c:ptCount val="12"/>
                <c:pt idx="0">
                  <c:v>1337267.5401099999</c:v>
                </c:pt>
                <c:pt idx="1">
                  <c:v>1323527.0474400001</c:v>
                </c:pt>
                <c:pt idx="2">
                  <c:v>1208049.0052799999</c:v>
                </c:pt>
                <c:pt idx="3">
                  <c:v>1445819.12677</c:v>
                </c:pt>
                <c:pt idx="4">
                  <c:v>1285373.6884699999</c:v>
                </c:pt>
                <c:pt idx="5">
                  <c:v>1373699.26061</c:v>
                </c:pt>
                <c:pt idx="6">
                  <c:v>1583146.30816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94-4C45-85C7-81E1087A311C}"/>
            </c:ext>
          </c:extLst>
        </c:ser>
        <c:ser>
          <c:idx val="0"/>
          <c:order val="1"/>
          <c:tx>
            <c:strRef>
              <c:f>'2002_2026_AYLIK_IHR'!$A$35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1F497D"/>
              </a:solidFill>
            </c:spPr>
          </c:marker>
          <c:val>
            <c:numRef>
              <c:f>'2002_2026_AYLIK_IHR'!$C$35:$N$35</c:f>
              <c:numCache>
                <c:formatCode>#,##0</c:formatCode>
                <c:ptCount val="12"/>
                <c:pt idx="0">
                  <c:v>1409229.78523</c:v>
                </c:pt>
                <c:pt idx="1">
                  <c:v>1354608.4614800001</c:v>
                </c:pt>
                <c:pt idx="2">
                  <c:v>1413608.73495</c:v>
                </c:pt>
                <c:pt idx="3">
                  <c:v>1225041.96285</c:v>
                </c:pt>
                <c:pt idx="4">
                  <c:v>1514376.91389</c:v>
                </c:pt>
                <c:pt idx="5">
                  <c:v>1195468.14295</c:v>
                </c:pt>
                <c:pt idx="6">
                  <c:v>1580741.94053</c:v>
                </c:pt>
                <c:pt idx="7">
                  <c:v>1519193.189</c:v>
                </c:pt>
                <c:pt idx="8">
                  <c:v>1485463.83543</c:v>
                </c:pt>
                <c:pt idx="9">
                  <c:v>1508600.27715</c:v>
                </c:pt>
                <c:pt idx="10">
                  <c:v>1285104.27244</c:v>
                </c:pt>
                <c:pt idx="11">
                  <c:v>1269002.3078900001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94-4C45-85C7-81E1087A3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12220768"/>
        <c:axId val="-1912219680"/>
      </c:lineChart>
      <c:catAx>
        <c:axId val="-191222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19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1221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122207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6549124216615775"/>
          <c:y val="0.13248339973439574"/>
          <c:w val="0.26913480885311869"/>
          <c:h val="7.8861038784494561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DEMİR VE DEMİRDIŞI METALLER İHRACATI (Bin $)</a:t>
            </a:r>
          </a:p>
        </c:rich>
      </c:tx>
      <c:layout>
        <c:manualLayout>
          <c:xMode val="edge"/>
          <c:yMode val="edge"/>
          <c:x val="0.2034015748031496"/>
          <c:y val="4.72636815920398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14307140178907"/>
          <c:y val="0.250000391742077"/>
          <c:w val="0.80612325227524362"/>
          <c:h val="0.4850755106465548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'2002_2026_AYLIK_IHR'!$A$44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'2002_2026_AYLIK_IHR'!$C$44:$N$44</c:f>
              <c:numCache>
                <c:formatCode>#,##0</c:formatCode>
                <c:ptCount val="12"/>
                <c:pt idx="0">
                  <c:v>1073111.72251</c:v>
                </c:pt>
                <c:pt idx="1">
                  <c:v>1097057.1976900001</c:v>
                </c:pt>
                <c:pt idx="2">
                  <c:v>1133833.8189600001</c:v>
                </c:pt>
                <c:pt idx="3">
                  <c:v>1361180.9644500001</c:v>
                </c:pt>
                <c:pt idx="4">
                  <c:v>1176421.67071</c:v>
                </c:pt>
                <c:pt idx="5">
                  <c:v>1361428.93295</c:v>
                </c:pt>
                <c:pt idx="6">
                  <c:v>1405256.3311900001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33-4F87-BB4D-7D8AA3CFD930}"/>
            </c:ext>
          </c:extLst>
        </c:ser>
        <c:ser>
          <c:idx val="0"/>
          <c:order val="1"/>
          <c:tx>
            <c:strRef>
              <c:f>'2002_2026_AYLIK_IHR'!$A$45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'2002_2026_AYLIK_IHR'!$C$45:$N$45</c:f>
              <c:numCache>
                <c:formatCode>#,##0</c:formatCode>
                <c:ptCount val="12"/>
                <c:pt idx="0">
                  <c:v>1010378.18805</c:v>
                </c:pt>
                <c:pt idx="1">
                  <c:v>1020135.27096</c:v>
                </c:pt>
                <c:pt idx="2">
                  <c:v>1135121.4034200001</c:v>
                </c:pt>
                <c:pt idx="3">
                  <c:v>1080114.40429</c:v>
                </c:pt>
                <c:pt idx="4">
                  <c:v>1234404.0353000001</c:v>
                </c:pt>
                <c:pt idx="5">
                  <c:v>967548.41740000003</c:v>
                </c:pt>
                <c:pt idx="6">
                  <c:v>1186771.55498</c:v>
                </c:pt>
                <c:pt idx="7">
                  <c:v>1098532.19567</c:v>
                </c:pt>
                <c:pt idx="8">
                  <c:v>1130675.4297400001</c:v>
                </c:pt>
                <c:pt idx="9">
                  <c:v>1219321.63586</c:v>
                </c:pt>
                <c:pt idx="10">
                  <c:v>1048325.22928</c:v>
                </c:pt>
                <c:pt idx="11">
                  <c:v>1107752.6170600001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33-4F87-BB4D-7D8AA3CFD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82512"/>
        <c:axId val="-1951184688"/>
      </c:lineChart>
      <c:catAx>
        <c:axId val="-195118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4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8468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25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7115046333494023"/>
          <c:y val="0.15920398009950248"/>
          <c:w val="0.2903519202956773"/>
          <c:h val="8.048340972303835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 b="1" i="0" u="none" strike="noStrike" baseline="0">
                <a:solidFill>
                  <a:srgbClr val="000000"/>
                </a:solidFill>
                <a:latin typeface="Arial Tur"/>
                <a:cs typeface="Arial Tur"/>
              </a:rPr>
              <a:t>ÇİMENTO CAM SERAMİK VE TOPRAK ÜRÜNLERİ İHRACATI (Bin $)</a:t>
            </a:r>
            <a:endParaRPr lang="tr-TR" sz="700" b="1"/>
          </a:p>
        </c:rich>
      </c:tx>
      <c:layout>
        <c:manualLayout>
          <c:xMode val="edge"/>
          <c:yMode val="edge"/>
          <c:x val="0.14693898976913675"/>
          <c:y val="1.74129353233830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2"/>
          <c:y val="0.23880640524138091"/>
          <c:w val="0.81020488899562437"/>
          <c:h val="0.47388146040086643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'2002_2026_AYLIK_IHR'!$A$48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'2002_2026_AYLIK_IHR'!$C$48:$N$48</c:f>
              <c:numCache>
                <c:formatCode>#,##0</c:formatCode>
                <c:ptCount val="12"/>
                <c:pt idx="0">
                  <c:v>316665.27356</c:v>
                </c:pt>
                <c:pt idx="1">
                  <c:v>330864.89756999997</c:v>
                </c:pt>
                <c:pt idx="2">
                  <c:v>376145.72417</c:v>
                </c:pt>
                <c:pt idx="3">
                  <c:v>424412.87643</c:v>
                </c:pt>
                <c:pt idx="4">
                  <c:v>360204.44802000001</c:v>
                </c:pt>
                <c:pt idx="5">
                  <c:v>419272.70408</c:v>
                </c:pt>
                <c:pt idx="6">
                  <c:v>424801.73352000001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8-4D92-8BCF-89562101FD9D}"/>
            </c:ext>
          </c:extLst>
        </c:ser>
        <c:ser>
          <c:idx val="0"/>
          <c:order val="1"/>
          <c:tx>
            <c:strRef>
              <c:f>'2002_2026_AYLIK_IHR'!$A$49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'2002_2026_AYLIK_IHR'!$C$49:$N$49</c:f>
              <c:numCache>
                <c:formatCode>#,##0</c:formatCode>
                <c:ptCount val="12"/>
                <c:pt idx="0">
                  <c:v>317167.46931000001</c:v>
                </c:pt>
                <c:pt idx="1">
                  <c:v>320214.92627</c:v>
                </c:pt>
                <c:pt idx="2">
                  <c:v>375147.76507999998</c:v>
                </c:pt>
                <c:pt idx="3">
                  <c:v>387268.29476000002</c:v>
                </c:pt>
                <c:pt idx="4">
                  <c:v>413257.34639000002</c:v>
                </c:pt>
                <c:pt idx="5">
                  <c:v>365425.93476999999</c:v>
                </c:pt>
                <c:pt idx="6">
                  <c:v>427228.41396999999</c:v>
                </c:pt>
                <c:pt idx="7">
                  <c:v>363877.64711000002</c:v>
                </c:pt>
                <c:pt idx="8">
                  <c:v>381331.92855999997</c:v>
                </c:pt>
                <c:pt idx="9">
                  <c:v>402921.58223</c:v>
                </c:pt>
                <c:pt idx="10">
                  <c:v>359543.95484999998</c:v>
                </c:pt>
                <c:pt idx="11">
                  <c:v>385128.08968999999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18-4D92-8BCF-89562101F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92848"/>
        <c:axId val="-1951187408"/>
      </c:lineChart>
      <c:catAx>
        <c:axId val="-195119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7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8740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928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MÜCEVHER İHRACATI (Bin $)</a:t>
            </a:r>
          </a:p>
        </c:rich>
      </c:tx>
      <c:layout>
        <c:manualLayout>
          <c:xMode val="edge"/>
          <c:yMode val="edge"/>
          <c:x val="0.31793884198210159"/>
          <c:y val="4.5679012345679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465895742924319"/>
          <c:y val="0.18518585498356113"/>
          <c:w val="0.79116621008685151"/>
          <c:h val="0.5185203939539712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'2002_2026_AYLIK_IHR'!$A$50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'2002_2026_AYLIK_IHR'!$C$50:$N$50</c:f>
              <c:numCache>
                <c:formatCode>#,##0</c:formatCode>
                <c:ptCount val="12"/>
                <c:pt idx="0">
                  <c:v>483818.97527</c:v>
                </c:pt>
                <c:pt idx="1">
                  <c:v>569646.94506000006</c:v>
                </c:pt>
                <c:pt idx="2">
                  <c:v>352395.31579999998</c:v>
                </c:pt>
                <c:pt idx="3">
                  <c:v>601530.09920000006</c:v>
                </c:pt>
                <c:pt idx="4">
                  <c:v>443584.88585999998</c:v>
                </c:pt>
                <c:pt idx="5">
                  <c:v>447613.46607000002</c:v>
                </c:pt>
                <c:pt idx="6">
                  <c:v>802293.13239000004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FF-4EFA-8A15-3AD98E2FF4AD}"/>
            </c:ext>
          </c:extLst>
        </c:ser>
        <c:ser>
          <c:idx val="0"/>
          <c:order val="1"/>
          <c:tx>
            <c:strRef>
              <c:f>'2002_2026_AYLIK_IHR'!$A$51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'2002_2026_AYLIK_IHR'!$C$51:$N$51</c:f>
              <c:numCache>
                <c:formatCode>#,##0</c:formatCode>
                <c:ptCount val="12"/>
                <c:pt idx="0">
                  <c:v>1162541.7113000001</c:v>
                </c:pt>
                <c:pt idx="1">
                  <c:v>877795.87298999995</c:v>
                </c:pt>
                <c:pt idx="2">
                  <c:v>565640.82074</c:v>
                </c:pt>
                <c:pt idx="3">
                  <c:v>503105.11076000001</c:v>
                </c:pt>
                <c:pt idx="4">
                  <c:v>853334.53607000003</c:v>
                </c:pt>
                <c:pt idx="5">
                  <c:v>379389.43831</c:v>
                </c:pt>
                <c:pt idx="6">
                  <c:v>756187.43886999995</c:v>
                </c:pt>
                <c:pt idx="7">
                  <c:v>596468.79905000003</c:v>
                </c:pt>
                <c:pt idx="8">
                  <c:v>498420.43046</c:v>
                </c:pt>
                <c:pt idx="9">
                  <c:v>568818.98661999998</c:v>
                </c:pt>
                <c:pt idx="10">
                  <c:v>615179.57655</c:v>
                </c:pt>
                <c:pt idx="11">
                  <c:v>553359.34247000003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FF-4EFA-8A15-3AD98E2FF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84144"/>
        <c:axId val="-1951183600"/>
      </c:lineChart>
      <c:catAx>
        <c:axId val="-195118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3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83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41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ÇELİK İHRACATI</a:t>
            </a:r>
            <a:r>
              <a:rPr lang="tr-TR" baseline="0"/>
              <a:t> </a:t>
            </a:r>
            <a:r>
              <a:rPr lang="tr-TR"/>
              <a:t>(Bin $)</a:t>
            </a:r>
          </a:p>
        </c:rich>
      </c:tx>
      <c:layout>
        <c:manualLayout>
          <c:xMode val="edge"/>
          <c:yMode val="edge"/>
          <c:x val="0.34691106585200271"/>
          <c:y val="3.69003690036900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82281059063141"/>
          <c:y val="0.19926238002537525"/>
          <c:w val="0.80651731160896056"/>
          <c:h val="0.5387463581540417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'2002_2026_AYLIK_IHR'!#REF!</c:f>
              <c:strCache>
                <c:ptCount val="1"/>
                <c:pt idx="0">
                  <c:v>#REF!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'2002_2026_AYLIK_IHR'!$C$46:$N$46</c:f>
              <c:numCache>
                <c:formatCode>#,##0</c:formatCode>
                <c:ptCount val="12"/>
                <c:pt idx="0">
                  <c:v>1080765.06571</c:v>
                </c:pt>
                <c:pt idx="1">
                  <c:v>1174782.8158100001</c:v>
                </c:pt>
                <c:pt idx="2">
                  <c:v>1533436.01661</c:v>
                </c:pt>
                <c:pt idx="3">
                  <c:v>1421909.6628099999</c:v>
                </c:pt>
                <c:pt idx="4">
                  <c:v>1418824.1703600001</c:v>
                </c:pt>
                <c:pt idx="5">
                  <c:v>1745093.32045</c:v>
                </c:pt>
                <c:pt idx="6">
                  <c:v>1379998.2857900001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3E-42B5-9807-8FD69DC2BC16}"/>
            </c:ext>
          </c:extLst>
        </c:ser>
        <c:ser>
          <c:idx val="0"/>
          <c:order val="1"/>
          <c:tx>
            <c:strRef>
              <c:f>'2002_2026_AYLIK_IHR'!$A$47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'2002_2026_AYLIK_IHR'!$C$47:$N$47</c:f>
              <c:numCache>
                <c:formatCode>#,##0</c:formatCode>
                <c:ptCount val="12"/>
                <c:pt idx="0">
                  <c:v>1245833.6785500001</c:v>
                </c:pt>
                <c:pt idx="1">
                  <c:v>1233277.96798</c:v>
                </c:pt>
                <c:pt idx="2">
                  <c:v>1539795.1805400001</c:v>
                </c:pt>
                <c:pt idx="3">
                  <c:v>1300330.56874</c:v>
                </c:pt>
                <c:pt idx="4">
                  <c:v>1496070.90475</c:v>
                </c:pt>
                <c:pt idx="5">
                  <c:v>1430238.3015000001</c:v>
                </c:pt>
                <c:pt idx="6">
                  <c:v>1351623.13726</c:v>
                </c:pt>
                <c:pt idx="7">
                  <c:v>1364739.8447199999</c:v>
                </c:pt>
                <c:pt idx="8">
                  <c:v>1478968.3737900001</c:v>
                </c:pt>
                <c:pt idx="9">
                  <c:v>1287155.7768000001</c:v>
                </c:pt>
                <c:pt idx="10">
                  <c:v>1313238.46903</c:v>
                </c:pt>
                <c:pt idx="11">
                  <c:v>1490897.6266300001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3E-42B5-9807-8FD69DC2B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81424"/>
        <c:axId val="-1951195024"/>
      </c:lineChart>
      <c:catAx>
        <c:axId val="-195118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95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95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14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MADENCİLİK ÜRÜNLERİ İHRACATI (Bin $)</a:t>
            </a:r>
          </a:p>
        </c:rich>
      </c:tx>
      <c:layout>
        <c:manualLayout>
          <c:xMode val="edge"/>
          <c:yMode val="edge"/>
          <c:x val="0.23400000000000001"/>
          <c:y val="4.74406733641053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"/>
          <c:y val="0.17603060638535223"/>
          <c:w val="0.86000000000000065"/>
          <c:h val="0.57303580376508445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'2002_2026_AYLIK_IHR'!$A$58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'2002_2026_AYLIK_IHR'!$C$58:$N$58</c:f>
              <c:numCache>
                <c:formatCode>#,##0</c:formatCode>
                <c:ptCount val="12"/>
                <c:pt idx="0">
                  <c:v>518900.74560000002</c:v>
                </c:pt>
                <c:pt idx="1">
                  <c:v>474021.08072000003</c:v>
                </c:pt>
                <c:pt idx="2">
                  <c:v>571473.96074000001</c:v>
                </c:pt>
                <c:pt idx="3">
                  <c:v>675620.98334000004</c:v>
                </c:pt>
                <c:pt idx="4">
                  <c:v>501589.35856999998</c:v>
                </c:pt>
                <c:pt idx="5">
                  <c:v>692491.73447999998</c:v>
                </c:pt>
                <c:pt idx="6">
                  <c:v>645379.10519000003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7A4-9D91-862489D728A2}"/>
            </c:ext>
          </c:extLst>
        </c:ser>
        <c:ser>
          <c:idx val="0"/>
          <c:order val="1"/>
          <c:tx>
            <c:strRef>
              <c:f>'2002_2026_AYLIK_IHR'!$A$59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'2002_2026_AYLIK_IHR'!$C$59:$N$59</c:f>
              <c:numCache>
                <c:formatCode>#,##0</c:formatCode>
                <c:ptCount val="12"/>
                <c:pt idx="0">
                  <c:v>456640.6508</c:v>
                </c:pt>
                <c:pt idx="1">
                  <c:v>417965.56385999999</c:v>
                </c:pt>
                <c:pt idx="2">
                  <c:v>492702.61076000001</c:v>
                </c:pt>
                <c:pt idx="3">
                  <c:v>474386.29479000001</c:v>
                </c:pt>
                <c:pt idx="4">
                  <c:v>531011.77844000002</c:v>
                </c:pt>
                <c:pt idx="5">
                  <c:v>490379.5393</c:v>
                </c:pt>
                <c:pt idx="6">
                  <c:v>571275.46848000004</c:v>
                </c:pt>
                <c:pt idx="7">
                  <c:v>522783.40360000002</c:v>
                </c:pt>
                <c:pt idx="8">
                  <c:v>549583.27093999996</c:v>
                </c:pt>
                <c:pt idx="9">
                  <c:v>583303.73604999995</c:v>
                </c:pt>
                <c:pt idx="10">
                  <c:v>531833.52486</c:v>
                </c:pt>
                <c:pt idx="11">
                  <c:v>588516.75433000003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7A4-9D91-862489D72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89040"/>
        <c:axId val="-1951189584"/>
      </c:lineChart>
      <c:catAx>
        <c:axId val="-195118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9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89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90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AYLAR BAZINDA TOPLAM İHRACAT
</a:t>
            </a:r>
          </a:p>
        </c:rich>
      </c:tx>
      <c:layout>
        <c:manualLayout>
          <c:xMode val="edge"/>
          <c:yMode val="edge"/>
          <c:x val="0.27731374487279997"/>
          <c:y val="3.66300366300366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221967963386727"/>
          <c:y val="0.21611798920411671"/>
          <c:w val="0.75972540045766757"/>
          <c:h val="0.51648536403017697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'2002_2026_AYLIK_IHR'!$A$83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rgbClr val="000080"/>
              </a:solidFill>
            </a:ln>
          </c:spPr>
          <c:marker>
            <c:symbol val="none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'2002_2026_AYLIK_IHR'!$C$83:$N$83</c:f>
              <c:numCache>
                <c:formatCode>#,##0</c:formatCode>
                <c:ptCount val="12"/>
                <c:pt idx="0">
                  <c:v>21160019.379999999</c:v>
                </c:pt>
                <c:pt idx="1">
                  <c:v>20727903.120000001</c:v>
                </c:pt>
                <c:pt idx="2">
                  <c:v>23405171.217999998</c:v>
                </c:pt>
                <c:pt idx="3">
                  <c:v>20779136.831</c:v>
                </c:pt>
                <c:pt idx="4">
                  <c:v>24815506.616</c:v>
                </c:pt>
                <c:pt idx="5">
                  <c:v>20467852.903000001</c:v>
                </c:pt>
                <c:pt idx="6">
                  <c:v>24909273.953000002</c:v>
                </c:pt>
                <c:pt idx="7">
                  <c:v>21701089.581</c:v>
                </c:pt>
                <c:pt idx="8">
                  <c:v>22513547.826000001</c:v>
                </c:pt>
                <c:pt idx="9">
                  <c:v>23949500.636999998</c:v>
                </c:pt>
                <c:pt idx="10">
                  <c:v>22506333.344000001</c:v>
                </c:pt>
                <c:pt idx="11">
                  <c:v>26298394.438000001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19-4A68-A978-839CDC97D32B}"/>
            </c:ext>
          </c:extLst>
        </c:ser>
        <c:ser>
          <c:idx val="0"/>
          <c:order val="1"/>
          <c:tx>
            <c:strRef>
              <c:f>'2002_2026_AYLIK_IHR'!$A$84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'2002_2026_AYLIK_IHR'!$C$84:$N$84</c:f>
              <c:numCache>
                <c:formatCode>#,##0</c:formatCode>
                <c:ptCount val="12"/>
                <c:pt idx="0">
                  <c:v>20327631.372000001</c:v>
                </c:pt>
                <c:pt idx="1">
                  <c:v>21017955.015999999</c:v>
                </c:pt>
                <c:pt idx="2">
                  <c:v>21913620.353999998</c:v>
                </c:pt>
                <c:pt idx="3">
                  <c:v>25383803.230999999</c:v>
                </c:pt>
                <c:pt idx="4">
                  <c:v>22421972.879000001</c:v>
                </c:pt>
                <c:pt idx="5">
                  <c:v>24915095.631999999</c:v>
                </c:pt>
                <c:pt idx="6">
                  <c:v>25621048.920000002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9-4A68-A978-839CDC97D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07349760"/>
        <c:axId val="-1907357376"/>
      </c:lineChart>
      <c:catAx>
        <c:axId val="-190734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57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497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GEMİ</a:t>
            </a:r>
            <a:r>
              <a:rPr lang="tr-TR" sz="1000" baseline="0"/>
              <a:t> VE YAT</a:t>
            </a:r>
            <a:r>
              <a:rPr lang="en-US" sz="1000"/>
              <a:t> İHRACATI (Bin $)</a:t>
            </a:r>
          </a:p>
        </c:rich>
      </c:tx>
      <c:layout>
        <c:manualLayout>
          <c:xMode val="edge"/>
          <c:yMode val="edge"/>
          <c:x val="0.31400000000000078"/>
          <c:y val="4.2446941323345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99999999999999"/>
          <c:y val="0.14606820214888874"/>
          <c:w val="0.86000000000000065"/>
          <c:h val="0.57303580376508478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'2002_2026_AYLIK_IHR'!$A$38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'2002_2026_AYLIK_IHR'!$C$38:$N$38</c:f>
              <c:numCache>
                <c:formatCode>#,##0</c:formatCode>
                <c:ptCount val="12"/>
                <c:pt idx="0">
                  <c:v>166912.11350000001</c:v>
                </c:pt>
                <c:pt idx="1">
                  <c:v>176440.92413</c:v>
                </c:pt>
                <c:pt idx="2">
                  <c:v>235413.85431</c:v>
                </c:pt>
                <c:pt idx="3">
                  <c:v>353492.78448999999</c:v>
                </c:pt>
                <c:pt idx="4">
                  <c:v>349625.77901</c:v>
                </c:pt>
                <c:pt idx="5">
                  <c:v>279412.78463000001</c:v>
                </c:pt>
                <c:pt idx="6">
                  <c:v>166024.75630000001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C-47A6-A84C-773D7A30B069}"/>
            </c:ext>
          </c:extLst>
        </c:ser>
        <c:ser>
          <c:idx val="0"/>
          <c:order val="1"/>
          <c:tx>
            <c:strRef>
              <c:f>'2002_2026_AYLIK_IHR'!$A$39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'2002_2026_AYLIK_IHR'!$C$39:$N$39</c:f>
              <c:numCache>
                <c:formatCode>#,##0</c:formatCode>
                <c:ptCount val="12"/>
                <c:pt idx="0">
                  <c:v>82415.475059999997</c:v>
                </c:pt>
                <c:pt idx="1">
                  <c:v>158782.83376000001</c:v>
                </c:pt>
                <c:pt idx="2">
                  <c:v>86356.291979999995</c:v>
                </c:pt>
                <c:pt idx="3">
                  <c:v>129783.30017</c:v>
                </c:pt>
                <c:pt idx="4">
                  <c:v>367051.56397000002</c:v>
                </c:pt>
                <c:pt idx="5">
                  <c:v>84044.054889999999</c:v>
                </c:pt>
                <c:pt idx="6">
                  <c:v>262568.56161999999</c:v>
                </c:pt>
                <c:pt idx="7">
                  <c:v>81743.420469999997</c:v>
                </c:pt>
                <c:pt idx="8">
                  <c:v>230420.19359000001</c:v>
                </c:pt>
                <c:pt idx="9">
                  <c:v>304893.73233000003</c:v>
                </c:pt>
                <c:pt idx="10">
                  <c:v>164250.66383999999</c:v>
                </c:pt>
                <c:pt idx="11">
                  <c:v>291256.76345000003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8C-47A6-A84C-773D7A30B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93936"/>
        <c:axId val="-1951194480"/>
      </c:lineChart>
      <c:catAx>
        <c:axId val="-195119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94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94480"/>
        <c:scaling>
          <c:orientation val="minMax"/>
          <c:max val="400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93936"/>
        <c:crosses val="autoZero"/>
        <c:crossBetween val="between"/>
        <c:majorUnit val="50000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89" r="0.75000000000000189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SAVUNMA</a:t>
            </a:r>
            <a:r>
              <a:rPr lang="tr-TR" sz="1000" baseline="0"/>
              <a:t> VE HAVACILIK SANAYİİ</a:t>
            </a:r>
            <a:r>
              <a:rPr lang="en-US" sz="1000"/>
              <a:t> İHRACATI (Bin $)</a:t>
            </a:r>
          </a:p>
        </c:rich>
      </c:tx>
      <c:layout>
        <c:manualLayout>
          <c:xMode val="edge"/>
          <c:yMode val="edge"/>
          <c:x val="0.22066666666666668"/>
          <c:y val="2.74656679151061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99999999999999"/>
          <c:y val="0.15106195995163529"/>
          <c:w val="0.86000000000000065"/>
          <c:h val="0.57303580376508445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'2002_2026_AYLIK_IHR'!$A$52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'2002_2026_AYLIK_IHR'!$C$52:$N$52</c:f>
              <c:numCache>
                <c:formatCode>#,##0</c:formatCode>
                <c:ptCount val="12"/>
                <c:pt idx="0">
                  <c:v>554340.29385999998</c:v>
                </c:pt>
                <c:pt idx="1">
                  <c:v>552700.58626000001</c:v>
                </c:pt>
                <c:pt idx="2">
                  <c:v>799815.26431</c:v>
                </c:pt>
                <c:pt idx="3">
                  <c:v>962318.63098000002</c:v>
                </c:pt>
                <c:pt idx="4">
                  <c:v>992061.54859000002</c:v>
                </c:pt>
                <c:pt idx="5">
                  <c:v>802804.50081</c:v>
                </c:pt>
                <c:pt idx="6">
                  <c:v>1122699.3441300001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D6-452E-B66D-1EF371E00EB6}"/>
            </c:ext>
          </c:extLst>
        </c:ser>
        <c:ser>
          <c:idx val="0"/>
          <c:order val="1"/>
          <c:tx>
            <c:strRef>
              <c:f>'2002_2026_AYLIK_IHR'!$A$53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tx2"/>
              </a:solidFill>
            </c:spPr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'2002_2026_AYLIK_IHR'!$C$53:$N$53</c:f>
              <c:numCache>
                <c:formatCode>#,##0</c:formatCode>
                <c:ptCount val="12"/>
                <c:pt idx="0">
                  <c:v>385075.39113</c:v>
                </c:pt>
                <c:pt idx="1">
                  <c:v>435226.85595</c:v>
                </c:pt>
                <c:pt idx="2">
                  <c:v>883920.19247000001</c:v>
                </c:pt>
                <c:pt idx="3">
                  <c:v>538166.54835000006</c:v>
                </c:pt>
                <c:pt idx="4">
                  <c:v>740975.65948000003</c:v>
                </c:pt>
                <c:pt idx="5">
                  <c:v>619543.42550999997</c:v>
                </c:pt>
                <c:pt idx="6">
                  <c:v>981427.40345999994</c:v>
                </c:pt>
                <c:pt idx="7">
                  <c:v>833841.72363999998</c:v>
                </c:pt>
                <c:pt idx="8">
                  <c:v>572821.24259000004</c:v>
                </c:pt>
                <c:pt idx="9">
                  <c:v>707493.98236999998</c:v>
                </c:pt>
                <c:pt idx="10">
                  <c:v>746154.93367000006</c:v>
                </c:pt>
                <c:pt idx="11">
                  <c:v>2561194.33458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D6-452E-B66D-1EF371E00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51186864"/>
        <c:axId val="-1951186320"/>
      </c:lineChart>
      <c:catAx>
        <c:axId val="-195118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6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1186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511868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892262467191599"/>
          <c:y val="0.11235955056179775"/>
          <c:w val="0.26751999999999998"/>
          <c:h val="7.4135283651341338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İKLİMLENDİRME</a:t>
            </a:r>
            <a:r>
              <a:rPr lang="tr-TR" sz="1000" baseline="0"/>
              <a:t> SANAYİ </a:t>
            </a:r>
            <a:r>
              <a:rPr lang="en-US" sz="1000"/>
              <a:t>İHRACATI (Bin $)</a:t>
            </a:r>
          </a:p>
        </c:rich>
      </c:tx>
      <c:layout>
        <c:manualLayout>
          <c:xMode val="edge"/>
          <c:yMode val="edge"/>
          <c:x val="0.25800000000000001"/>
          <c:y val="3.24594257178526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"/>
          <c:y val="0.17603060638535223"/>
          <c:w val="0.86000000000000065"/>
          <c:h val="0.55306064270056132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'2002_2026_AYLIK_IHR'!$A$54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'2002_2026_AYLIK_IHR'!$C$54:$N$54</c:f>
              <c:numCache>
                <c:formatCode>#,##0</c:formatCode>
                <c:ptCount val="12"/>
                <c:pt idx="0">
                  <c:v>534503.28480000002</c:v>
                </c:pt>
                <c:pt idx="1">
                  <c:v>610750.15878000006</c:v>
                </c:pt>
                <c:pt idx="2">
                  <c:v>580908.37792</c:v>
                </c:pt>
                <c:pt idx="3">
                  <c:v>676091.22855999996</c:v>
                </c:pt>
                <c:pt idx="4">
                  <c:v>550366.96106999996</c:v>
                </c:pt>
                <c:pt idx="5">
                  <c:v>638925.96140999999</c:v>
                </c:pt>
                <c:pt idx="6">
                  <c:v>697894.83631000004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33-42DA-9FF3-1F19EFE6F72D}"/>
            </c:ext>
          </c:extLst>
        </c:ser>
        <c:ser>
          <c:idx val="0"/>
          <c:order val="1"/>
          <c:tx>
            <c:strRef>
              <c:f>'2002_2026_AYLIK_IHR'!$A$55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chemeClr val="tx2"/>
              </a:solidFill>
            </a:ln>
          </c:spPr>
          <c:marker>
            <c:symbol val="diamond"/>
            <c:size val="7"/>
            <c:spPr>
              <a:solidFill>
                <a:schemeClr val="tx2"/>
              </a:solidFill>
            </c:spPr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'2002_2026_AYLIK_IHR'!$C$55:$N$55</c:f>
              <c:numCache>
                <c:formatCode>#,##0</c:formatCode>
                <c:ptCount val="12"/>
                <c:pt idx="0">
                  <c:v>588849.93016999995</c:v>
                </c:pt>
                <c:pt idx="1">
                  <c:v>590510.17238</c:v>
                </c:pt>
                <c:pt idx="2">
                  <c:v>637523.56212000002</c:v>
                </c:pt>
                <c:pt idx="3">
                  <c:v>609011.31160000002</c:v>
                </c:pt>
                <c:pt idx="4">
                  <c:v>656984.46658999997</c:v>
                </c:pt>
                <c:pt idx="5">
                  <c:v>531511.53674000001</c:v>
                </c:pt>
                <c:pt idx="6">
                  <c:v>656376.11558999994</c:v>
                </c:pt>
                <c:pt idx="7">
                  <c:v>569188.22363999998</c:v>
                </c:pt>
                <c:pt idx="8">
                  <c:v>605603.11046</c:v>
                </c:pt>
                <c:pt idx="9">
                  <c:v>665859.15017000004</c:v>
                </c:pt>
                <c:pt idx="10">
                  <c:v>612719.53454999998</c:v>
                </c:pt>
                <c:pt idx="11">
                  <c:v>661804.99948999996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33-42DA-9FF3-1F19EFE6F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8366768"/>
        <c:axId val="-1908358064"/>
      </c:lineChart>
      <c:catAx>
        <c:axId val="-190836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358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8358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83667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en-US" sz="1000"/>
              <a:t>AYLAR BAZINDA TARIM İHRACATI</a:t>
            </a:r>
            <a:endParaRPr lang="tr-TR" sz="1000" b="1" i="0" u="none" strike="noStrike" baseline="0"/>
          </a:p>
        </c:rich>
      </c:tx>
      <c:layout>
        <c:manualLayout>
          <c:xMode val="edge"/>
          <c:yMode val="edge"/>
          <c:x val="0.27169617989891004"/>
          <c:y val="5.533596837944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390845884621779"/>
          <c:y val="0.18972368631825576"/>
          <c:w val="0.75402468126949163"/>
          <c:h val="0.54940817496328231"/>
        </c:manualLayout>
      </c:layout>
      <c:lineChart>
        <c:grouping val="standard"/>
        <c:varyColors val="0"/>
        <c:ser>
          <c:idx val="0"/>
          <c:order val="0"/>
          <c:tx>
            <c:strRef>
              <c:f>'2002_2026_AYLIK_IHR'!$A$3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'2002_2026_AYLIK_IHR'!$C$3:$N$3</c:f>
              <c:numCache>
                <c:formatCode>#,##0</c:formatCode>
                <c:ptCount val="12"/>
                <c:pt idx="0">
                  <c:v>3004800.2959599998</c:v>
                </c:pt>
                <c:pt idx="1">
                  <c:v>2949473.3656600001</c:v>
                </c:pt>
                <c:pt idx="2">
                  <c:v>3117043.7318500001</c:v>
                </c:pt>
                <c:pt idx="3">
                  <c:v>2768241.5460600005</c:v>
                </c:pt>
                <c:pt idx="4">
                  <c:v>3099795.7390399999</c:v>
                </c:pt>
                <c:pt idx="5">
                  <c:v>2542841.6726099998</c:v>
                </c:pt>
                <c:pt idx="6">
                  <c:v>2893509.7490300005</c:v>
                </c:pt>
                <c:pt idx="7">
                  <c:v>2703935.7765000002</c:v>
                </c:pt>
                <c:pt idx="8">
                  <c:v>2915396.0150199998</c:v>
                </c:pt>
                <c:pt idx="9">
                  <c:v>3287328.8816300007</c:v>
                </c:pt>
                <c:pt idx="10">
                  <c:v>3266072.8869999996</c:v>
                </c:pt>
                <c:pt idx="11">
                  <c:v>3816763.3938800003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E0-435C-89ED-3527757BB3FD}"/>
            </c:ext>
          </c:extLst>
        </c:ser>
        <c:ser>
          <c:idx val="1"/>
          <c:order val="1"/>
          <c:tx>
            <c:strRef>
              <c:f>'2002_2026_AYLIK_IHR'!$A$2</c:f>
              <c:strCache>
                <c:ptCount val="1"/>
                <c:pt idx="0">
                  <c:v>2026</c:v>
                </c:pt>
              </c:strCache>
            </c:strRef>
          </c:tx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'2002_2026_AYLIK_IHR'!$C$2:$N$2</c:f>
              <c:numCache>
                <c:formatCode>#,##0</c:formatCode>
                <c:ptCount val="12"/>
                <c:pt idx="0">
                  <c:v>2974300.5042499998</c:v>
                </c:pt>
                <c:pt idx="1">
                  <c:v>2905947.7408800004</c:v>
                </c:pt>
                <c:pt idx="2">
                  <c:v>2941499.7953699999</c:v>
                </c:pt>
                <c:pt idx="3">
                  <c:v>3271321.4441900002</c:v>
                </c:pt>
                <c:pt idx="4">
                  <c:v>2743721.1941300007</c:v>
                </c:pt>
                <c:pt idx="5">
                  <c:v>3162984.0745600001</c:v>
                </c:pt>
                <c:pt idx="6">
                  <c:v>3167571.5327099999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E0-435C-89ED-3527757BB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07362272"/>
        <c:axId val="-1907349216"/>
      </c:lineChart>
      <c:catAx>
        <c:axId val="-190736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49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4921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62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AYLIK İHRACAT RAKAMLARINDAKİ DEĞİŞİM, 2009-2025</a:t>
            </a:r>
          </a:p>
        </c:rich>
      </c:tx>
      <c:layout>
        <c:manualLayout>
          <c:xMode val="edge"/>
          <c:yMode val="edge"/>
          <c:x val="0.21774221770665791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053783200215318"/>
          <c:y val="0.16477295583961588"/>
          <c:w val="0.73656010658196058"/>
          <c:h val="0.60795538878754851"/>
        </c:manualLayout>
      </c:layout>
      <c:lineChart>
        <c:grouping val="standard"/>
        <c:varyColors val="0"/>
        <c:ser>
          <c:idx val="5"/>
          <c:order val="0"/>
          <c:tx>
            <c:v>2009</c:v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'2002_2026_AYLIK_IHR'!$C$67:$N$67</c:f>
              <c:numCache>
                <c:formatCode>#,##0</c:formatCode>
                <c:ptCount val="12"/>
                <c:pt idx="0">
                  <c:v>7884493.5240000002</c:v>
                </c:pt>
                <c:pt idx="1">
                  <c:v>8435115.8340000007</c:v>
                </c:pt>
                <c:pt idx="2">
                  <c:v>8155485.0810000002</c:v>
                </c:pt>
                <c:pt idx="3">
                  <c:v>7561696.2829999998</c:v>
                </c:pt>
                <c:pt idx="4">
                  <c:v>7346407.5279999999</c:v>
                </c:pt>
                <c:pt idx="5">
                  <c:v>8329692.7829999998</c:v>
                </c:pt>
                <c:pt idx="6">
                  <c:v>9055733.6710000001</c:v>
                </c:pt>
                <c:pt idx="7">
                  <c:v>7839908.8420000002</c:v>
                </c:pt>
                <c:pt idx="8">
                  <c:v>8480708.3870000001</c:v>
                </c:pt>
                <c:pt idx="9">
                  <c:v>10095768.029999999</c:v>
                </c:pt>
                <c:pt idx="10">
                  <c:v>8903010.773</c:v>
                </c:pt>
                <c:pt idx="11">
                  <c:v>10054591.867000001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5-4CDB-95E4-8E6D668BA313}"/>
            </c:ext>
          </c:extLst>
        </c:ser>
        <c:ser>
          <c:idx val="6"/>
          <c:order val="1"/>
          <c:tx>
            <c:strRef>
              <c:f>'2002_2026_AYLIK_IHR'!$A$68</c:f>
              <c:strCache>
                <c:ptCount val="1"/>
                <c:pt idx="0">
                  <c:v>2010</c:v>
                </c:pt>
              </c:strCache>
            </c:strRef>
          </c:tx>
          <c:marker>
            <c:symbol val="none"/>
          </c:marker>
          <c:val>
            <c:numRef>
              <c:f>'2002_2026_AYLIK_IHR'!$C$68:$N$68</c:f>
              <c:numCache>
                <c:formatCode>#,##0</c:formatCode>
                <c:ptCount val="12"/>
                <c:pt idx="0">
                  <c:v>7828748.0580000002</c:v>
                </c:pt>
                <c:pt idx="1">
                  <c:v>8263237.8140000002</c:v>
                </c:pt>
                <c:pt idx="2">
                  <c:v>9886488.1710000001</c:v>
                </c:pt>
                <c:pt idx="3">
                  <c:v>9396006.6539999992</c:v>
                </c:pt>
                <c:pt idx="4">
                  <c:v>9799958.1170000006</c:v>
                </c:pt>
                <c:pt idx="5">
                  <c:v>9542907.6439999994</c:v>
                </c:pt>
                <c:pt idx="6">
                  <c:v>9564682.5449999999</c:v>
                </c:pt>
                <c:pt idx="7">
                  <c:v>8523451.9729999993</c:v>
                </c:pt>
                <c:pt idx="8">
                  <c:v>8909230.5209999997</c:v>
                </c:pt>
                <c:pt idx="9">
                  <c:v>10963586.27</c:v>
                </c:pt>
                <c:pt idx="10">
                  <c:v>9382369.7180000003</c:v>
                </c:pt>
                <c:pt idx="11">
                  <c:v>11822551.698999999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5-4CDB-95E4-8E6D668BA313}"/>
            </c:ext>
          </c:extLst>
        </c:ser>
        <c:ser>
          <c:idx val="7"/>
          <c:order val="2"/>
          <c:tx>
            <c:strRef>
              <c:f>'2002_2026_AYLIK_IHR'!$A$69</c:f>
              <c:strCache>
                <c:ptCount val="1"/>
                <c:pt idx="0">
                  <c:v>2011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'2002_2026_AYLIK_IHR'!$C$69:$N$69</c:f>
              <c:numCache>
                <c:formatCode>#,##0</c:formatCode>
                <c:ptCount val="12"/>
                <c:pt idx="0">
                  <c:v>9551084.6390000004</c:v>
                </c:pt>
                <c:pt idx="1">
                  <c:v>10059126.307</c:v>
                </c:pt>
                <c:pt idx="2">
                  <c:v>11811085.16</c:v>
                </c:pt>
                <c:pt idx="3">
                  <c:v>11873269.447000001</c:v>
                </c:pt>
                <c:pt idx="4">
                  <c:v>10943364.372</c:v>
                </c:pt>
                <c:pt idx="5">
                  <c:v>11349953.558</c:v>
                </c:pt>
                <c:pt idx="6">
                  <c:v>11860004.271</c:v>
                </c:pt>
                <c:pt idx="7">
                  <c:v>11245124.657</c:v>
                </c:pt>
                <c:pt idx="8">
                  <c:v>10750626.098999999</c:v>
                </c:pt>
                <c:pt idx="9">
                  <c:v>11907219.297</c:v>
                </c:pt>
                <c:pt idx="10">
                  <c:v>11078524.743000001</c:v>
                </c:pt>
                <c:pt idx="11">
                  <c:v>12477486.279999999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5-4CDB-95E4-8E6D668BA313}"/>
            </c:ext>
          </c:extLst>
        </c:ser>
        <c:ser>
          <c:idx val="0"/>
          <c:order val="3"/>
          <c:tx>
            <c:strRef>
              <c:f>'2002_2026_AYLIK_IHR'!$A$70</c:f>
              <c:strCache>
                <c:ptCount val="1"/>
                <c:pt idx="0">
                  <c:v>2012</c:v>
                </c:pt>
              </c:strCache>
            </c:strRef>
          </c:tx>
          <c:marker>
            <c:symbol val="none"/>
          </c:marker>
          <c:val>
            <c:numRef>
              <c:f>'2002_2026_AYLIK_IHR'!$C$70:$N$70</c:f>
              <c:numCache>
                <c:formatCode>#,##0</c:formatCode>
                <c:ptCount val="12"/>
                <c:pt idx="0">
                  <c:v>10348187.165999999</c:v>
                </c:pt>
                <c:pt idx="1">
                  <c:v>11748000.124</c:v>
                </c:pt>
                <c:pt idx="2">
                  <c:v>13208572.977</c:v>
                </c:pt>
                <c:pt idx="3">
                  <c:v>12630226.718</c:v>
                </c:pt>
                <c:pt idx="4">
                  <c:v>13131530.960999999</c:v>
                </c:pt>
                <c:pt idx="5">
                  <c:v>13231198.687999999</c:v>
                </c:pt>
                <c:pt idx="6">
                  <c:v>12830675.307</c:v>
                </c:pt>
                <c:pt idx="7">
                  <c:v>12831394.572000001</c:v>
                </c:pt>
                <c:pt idx="8">
                  <c:v>12952651.721999999</c:v>
                </c:pt>
                <c:pt idx="9">
                  <c:v>13190769.654999999</c:v>
                </c:pt>
                <c:pt idx="10">
                  <c:v>13753052.493000001</c:v>
                </c:pt>
                <c:pt idx="11">
                  <c:v>12605476.173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E5-4CDB-95E4-8E6D668BA313}"/>
            </c:ext>
          </c:extLst>
        </c:ser>
        <c:ser>
          <c:idx val="3"/>
          <c:order val="4"/>
          <c:tx>
            <c:strRef>
              <c:f>'2002_2026_AYLIK_IHR'!$A$71</c:f>
              <c:strCache>
                <c:ptCount val="1"/>
                <c:pt idx="0">
                  <c:v>2013</c:v>
                </c:pt>
              </c:strCache>
            </c:strRef>
          </c:tx>
          <c:marker>
            <c:symbol val="none"/>
          </c:marker>
          <c:val>
            <c:numRef>
              <c:f>'2002_2026_AYLIK_IHR'!$C$71:$N$71</c:f>
              <c:numCache>
                <c:formatCode>#,##0</c:formatCode>
                <c:ptCount val="12"/>
                <c:pt idx="0">
                  <c:v>11481521.079</c:v>
                </c:pt>
                <c:pt idx="1">
                  <c:v>12385690.909</c:v>
                </c:pt>
                <c:pt idx="2">
                  <c:v>13122058.141000001</c:v>
                </c:pt>
                <c:pt idx="3">
                  <c:v>12468202.903000001</c:v>
                </c:pt>
                <c:pt idx="4">
                  <c:v>13277209.017000001</c:v>
                </c:pt>
                <c:pt idx="5">
                  <c:v>12399973.961999999</c:v>
                </c:pt>
                <c:pt idx="6">
                  <c:v>13059519.685000001</c:v>
                </c:pt>
                <c:pt idx="7">
                  <c:v>11118300.903000001</c:v>
                </c:pt>
                <c:pt idx="8">
                  <c:v>13060371.039000001</c:v>
                </c:pt>
                <c:pt idx="9">
                  <c:v>12053704.638</c:v>
                </c:pt>
                <c:pt idx="10">
                  <c:v>14201227.351</c:v>
                </c:pt>
                <c:pt idx="11">
                  <c:v>13174857.460000001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E5-4CDB-95E4-8E6D668BA313}"/>
            </c:ext>
          </c:extLst>
        </c:ser>
        <c:ser>
          <c:idx val="4"/>
          <c:order val="5"/>
          <c:tx>
            <c:strRef>
              <c:f>'2002_2026_AYLIK_IHR'!$A$72</c:f>
              <c:strCache>
                <c:ptCount val="1"/>
                <c:pt idx="0">
                  <c:v>2014</c:v>
                </c:pt>
              </c:strCache>
            </c:strRef>
          </c:tx>
          <c:marker>
            <c:symbol val="diamond"/>
            <c:size val="5"/>
          </c:marker>
          <c:val>
            <c:numRef>
              <c:f>'2002_2026_AYLIK_IHR'!$C$72:$N$72</c:f>
              <c:numCache>
                <c:formatCode>#,##0</c:formatCode>
                <c:ptCount val="12"/>
                <c:pt idx="0">
                  <c:v>12399761.948000001</c:v>
                </c:pt>
                <c:pt idx="1">
                  <c:v>13053292.493000001</c:v>
                </c:pt>
                <c:pt idx="2">
                  <c:v>14680110.779999999</c:v>
                </c:pt>
                <c:pt idx="3">
                  <c:v>13371185.664000001</c:v>
                </c:pt>
                <c:pt idx="4">
                  <c:v>13681906.159</c:v>
                </c:pt>
                <c:pt idx="5">
                  <c:v>12880924.245999999</c:v>
                </c:pt>
                <c:pt idx="6">
                  <c:v>13344776.958000001</c:v>
                </c:pt>
                <c:pt idx="7">
                  <c:v>11386828.925000001</c:v>
                </c:pt>
                <c:pt idx="8">
                  <c:v>13583120.905999999</c:v>
                </c:pt>
                <c:pt idx="9">
                  <c:v>12891630.102</c:v>
                </c:pt>
                <c:pt idx="10">
                  <c:v>13067348.107000001</c:v>
                </c:pt>
                <c:pt idx="11">
                  <c:v>13269271.402000001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E5-4CDB-95E4-8E6D668BA313}"/>
            </c:ext>
          </c:extLst>
        </c:ser>
        <c:ser>
          <c:idx val="1"/>
          <c:order val="6"/>
          <c:tx>
            <c:strRef>
              <c:f>'2002_2026_AYLIK_IHR'!$A$73</c:f>
              <c:strCache>
                <c:ptCount val="1"/>
                <c:pt idx="0">
                  <c:v>2015</c:v>
                </c:pt>
              </c:strCache>
            </c:strRef>
          </c:tx>
          <c:marker>
            <c:symbol val="none"/>
          </c:marker>
          <c:val>
            <c:numRef>
              <c:f>'2002_2026_AYLIK_IHR'!$C$73:$N$73</c:f>
              <c:numCache>
                <c:formatCode>#,##0</c:formatCode>
                <c:ptCount val="12"/>
                <c:pt idx="0">
                  <c:v>12301766.75</c:v>
                </c:pt>
                <c:pt idx="1">
                  <c:v>12231860.140000001</c:v>
                </c:pt>
                <c:pt idx="2">
                  <c:v>12519910.437999999</c:v>
                </c:pt>
                <c:pt idx="3">
                  <c:v>13349346.866</c:v>
                </c:pt>
                <c:pt idx="4">
                  <c:v>11080385.127</c:v>
                </c:pt>
                <c:pt idx="5">
                  <c:v>11949647.085999999</c:v>
                </c:pt>
                <c:pt idx="6">
                  <c:v>11129358.973999999</c:v>
                </c:pt>
                <c:pt idx="7">
                  <c:v>11022045.344000001</c:v>
                </c:pt>
                <c:pt idx="8">
                  <c:v>11581703.842</c:v>
                </c:pt>
                <c:pt idx="9">
                  <c:v>13240039.088</c:v>
                </c:pt>
                <c:pt idx="10">
                  <c:v>11681989.013</c:v>
                </c:pt>
                <c:pt idx="11">
                  <c:v>11750818.76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E5-4CDB-95E4-8E6D668BA313}"/>
            </c:ext>
          </c:extLst>
        </c:ser>
        <c:ser>
          <c:idx val="2"/>
          <c:order val="7"/>
          <c:tx>
            <c:strRef>
              <c:f>'2002_2026_AYLIK_IHR'!$A$74</c:f>
              <c:strCache>
                <c:ptCount val="1"/>
                <c:pt idx="0">
                  <c:v>2016</c:v>
                </c:pt>
              </c:strCache>
            </c:strRef>
          </c:tx>
          <c:marker>
            <c:symbol val="none"/>
          </c:marker>
          <c:val>
            <c:numRef>
              <c:f>'2002_2026_AYLIK_IHR'!$C$74:$N$74</c:f>
              <c:numCache>
                <c:formatCode>#,##0</c:formatCode>
                <c:ptCount val="12"/>
                <c:pt idx="0">
                  <c:v>9546115.4000000004</c:v>
                </c:pt>
                <c:pt idx="1">
                  <c:v>12366388.057</c:v>
                </c:pt>
                <c:pt idx="2">
                  <c:v>12757672.093</c:v>
                </c:pt>
                <c:pt idx="3">
                  <c:v>11950497.685000001</c:v>
                </c:pt>
                <c:pt idx="4">
                  <c:v>12098611.067</c:v>
                </c:pt>
                <c:pt idx="5">
                  <c:v>12864154.060000001</c:v>
                </c:pt>
                <c:pt idx="6">
                  <c:v>9850124.8719999995</c:v>
                </c:pt>
                <c:pt idx="7">
                  <c:v>11830762.82</c:v>
                </c:pt>
                <c:pt idx="8">
                  <c:v>10901638.452</c:v>
                </c:pt>
                <c:pt idx="9">
                  <c:v>12796159.91</c:v>
                </c:pt>
                <c:pt idx="10">
                  <c:v>12786936.247</c:v>
                </c:pt>
                <c:pt idx="11">
                  <c:v>12780523.145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E5-4CDB-95E4-8E6D668BA313}"/>
            </c:ext>
          </c:extLst>
        </c:ser>
        <c:ser>
          <c:idx val="8"/>
          <c:order val="8"/>
          <c:tx>
            <c:strRef>
              <c:f>'2002_2026_AYLIK_IHR'!$A$75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val>
            <c:numRef>
              <c:f>'2002_2026_AYLIK_IHR'!$C$75:$N$75</c:f>
              <c:numCache>
                <c:formatCode>#,##0</c:formatCode>
                <c:ptCount val="12"/>
                <c:pt idx="0">
                  <c:v>11247585.677000133</c:v>
                </c:pt>
                <c:pt idx="1">
                  <c:v>12089908.933999483</c:v>
                </c:pt>
                <c:pt idx="2">
                  <c:v>14470814.05899963</c:v>
                </c:pt>
                <c:pt idx="3">
                  <c:v>12859938.790999187</c:v>
                </c:pt>
                <c:pt idx="4">
                  <c:v>13582079.73099998</c:v>
                </c:pt>
                <c:pt idx="5">
                  <c:v>13125306.943999315</c:v>
                </c:pt>
                <c:pt idx="6">
                  <c:v>12612074.05599888</c:v>
                </c:pt>
                <c:pt idx="7">
                  <c:v>13248462.990000026</c:v>
                </c:pt>
                <c:pt idx="8">
                  <c:v>11810080.804999635</c:v>
                </c:pt>
                <c:pt idx="9">
                  <c:v>13912699.49399944</c:v>
                </c:pt>
                <c:pt idx="10">
                  <c:v>14188323.115998682</c:v>
                </c:pt>
                <c:pt idx="11">
                  <c:v>13845665.816998869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E5-4CDB-95E4-8E6D668BA313}"/>
            </c:ext>
          </c:extLst>
        </c:ser>
        <c:ser>
          <c:idx val="9"/>
          <c:order val="9"/>
          <c:tx>
            <c:strRef>
              <c:f>'2002_2026_AYLIK_IHR'!$A$76</c:f>
              <c:strCache>
                <c:ptCount val="1"/>
                <c:pt idx="0">
                  <c:v>2018</c:v>
                </c:pt>
              </c:strCache>
            </c:strRef>
          </c:tx>
          <c:marker>
            <c:symbol val="none"/>
          </c:marker>
          <c:val>
            <c:numRef>
              <c:f>'2002_2026_AYLIK_IHR'!$C$76:$N$76</c:f>
              <c:numCache>
                <c:formatCode>#,##0</c:formatCode>
                <c:ptCount val="12"/>
                <c:pt idx="0">
                  <c:v>13080096.762</c:v>
                </c:pt>
                <c:pt idx="1">
                  <c:v>13827132.654999999</c:v>
                </c:pt>
                <c:pt idx="2">
                  <c:v>16338253.918</c:v>
                </c:pt>
                <c:pt idx="3">
                  <c:v>14530822.873</c:v>
                </c:pt>
                <c:pt idx="4">
                  <c:v>15166648.044</c:v>
                </c:pt>
                <c:pt idx="5">
                  <c:v>13657091.159</c:v>
                </c:pt>
                <c:pt idx="6">
                  <c:v>14771360.698000001</c:v>
                </c:pt>
                <c:pt idx="7">
                  <c:v>12926754.198999999</c:v>
                </c:pt>
                <c:pt idx="8">
                  <c:v>15247368.846000001</c:v>
                </c:pt>
                <c:pt idx="9">
                  <c:v>16590652.49</c:v>
                </c:pt>
                <c:pt idx="10">
                  <c:v>16386878.392999999</c:v>
                </c:pt>
                <c:pt idx="11">
                  <c:v>14645696.251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E5-4CDB-95E4-8E6D668BA313}"/>
            </c:ext>
          </c:extLst>
        </c:ser>
        <c:ser>
          <c:idx val="10"/>
          <c:order val="10"/>
          <c:tx>
            <c:strRef>
              <c:f>'2002_2026_AYLIK_IHR'!$A$77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val>
            <c:numRef>
              <c:f>'2002_2026_AYLIK_IHR'!$C$77:$N$77</c:f>
              <c:numCache>
                <c:formatCode>#,##0</c:formatCode>
                <c:ptCount val="12"/>
                <c:pt idx="0">
                  <c:v>13874826.012</c:v>
                </c:pt>
                <c:pt idx="1">
                  <c:v>14323043.041999999</c:v>
                </c:pt>
                <c:pt idx="2">
                  <c:v>16335862.397</c:v>
                </c:pt>
                <c:pt idx="3">
                  <c:v>15340619.824999999</c:v>
                </c:pt>
                <c:pt idx="4">
                  <c:v>16855105.096999999</c:v>
                </c:pt>
                <c:pt idx="5">
                  <c:v>11634653.880999999</c:v>
                </c:pt>
                <c:pt idx="6">
                  <c:v>15932004.723999999</c:v>
                </c:pt>
                <c:pt idx="7">
                  <c:v>13222876.222999999</c:v>
                </c:pt>
                <c:pt idx="8">
                  <c:v>15273579.960999999</c:v>
                </c:pt>
                <c:pt idx="9">
                  <c:v>16410781.68</c:v>
                </c:pt>
                <c:pt idx="10">
                  <c:v>16242650.391000001</c:v>
                </c:pt>
                <c:pt idx="11">
                  <c:v>15386718.469000001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1E5-4CDB-95E4-8E6D668BA313}"/>
            </c:ext>
          </c:extLst>
        </c:ser>
        <c:ser>
          <c:idx val="11"/>
          <c:order val="11"/>
          <c:tx>
            <c:strRef>
              <c:f>'2002_2026_AYLIK_IHR'!$A$79</c:f>
              <c:strCache>
                <c:ptCount val="1"/>
                <c:pt idx="0">
                  <c:v>2021</c:v>
                </c:pt>
              </c:strCache>
            </c:strRef>
          </c:tx>
          <c:marker>
            <c:symbol val="none"/>
          </c:marker>
          <c:val>
            <c:numRef>
              <c:f>'2002_2026_AYLIK_IHR'!$C$79:$N$79</c:f>
              <c:numCache>
                <c:formatCode>#,##0</c:formatCode>
                <c:ptCount val="12"/>
                <c:pt idx="0">
                  <c:v>15306487.643915899</c:v>
                </c:pt>
                <c:pt idx="1">
                  <c:v>15777151.373676499</c:v>
                </c:pt>
                <c:pt idx="2">
                  <c:v>18125533.345878098</c:v>
                </c:pt>
                <c:pt idx="3">
                  <c:v>18106582.520971801</c:v>
                </c:pt>
                <c:pt idx="4">
                  <c:v>18587253.5966384</c:v>
                </c:pt>
                <c:pt idx="5">
                  <c:v>19036800.670268498</c:v>
                </c:pt>
                <c:pt idx="6">
                  <c:v>19020902.292177301</c:v>
                </c:pt>
                <c:pt idx="7">
                  <c:v>18681996.8976386</c:v>
                </c:pt>
                <c:pt idx="8">
                  <c:v>19984264.497713201</c:v>
                </c:pt>
                <c:pt idx="9">
                  <c:v>21100833.1277362</c:v>
                </c:pt>
                <c:pt idx="10">
                  <c:v>20749365.9948617</c:v>
                </c:pt>
                <c:pt idx="11">
                  <c:v>21316881.481321499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1E5-4CDB-95E4-8E6D668BA313}"/>
            </c:ext>
          </c:extLst>
        </c:ser>
        <c:ser>
          <c:idx val="12"/>
          <c:order val="12"/>
          <c:tx>
            <c:strRef>
              <c:f>'2002_2026_AYLIK_IHR'!$A$80</c:f>
              <c:strCache>
                <c:ptCount val="1"/>
                <c:pt idx="0">
                  <c:v>2022</c:v>
                </c:pt>
              </c:strCache>
            </c:strRef>
          </c:tx>
          <c:marker>
            <c:symbol val="none"/>
          </c:marker>
          <c:val>
            <c:numRef>
              <c:f>'2002_2026_AYLIK_IHR'!$C$80:$N$80</c:f>
              <c:numCache>
                <c:formatCode>#,##0</c:formatCode>
                <c:ptCount val="12"/>
                <c:pt idx="0">
                  <c:v>17553745.067000002</c:v>
                </c:pt>
                <c:pt idx="1">
                  <c:v>19904331.120000001</c:v>
                </c:pt>
                <c:pt idx="2">
                  <c:v>22609642.478</c:v>
                </c:pt>
                <c:pt idx="3">
                  <c:v>23330991.125</c:v>
                </c:pt>
                <c:pt idx="4">
                  <c:v>18931811.633000001</c:v>
                </c:pt>
                <c:pt idx="5">
                  <c:v>23359482.375999998</c:v>
                </c:pt>
                <c:pt idx="6">
                  <c:v>18536547.530999999</c:v>
                </c:pt>
                <c:pt idx="7">
                  <c:v>21275849.662</c:v>
                </c:pt>
                <c:pt idx="8">
                  <c:v>22596774.302000001</c:v>
                </c:pt>
                <c:pt idx="9">
                  <c:v>21300785.131999999</c:v>
                </c:pt>
                <c:pt idx="10">
                  <c:v>21871038.612</c:v>
                </c:pt>
                <c:pt idx="11">
                  <c:v>22898748.625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E5-4CDB-95E4-8E6D668BA313}"/>
            </c:ext>
          </c:extLst>
        </c:ser>
        <c:ser>
          <c:idx val="13"/>
          <c:order val="13"/>
          <c:tx>
            <c:strRef>
              <c:f>'2002_2026_AYLIK_IHR'!$A$81</c:f>
              <c:strCache>
                <c:ptCount val="1"/>
                <c:pt idx="0">
                  <c:v>2023</c:v>
                </c:pt>
              </c:strCache>
            </c:strRef>
          </c:tx>
          <c:marker>
            <c:symbol val="none"/>
          </c:marker>
          <c:val>
            <c:numRef>
              <c:f>'2002_2026_AYLIK_IHR'!$C$81:$N$81</c:f>
              <c:numCache>
                <c:formatCode>#,##0</c:formatCode>
                <c:ptCount val="12"/>
                <c:pt idx="0">
                  <c:v>19331709</c:v>
                </c:pt>
                <c:pt idx="1">
                  <c:v>18565678</c:v>
                </c:pt>
                <c:pt idx="2">
                  <c:v>23562970</c:v>
                </c:pt>
                <c:pt idx="3">
                  <c:v>19250045</c:v>
                </c:pt>
                <c:pt idx="4">
                  <c:v>21633012</c:v>
                </c:pt>
                <c:pt idx="5">
                  <c:v>20773219</c:v>
                </c:pt>
                <c:pt idx="6">
                  <c:v>19779817</c:v>
                </c:pt>
                <c:pt idx="7">
                  <c:v>21556273</c:v>
                </c:pt>
                <c:pt idx="8">
                  <c:v>22411386</c:v>
                </c:pt>
                <c:pt idx="9">
                  <c:v>22804541</c:v>
                </c:pt>
                <c:pt idx="10">
                  <c:v>23000730</c:v>
                </c:pt>
                <c:pt idx="11">
                  <c:v>22958051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1E5-4CDB-95E4-8E6D668BA313}"/>
            </c:ext>
          </c:extLst>
        </c:ser>
        <c:ser>
          <c:idx val="14"/>
          <c:order val="14"/>
          <c:tx>
            <c:strRef>
              <c:f>'2002_2026_AYLIK_IHR'!$A$82</c:f>
              <c:strCache>
                <c:ptCount val="1"/>
                <c:pt idx="0">
                  <c:v>2024</c:v>
                </c:pt>
              </c:strCache>
            </c:strRef>
          </c:tx>
          <c:marker>
            <c:symbol val="none"/>
          </c:marker>
          <c:val>
            <c:numRef>
              <c:f>'2002_2026_AYLIK_IHR'!$C$82:$N$82</c:f>
              <c:numCache>
                <c:formatCode>#,##0</c:formatCode>
                <c:ptCount val="12"/>
                <c:pt idx="0">
                  <c:v>20000625</c:v>
                </c:pt>
                <c:pt idx="1">
                  <c:v>21091519</c:v>
                </c:pt>
                <c:pt idx="2">
                  <c:v>22648722</c:v>
                </c:pt>
                <c:pt idx="3">
                  <c:v>19292521</c:v>
                </c:pt>
                <c:pt idx="4">
                  <c:v>24180070</c:v>
                </c:pt>
                <c:pt idx="5">
                  <c:v>19015329</c:v>
                </c:pt>
                <c:pt idx="6">
                  <c:v>22475505</c:v>
                </c:pt>
                <c:pt idx="7">
                  <c:v>22000689</c:v>
                </c:pt>
                <c:pt idx="8">
                  <c:v>21956026</c:v>
                </c:pt>
                <c:pt idx="9">
                  <c:v>23473313</c:v>
                </c:pt>
                <c:pt idx="10">
                  <c:v>22236792</c:v>
                </c:pt>
                <c:pt idx="11">
                  <c:v>23407021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59-4024-98C6-37C968540464}"/>
            </c:ext>
          </c:extLst>
        </c:ser>
        <c:ser>
          <c:idx val="15"/>
          <c:order val="15"/>
          <c:tx>
            <c:strRef>
              <c:f>'2002_2026_AYLIK_IHR'!$A$83</c:f>
              <c:strCache>
                <c:ptCount val="1"/>
                <c:pt idx="0">
                  <c:v>2025</c:v>
                </c:pt>
              </c:strCache>
            </c:strRef>
          </c:tx>
          <c:marker>
            <c:symbol val="none"/>
          </c:marker>
          <c:val>
            <c:numRef>
              <c:f>'2002_2026_AYLIK_IHR'!$C$83:$N$83</c:f>
              <c:numCache>
                <c:formatCode>#,##0</c:formatCode>
                <c:ptCount val="12"/>
                <c:pt idx="0">
                  <c:v>21160019.379999999</c:v>
                </c:pt>
                <c:pt idx="1">
                  <c:v>20727903.120000001</c:v>
                </c:pt>
                <c:pt idx="2">
                  <c:v>23405171.217999998</c:v>
                </c:pt>
                <c:pt idx="3">
                  <c:v>20779136.831</c:v>
                </c:pt>
                <c:pt idx="4">
                  <c:v>24815506.616</c:v>
                </c:pt>
                <c:pt idx="5">
                  <c:v>20467852.903000001</c:v>
                </c:pt>
                <c:pt idx="6">
                  <c:v>24909273.953000002</c:v>
                </c:pt>
                <c:pt idx="7">
                  <c:v>21701089.581</c:v>
                </c:pt>
                <c:pt idx="8">
                  <c:v>22513547.826000001</c:v>
                </c:pt>
                <c:pt idx="9">
                  <c:v>23949500.636999998</c:v>
                </c:pt>
                <c:pt idx="10">
                  <c:v>22506333.344000001</c:v>
                </c:pt>
                <c:pt idx="11">
                  <c:v>26298394.438000001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77-4325-81E8-91D86E947E9D}"/>
            </c:ext>
          </c:extLst>
        </c:ser>
        <c:ser>
          <c:idx val="16"/>
          <c:order val="16"/>
          <c:tx>
            <c:strRef>
              <c:f>'2002_2026_AYLIK_IHR'!$A$84</c:f>
              <c:strCache>
                <c:ptCount val="1"/>
                <c:pt idx="0">
                  <c:v>2026</c:v>
                </c:pt>
              </c:strCache>
            </c:strRef>
          </c:tx>
          <c:marker>
            <c:symbol val="none"/>
          </c:marker>
          <c:val>
            <c:numRef>
              <c:f>'2002_2026_AYLIK_IHR'!$C$84:$N$84</c:f>
              <c:numCache>
                <c:formatCode>#,##0</c:formatCode>
                <c:ptCount val="12"/>
                <c:pt idx="0">
                  <c:v>20327631.372000001</c:v>
                </c:pt>
                <c:pt idx="1">
                  <c:v>21017955.015999999</c:v>
                </c:pt>
                <c:pt idx="2">
                  <c:v>21913620.353999998</c:v>
                </c:pt>
                <c:pt idx="3">
                  <c:v>25383803.230999999</c:v>
                </c:pt>
                <c:pt idx="4">
                  <c:v>22421972.879000001</c:v>
                </c:pt>
                <c:pt idx="5">
                  <c:v>24915095.631999999</c:v>
                </c:pt>
                <c:pt idx="6">
                  <c:v>25621048.920000002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2-4BA7-B524-9F9D8C6FB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07356832"/>
        <c:axId val="-1907355200"/>
      </c:lineChart>
      <c:catAx>
        <c:axId val="-19073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5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552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BİN DOLAR</a:t>
                </a:r>
              </a:p>
            </c:rich>
          </c:tx>
          <c:layout>
            <c:manualLayout>
              <c:xMode val="edge"/>
              <c:yMode val="edge"/>
              <c:x val="2.150537634408603E-2"/>
              <c:y val="0.375000596516344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6832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420487158731332"/>
          <c:y val="0.12982311034650079"/>
          <c:w val="8.59275053304904E-2"/>
          <c:h val="0.8701768670961583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YILLAR İTİBARİYLE TÜRKİYE İHRACATI 2002-2025 (1.000 $)</a:t>
            </a:r>
          </a:p>
        </c:rich>
      </c:tx>
      <c:layout>
        <c:manualLayout>
          <c:xMode val="edge"/>
          <c:yMode val="edge"/>
          <c:x val="0.19840230689799673"/>
          <c:y val="3.2911392405063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4821140056188"/>
          <c:y val="5.9915611814345994E-2"/>
          <c:w val="0.84702378111826926"/>
          <c:h val="0.826160337552742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'2002_2026_AYLIK_IHR'!$A$60:$A$84</c:f>
              <c:strCach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strCache>
            </c:strRef>
          </c:tx>
          <c:spPr>
            <a:gradFill rotWithShape="0">
              <a:gsLst>
                <a:gs pos="0">
                  <a:srgbClr val="000080">
                    <a:gamma/>
                    <a:shade val="46275"/>
                    <a:invGamma/>
                  </a:srgbClr>
                </a:gs>
                <a:gs pos="100000">
                  <a:srgbClr val="00008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1"/>
              <c:layout>
                <c:manualLayout>
                  <c:x val="-8.8007759257078529E-17"/>
                  <c:y val="-1.93747247908411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E6-4797-88B2-A0F0DBD07AE7}"/>
                </c:ext>
              </c:extLst>
            </c:dLbl>
            <c:dLbl>
              <c:idx val="12"/>
              <c:layout>
                <c:manualLayout>
                  <c:x val="-8.8007759257078529E-17"/>
                  <c:y val="-3.17040951122853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E6-4797-88B2-A0F0DBD07AE7}"/>
                </c:ext>
              </c:extLst>
            </c:dLbl>
            <c:dLbl>
              <c:idx val="14"/>
              <c:layout>
                <c:manualLayout>
                  <c:x val="-3.6003590153273236E-3"/>
                  <c:y val="-2.99427564949362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E6-4797-88B2-A0F0DBD07AE7}"/>
                </c:ext>
              </c:extLst>
            </c:dLbl>
            <c:dLbl>
              <c:idx val="15"/>
              <c:layout>
                <c:manualLayout>
                  <c:x val="-2.4002393435515489E-3"/>
                  <c:y val="-1.761338617349185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E6-4797-88B2-A0F0DBD07AE7}"/>
                </c:ext>
              </c:extLst>
            </c:dLbl>
            <c:dLbl>
              <c:idx val="17"/>
              <c:layout>
                <c:manualLayout>
                  <c:x val="0"/>
                  <c:y val="-1.40907089387934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E6-4797-88B2-A0F0DBD07AE7}"/>
                </c:ext>
              </c:extLst>
            </c:dLbl>
            <c:dLbl>
              <c:idx val="21"/>
              <c:layout>
                <c:manualLayout>
                  <c:x val="1.2001196717755986E-3"/>
                  <c:y val="-2.28974020255394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E6-4797-88B2-A0F0DBD07AE7}"/>
                </c:ext>
              </c:extLst>
            </c:dLbl>
            <c:dLbl>
              <c:idx val="22"/>
              <c:layout>
                <c:manualLayout>
                  <c:x val="0"/>
                  <c:y val="-1.23293703214442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E6-4797-88B2-A0F0DBD07AE7}"/>
                </c:ext>
              </c:extLst>
            </c:dLbl>
            <c:spPr>
              <a:noFill/>
            </c:spPr>
            <c:txPr>
              <a:bodyPr anchor="ctr" anchorCtr="0"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'2002_2026_AYLIK_IHR'!$A$60:$A$84</c:f>
              <c:numCache>
                <c:formatCode>General</c:formatCod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2026</c:v>
                </c:pt>
              </c:numCache>
            </c:numRef>
          </c:cat>
          <c:val>
            <c:numRef>
              <c:f>'2002_2026_AYLIK_IHR'!$O$60:$O$84</c:f>
              <c:numCache>
                <c:formatCode>#,##0</c:formatCode>
                <c:ptCount val="25"/>
                <c:pt idx="0">
                  <c:v>36059089.028999999</c:v>
                </c:pt>
                <c:pt idx="1">
                  <c:v>47252836.302000001</c:v>
                </c:pt>
                <c:pt idx="2">
                  <c:v>63167152.819999993</c:v>
                </c:pt>
                <c:pt idx="3">
                  <c:v>73476408.142999992</c:v>
                </c:pt>
                <c:pt idx="4">
                  <c:v>85534675.517999992</c:v>
                </c:pt>
                <c:pt idx="5">
                  <c:v>107271749.90399998</c:v>
                </c:pt>
                <c:pt idx="6">
                  <c:v>132027195.626</c:v>
                </c:pt>
                <c:pt idx="7">
                  <c:v>102142612.603</c:v>
                </c:pt>
                <c:pt idx="8">
                  <c:v>113883219.18399999</c:v>
                </c:pt>
                <c:pt idx="9">
                  <c:v>134906868.83000001</c:v>
                </c:pt>
                <c:pt idx="10">
                  <c:v>152461736.55599999</c:v>
                </c:pt>
                <c:pt idx="11">
                  <c:v>151802637.08700001</c:v>
                </c:pt>
                <c:pt idx="12">
                  <c:v>157610157.69</c:v>
                </c:pt>
                <c:pt idx="13">
                  <c:v>143838871.428</c:v>
                </c:pt>
                <c:pt idx="14">
                  <c:v>142529583.80799997</c:v>
                </c:pt>
                <c:pt idx="15">
                  <c:v>156992940.41399324</c:v>
                </c:pt>
                <c:pt idx="16">
                  <c:v>177168756.28799999</c:v>
                </c:pt>
                <c:pt idx="17">
                  <c:v>180832721.70199999</c:v>
                </c:pt>
                <c:pt idx="18">
                  <c:v>169637755.31000003</c:v>
                </c:pt>
                <c:pt idx="19">
                  <c:v>225794053.44279772</c:v>
                </c:pt>
                <c:pt idx="20">
                  <c:v>254169747.66300002</c:v>
                </c:pt>
                <c:pt idx="21">
                  <c:v>255627431</c:v>
                </c:pt>
                <c:pt idx="22">
                  <c:v>261778132</c:v>
                </c:pt>
                <c:pt idx="23">
                  <c:v>273233729.847</c:v>
                </c:pt>
                <c:pt idx="24">
                  <c:v>161601127.40399998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3F-4C54-B889-9BE2071BB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07361184"/>
        <c:axId val="-1907354656"/>
      </c:barChart>
      <c:catAx>
        <c:axId val="-190736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4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54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61184"/>
        <c:crosses val="autoZero"/>
        <c:crossBetween val="between"/>
      </c:valAx>
      <c:spPr>
        <a:gradFill rotWithShape="0">
          <a:gsLst>
            <a:gs pos="0">
              <a:srgbClr val="99CCFF"/>
            </a:gs>
            <a:gs pos="100000">
              <a:srgbClr val="99CCFF">
                <a:gamma/>
                <a:shade val="46275"/>
                <a:invGamma/>
              </a:srgbClr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HUBUBAT BAKLİYAT VE YAĞLI TOHUMLAR İHRACATI</a:t>
            </a:r>
            <a:r>
              <a:rPr lang="tr-TR" baseline="0"/>
              <a:t> </a:t>
            </a:r>
          </a:p>
          <a:p>
            <a:pPr algn="ctr"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(Bin</a:t>
            </a:r>
            <a:r>
              <a:rPr lang="tr-TR" baseline="0"/>
              <a:t> </a:t>
            </a:r>
            <a:r>
              <a:rPr lang="tr-TR"/>
              <a:t>$)</a:t>
            </a:r>
          </a:p>
        </c:rich>
      </c:tx>
      <c:layout>
        <c:manualLayout>
          <c:xMode val="edge"/>
          <c:yMode val="edge"/>
          <c:x val="0.1179279583917041"/>
          <c:y val="2.33478277901829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01458855482493"/>
          <c:y val="0.2178477690288714"/>
          <c:w val="0.82208753132894641"/>
          <c:h val="0.5031322462644926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'2002_2026_AYLIK_IHR'!$A$4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'2002_2026_AYLIK_IHR'!$C$4:$N$4</c:f>
              <c:numCache>
                <c:formatCode>#,##0</c:formatCode>
                <c:ptCount val="12"/>
                <c:pt idx="0">
                  <c:v>925804.44142000005</c:v>
                </c:pt>
                <c:pt idx="1">
                  <c:v>949283.91885999998</c:v>
                </c:pt>
                <c:pt idx="2">
                  <c:v>944944.87606000004</c:v>
                </c:pt>
                <c:pt idx="3">
                  <c:v>1108629.62103</c:v>
                </c:pt>
                <c:pt idx="4">
                  <c:v>901495.27778</c:v>
                </c:pt>
                <c:pt idx="5">
                  <c:v>1014088.49204</c:v>
                </c:pt>
                <c:pt idx="6">
                  <c:v>1095033.3743199999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54-4AD7-8D6F-3E8D49121D16}"/>
            </c:ext>
          </c:extLst>
        </c:ser>
        <c:ser>
          <c:idx val="0"/>
          <c:order val="1"/>
          <c:tx>
            <c:strRef>
              <c:f>'2002_2026_AYLIK_IHR'!$A$5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  <a:ln w="9525">
                <a:noFill/>
              </a:ln>
            </c:spPr>
          </c:marker>
          <c:val>
            <c:numRef>
              <c:f>'2002_2026_AYLIK_IHR'!$C$5:$N$5</c:f>
              <c:numCache>
                <c:formatCode>#,##0</c:formatCode>
                <c:ptCount val="12"/>
                <c:pt idx="0">
                  <c:v>1024708.64854</c:v>
                </c:pt>
                <c:pt idx="1">
                  <c:v>1063663.0629499999</c:v>
                </c:pt>
                <c:pt idx="2">
                  <c:v>1106850.85075</c:v>
                </c:pt>
                <c:pt idx="3">
                  <c:v>956182.00378999999</c:v>
                </c:pt>
                <c:pt idx="4">
                  <c:v>1055818.5514400001</c:v>
                </c:pt>
                <c:pt idx="5">
                  <c:v>862664.01463999995</c:v>
                </c:pt>
                <c:pt idx="6">
                  <c:v>1018279.04162</c:v>
                </c:pt>
                <c:pt idx="7">
                  <c:v>955107.86158000003</c:v>
                </c:pt>
                <c:pt idx="8">
                  <c:v>991736.18547999999</c:v>
                </c:pt>
                <c:pt idx="9">
                  <c:v>1089685.15396</c:v>
                </c:pt>
                <c:pt idx="10">
                  <c:v>1030808.23671</c:v>
                </c:pt>
                <c:pt idx="11">
                  <c:v>1204811.2017300001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54-4AD7-8D6F-3E8D49121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7351392"/>
        <c:axId val="-1907348672"/>
      </c:lineChart>
      <c:catAx>
        <c:axId val="-1907351392"/>
        <c:scaling>
          <c:orientation val="minMax"/>
        </c:scaling>
        <c:delete val="0"/>
        <c:axPos val="b"/>
        <c:numFmt formatCode="#\ ?/?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48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4867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139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2453397313065929"/>
          <c:y val="0.16911505464801974"/>
          <c:w val="0.27353783231083845"/>
          <c:h val="7.3858659458612447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YAŞ MEYVE VE SEBZE İHRACATI (Bin $)</a:t>
            </a:r>
          </a:p>
        </c:rich>
      </c:tx>
      <c:layout>
        <c:manualLayout>
          <c:xMode val="edge"/>
          <c:yMode val="edge"/>
          <c:x val="0.20612266323852377"/>
          <c:y val="1.76100628930817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3892193371522"/>
          <c:y val="0.18113240922097806"/>
          <c:w val="0.81836816243638633"/>
          <c:h val="0.55471800323924569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'2002_2026_AYLIK_IHR'!$A$6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'2002_2026_AYLIK_IHR'!$C$6:$N$6</c:f>
              <c:numCache>
                <c:formatCode>#,##0</c:formatCode>
                <c:ptCount val="12"/>
                <c:pt idx="0">
                  <c:v>512423.18961</c:v>
                </c:pt>
                <c:pt idx="1">
                  <c:v>397493.98923000001</c:v>
                </c:pt>
                <c:pt idx="2">
                  <c:v>394608.40279999998</c:v>
                </c:pt>
                <c:pt idx="3">
                  <c:v>328903.32166999998</c:v>
                </c:pt>
                <c:pt idx="4">
                  <c:v>322194.89792999998</c:v>
                </c:pt>
                <c:pt idx="5">
                  <c:v>398254.91119000001</c:v>
                </c:pt>
                <c:pt idx="6">
                  <c:v>296196.00663999998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4-4A2A-8F37-E7F2A36BC1BD}"/>
            </c:ext>
          </c:extLst>
        </c:ser>
        <c:ser>
          <c:idx val="0"/>
          <c:order val="1"/>
          <c:tx>
            <c:strRef>
              <c:f>'2002_2026_AYLIK_IHR'!$A$7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'2002_2026_AYLIK_IHR'!$C$7:$N$7</c:f>
              <c:numCache>
                <c:formatCode>#,##0</c:formatCode>
                <c:ptCount val="12"/>
                <c:pt idx="0">
                  <c:v>352916.11739000003</c:v>
                </c:pt>
                <c:pt idx="1">
                  <c:v>318987.63578999997</c:v>
                </c:pt>
                <c:pt idx="2">
                  <c:v>298167.65146000002</c:v>
                </c:pt>
                <c:pt idx="3">
                  <c:v>235491.99077999999</c:v>
                </c:pt>
                <c:pt idx="4">
                  <c:v>282671.36132999999</c:v>
                </c:pt>
                <c:pt idx="5">
                  <c:v>202611.67701000001</c:v>
                </c:pt>
                <c:pt idx="6">
                  <c:v>121341.55160000001</c:v>
                </c:pt>
                <c:pt idx="7">
                  <c:v>177463.01910999999</c:v>
                </c:pt>
                <c:pt idx="8">
                  <c:v>240221.93565</c:v>
                </c:pt>
                <c:pt idx="9">
                  <c:v>334464.22200000001</c:v>
                </c:pt>
                <c:pt idx="10">
                  <c:v>517955.39017999999</c:v>
                </c:pt>
                <c:pt idx="11">
                  <c:v>620947.62795999995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4-4A2A-8F37-E7F2A36BC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7352480"/>
        <c:axId val="-1907360096"/>
      </c:lineChart>
      <c:catAx>
        <c:axId val="-190735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60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6009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24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3849740211045048"/>
          <c:y val="0.13836477987421383"/>
          <c:w val="0.2729795918367347"/>
          <c:h val="7.469479522606843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 sz="1000"/>
              <a:t>MEYVE SEBZE MAMULLERİ İHRACATI (Bin $)</a:t>
            </a:r>
          </a:p>
        </c:rich>
      </c:tx>
      <c:layout>
        <c:manualLayout>
          <c:xMode val="edge"/>
          <c:yMode val="edge"/>
          <c:x val="0.16973458072342185"/>
          <c:y val="2.33463035019455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05951940056574"/>
          <c:y val="0.18417639429312582"/>
          <c:w val="0.83435749448311181"/>
          <c:h val="0.57587548638132469"/>
        </c:manualLayout>
      </c:layout>
      <c:lineChart>
        <c:grouping val="standard"/>
        <c:varyColors val="0"/>
        <c:ser>
          <c:idx val="1"/>
          <c:order val="0"/>
          <c:tx>
            <c:strRef>
              <c:f>'2002_2026_AYLIK_IHR'!$A$8</c:f>
              <c:strCache>
                <c:ptCount val="1"/>
                <c:pt idx="0">
                  <c:v>2026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</c:marker>
          <c:cat>
            <c:strRef>
              <c:f>'2002_2026_AYLIK_IHR'!$C$1:$N$1</c:f>
              <c:strCache>
                <c:ptCount val="12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NİSAN</c:v>
                </c:pt>
                <c:pt idx="4">
                  <c:v>MAYIS</c:v>
                </c:pt>
                <c:pt idx="5">
                  <c:v>HAZİRAN</c:v>
                </c:pt>
                <c:pt idx="6">
                  <c:v>TEMMUZ</c:v>
                </c:pt>
                <c:pt idx="7">
                  <c:v>AGUSTOS</c:v>
                </c:pt>
                <c:pt idx="8">
                  <c:v>EYLÜL</c:v>
                </c:pt>
                <c:pt idx="9">
                  <c:v>EKİM</c:v>
                </c:pt>
                <c:pt idx="10">
                  <c:v>KASIM</c:v>
                </c:pt>
                <c:pt idx="11">
                  <c:v>ARALIK</c:v>
                </c:pt>
              </c:strCache>
            </c:strRef>
          </c:cat>
          <c:val>
            <c:numRef>
              <c:f>'2002_2026_AYLIK_IHR'!$C$8:$N$8</c:f>
              <c:numCache>
                <c:formatCode>#,##0</c:formatCode>
                <c:ptCount val="12"/>
                <c:pt idx="0">
                  <c:v>187041.70297000001</c:v>
                </c:pt>
                <c:pt idx="1">
                  <c:v>188665.85227999999</c:v>
                </c:pt>
                <c:pt idx="2">
                  <c:v>202224.55987</c:v>
                </c:pt>
                <c:pt idx="3">
                  <c:v>209929.35320000001</c:v>
                </c:pt>
                <c:pt idx="4">
                  <c:v>190088.15242999999</c:v>
                </c:pt>
                <c:pt idx="5">
                  <c:v>203017.65692000001</c:v>
                </c:pt>
                <c:pt idx="6">
                  <c:v>215385.22493999999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23-4BDD-ACF4-0487D79D0841}"/>
            </c:ext>
          </c:extLst>
        </c:ser>
        <c:ser>
          <c:idx val="0"/>
          <c:order val="1"/>
          <c:tx>
            <c:strRef>
              <c:f>'2002_2026_AYLIK_IHR'!$A$9</c:f>
              <c:strCache>
                <c:ptCount val="1"/>
                <c:pt idx="0">
                  <c:v>2025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tx2"/>
              </a:solidFill>
            </c:spPr>
          </c:marker>
          <c:val>
            <c:numRef>
              <c:f>'2002_2026_AYLIK_IHR'!$C$9:$N$9</c:f>
              <c:numCache>
                <c:formatCode>#,##0</c:formatCode>
                <c:ptCount val="12"/>
                <c:pt idx="0">
                  <c:v>209828.84138</c:v>
                </c:pt>
                <c:pt idx="1">
                  <c:v>198799.59487</c:v>
                </c:pt>
                <c:pt idx="2">
                  <c:v>223983.42053</c:v>
                </c:pt>
                <c:pt idx="3">
                  <c:v>197644.15096</c:v>
                </c:pt>
                <c:pt idx="4">
                  <c:v>219783.12380999999</c:v>
                </c:pt>
                <c:pt idx="5">
                  <c:v>186531.79668999999</c:v>
                </c:pt>
                <c:pt idx="6">
                  <c:v>229092.20434</c:v>
                </c:pt>
                <c:pt idx="7">
                  <c:v>209391.82273000001</c:v>
                </c:pt>
                <c:pt idx="8">
                  <c:v>225769.6275</c:v>
                </c:pt>
                <c:pt idx="9">
                  <c:v>231999.33476</c:v>
                </c:pt>
                <c:pt idx="10">
                  <c:v>212025.14558000001</c:v>
                </c:pt>
                <c:pt idx="11">
                  <c:v>240516.38294000001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23-4BDD-ACF4-0487D79D0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07363904"/>
        <c:axId val="-1907359552"/>
      </c:lineChart>
      <c:catAx>
        <c:axId val="-190736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59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0735955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-19073639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5812676789634418"/>
          <c:y val="0.12710765239948119"/>
          <c:w val="0.27353783231083845"/>
          <c:h val="7.7019925038553066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167" r="0.75000000000000167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13" Type="http://schemas.openxmlformats.org/officeDocument/2006/relationships/chart" Target="../charts/chart32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3452812</xdr:colOff>
      <xdr:row>3</xdr:row>
      <xdr:rowOff>119062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6</xdr:col>
      <xdr:colOff>457200</xdr:colOff>
      <xdr:row>19</xdr:row>
      <xdr:rowOff>0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20</xdr:row>
      <xdr:rowOff>19050</xdr:rowOff>
    </xdr:from>
    <xdr:to>
      <xdr:col>6</xdr:col>
      <xdr:colOff>476250</xdr:colOff>
      <xdr:row>36</xdr:row>
      <xdr:rowOff>0</xdr:rowOff>
    </xdr:to>
    <xdr:graphicFrame macro="">
      <xdr:nvGraphicFramePr>
        <xdr:cNvPr id="3" name="Chart 1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37</xdr:row>
      <xdr:rowOff>38100</xdr:rowOff>
    </xdr:from>
    <xdr:to>
      <xdr:col>6</xdr:col>
      <xdr:colOff>485775</xdr:colOff>
      <xdr:row>53</xdr:row>
      <xdr:rowOff>0</xdr:rowOff>
    </xdr:to>
    <xdr:graphicFrame macro="">
      <xdr:nvGraphicFramePr>
        <xdr:cNvPr id="4" name="Chart 1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66675</xdr:rowOff>
    </xdr:from>
    <xdr:to>
      <xdr:col>6</xdr:col>
      <xdr:colOff>219074</xdr:colOff>
      <xdr:row>16</xdr:row>
      <xdr:rowOff>95250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47624</xdr:colOff>
      <xdr:row>83</xdr:row>
      <xdr:rowOff>19050</xdr:rowOff>
    </xdr:from>
    <xdr:to>
      <xdr:col>6</xdr:col>
      <xdr:colOff>266699</xdr:colOff>
      <xdr:row>98</xdr:row>
      <xdr:rowOff>142875</xdr:rowOff>
    </xdr:to>
    <xdr:graphicFrame macro="">
      <xdr:nvGraphicFramePr>
        <xdr:cNvPr id="3" name="Chart 18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32</xdr:row>
      <xdr:rowOff>123825</xdr:rowOff>
    </xdr:from>
    <xdr:to>
      <xdr:col>6</xdr:col>
      <xdr:colOff>190500</xdr:colOff>
      <xdr:row>48</xdr:row>
      <xdr:rowOff>76200</xdr:rowOff>
    </xdr:to>
    <xdr:graphicFrame macro="">
      <xdr:nvGraphicFramePr>
        <xdr:cNvPr id="4" name="Chart 19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28575</xdr:colOff>
      <xdr:row>66</xdr:row>
      <xdr:rowOff>9525</xdr:rowOff>
    </xdr:from>
    <xdr:to>
      <xdr:col>6</xdr:col>
      <xdr:colOff>228600</xdr:colOff>
      <xdr:row>82</xdr:row>
      <xdr:rowOff>38100</xdr:rowOff>
    </xdr:to>
    <xdr:graphicFrame macro="">
      <xdr:nvGraphicFramePr>
        <xdr:cNvPr id="5" name="Chart 20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28574</xdr:colOff>
      <xdr:row>18</xdr:row>
      <xdr:rowOff>19050</xdr:rowOff>
    </xdr:from>
    <xdr:to>
      <xdr:col>6</xdr:col>
      <xdr:colOff>228599</xdr:colOff>
      <xdr:row>32</xdr:row>
      <xdr:rowOff>57150</xdr:rowOff>
    </xdr:to>
    <xdr:graphicFrame macro="">
      <xdr:nvGraphicFramePr>
        <xdr:cNvPr id="6" name="Chart 2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85725</xdr:colOff>
      <xdr:row>99</xdr:row>
      <xdr:rowOff>123825</xdr:rowOff>
    </xdr:from>
    <xdr:to>
      <xdr:col>6</xdr:col>
      <xdr:colOff>219075</xdr:colOff>
      <xdr:row>115</xdr:row>
      <xdr:rowOff>85725</xdr:rowOff>
    </xdr:to>
    <xdr:graphicFrame macro="">
      <xdr:nvGraphicFramePr>
        <xdr:cNvPr id="7" name="Chart 22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57150</xdr:colOff>
      <xdr:row>133</xdr:row>
      <xdr:rowOff>28575</xdr:rowOff>
    </xdr:from>
    <xdr:to>
      <xdr:col>6</xdr:col>
      <xdr:colOff>190500</xdr:colOff>
      <xdr:row>148</xdr:row>
      <xdr:rowOff>152400</xdr:rowOff>
    </xdr:to>
    <xdr:graphicFrame macro="">
      <xdr:nvGraphicFramePr>
        <xdr:cNvPr id="8" name="Chart 23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149</xdr:row>
      <xdr:rowOff>142875</xdr:rowOff>
    </xdr:from>
    <xdr:to>
      <xdr:col>6</xdr:col>
      <xdr:colOff>238125</xdr:colOff>
      <xdr:row>165</xdr:row>
      <xdr:rowOff>123825</xdr:rowOff>
    </xdr:to>
    <xdr:graphicFrame macro="">
      <xdr:nvGraphicFramePr>
        <xdr:cNvPr id="9" name="Chart 24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76200</xdr:colOff>
      <xdr:row>116</xdr:row>
      <xdr:rowOff>66675</xdr:rowOff>
    </xdr:from>
    <xdr:to>
      <xdr:col>6</xdr:col>
      <xdr:colOff>219075</xdr:colOff>
      <xdr:row>132</xdr:row>
      <xdr:rowOff>57150</xdr:rowOff>
    </xdr:to>
    <xdr:graphicFrame macro="">
      <xdr:nvGraphicFramePr>
        <xdr:cNvPr id="10" name="Chart 25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19050</xdr:colOff>
      <xdr:row>199</xdr:row>
      <xdr:rowOff>66675</xdr:rowOff>
    </xdr:from>
    <xdr:to>
      <xdr:col>6</xdr:col>
      <xdr:colOff>247650</xdr:colOff>
      <xdr:row>216</xdr:row>
      <xdr:rowOff>76200</xdr:rowOff>
    </xdr:to>
    <xdr:graphicFrame macro="">
      <xdr:nvGraphicFramePr>
        <xdr:cNvPr id="11" name="Chart 26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49</xdr:row>
      <xdr:rowOff>114300</xdr:rowOff>
    </xdr:from>
    <xdr:to>
      <xdr:col>6</xdr:col>
      <xdr:colOff>228600</xdr:colOff>
      <xdr:row>65</xdr:row>
      <xdr:rowOff>66675</xdr:rowOff>
    </xdr:to>
    <xdr:graphicFrame macro="">
      <xdr:nvGraphicFramePr>
        <xdr:cNvPr id="12" name="Chart 26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28575</xdr:colOff>
      <xdr:row>166</xdr:row>
      <xdr:rowOff>57150</xdr:rowOff>
    </xdr:from>
    <xdr:to>
      <xdr:col>6</xdr:col>
      <xdr:colOff>257175</xdr:colOff>
      <xdr:row>182</xdr:row>
      <xdr:rowOff>9525</xdr:rowOff>
    </xdr:to>
    <xdr:graphicFrame macro="">
      <xdr:nvGraphicFramePr>
        <xdr:cNvPr id="13" name="Chart 26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28575</xdr:colOff>
      <xdr:row>182</xdr:row>
      <xdr:rowOff>133350</xdr:rowOff>
    </xdr:from>
    <xdr:to>
      <xdr:col>6</xdr:col>
      <xdr:colOff>257175</xdr:colOff>
      <xdr:row>198</xdr:row>
      <xdr:rowOff>85725</xdr:rowOff>
    </xdr:to>
    <xdr:graphicFrame macro="">
      <xdr:nvGraphicFramePr>
        <xdr:cNvPr id="14" name="Chart 26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35719</xdr:colOff>
      <xdr:row>0</xdr:row>
      <xdr:rowOff>0</xdr:rowOff>
    </xdr:from>
    <xdr:to>
      <xdr:col>1</xdr:col>
      <xdr:colOff>440530</xdr:colOff>
      <xdr:row>3</xdr:row>
      <xdr:rowOff>119062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19" y="0"/>
          <a:ext cx="3381374" cy="7858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23813</xdr:colOff>
      <xdr:row>0</xdr:row>
      <xdr:rowOff>0</xdr:rowOff>
    </xdr:from>
    <xdr:to>
      <xdr:col>0</xdr:col>
      <xdr:colOff>3036307</xdr:colOff>
      <xdr:row>3</xdr:row>
      <xdr:rowOff>142873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3" y="0"/>
          <a:ext cx="3012494" cy="6429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23813</xdr:rowOff>
    </xdr:from>
    <xdr:to>
      <xdr:col>2</xdr:col>
      <xdr:colOff>380999</xdr:colOff>
      <xdr:row>3</xdr:row>
      <xdr:rowOff>148590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3"/>
          <a:ext cx="3381374" cy="7858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19050</xdr:rowOff>
    </xdr:from>
    <xdr:to>
      <xdr:col>9</xdr:col>
      <xdr:colOff>123825</xdr:colOff>
      <xdr:row>52</xdr:row>
      <xdr:rowOff>38100</xdr:rowOff>
    </xdr:to>
    <xdr:graphicFrame macro="">
      <xdr:nvGraphicFramePr>
        <xdr:cNvPr id="2" name="Chart 1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53</xdr:row>
      <xdr:rowOff>9525</xdr:rowOff>
    </xdr:from>
    <xdr:to>
      <xdr:col>9</xdr:col>
      <xdr:colOff>123824</xdr:colOff>
      <xdr:row>68</xdr:row>
      <xdr:rowOff>85725</xdr:rowOff>
    </xdr:to>
    <xdr:graphicFrame macro="">
      <xdr:nvGraphicFramePr>
        <xdr:cNvPr id="3" name="Chart 1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19050</xdr:colOff>
      <xdr:row>3</xdr:row>
      <xdr:rowOff>142875</xdr:rowOff>
    </xdr:from>
    <xdr:to>
      <xdr:col>9</xdr:col>
      <xdr:colOff>152400</xdr:colOff>
      <xdr:row>19</xdr:row>
      <xdr:rowOff>152400</xdr:rowOff>
    </xdr:to>
    <xdr:graphicFrame macro="">
      <xdr:nvGraphicFramePr>
        <xdr:cNvPr id="4" name="Chart 16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19050</xdr:colOff>
      <xdr:row>22</xdr:row>
      <xdr:rowOff>95250</xdr:rowOff>
    </xdr:from>
    <xdr:to>
      <xdr:col>9</xdr:col>
      <xdr:colOff>114300</xdr:colOff>
      <xdr:row>37</xdr:row>
      <xdr:rowOff>114300</xdr:rowOff>
    </xdr:to>
    <xdr:graphicFrame macro="">
      <xdr:nvGraphicFramePr>
        <xdr:cNvPr id="5" name="Chart 18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476250</xdr:colOff>
      <xdr:row>3</xdr:row>
      <xdr:rowOff>49905</xdr:rowOff>
    </xdr:to>
    <xdr:pic>
      <xdr:nvPicPr>
        <xdr:cNvPr id="7" name="Resim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2305050" cy="5356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11</xdr:col>
      <xdr:colOff>518160</xdr:colOff>
      <xdr:row>20</xdr:row>
      <xdr:rowOff>152400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38097</xdr:colOff>
      <xdr:row>22</xdr:row>
      <xdr:rowOff>38100</xdr:rowOff>
    </xdr:from>
    <xdr:to>
      <xdr:col>17</xdr:col>
      <xdr:colOff>257175</xdr:colOff>
      <xdr:row>66</xdr:row>
      <xdr:rowOff>123825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7</xdr:col>
      <xdr:colOff>295275</xdr:colOff>
      <xdr:row>17</xdr:row>
      <xdr:rowOff>152400</xdr:rowOff>
    </xdr:to>
    <xdr:graphicFrame macro="">
      <xdr:nvGraphicFramePr>
        <xdr:cNvPr id="2" name="Chart 1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66675</xdr:rowOff>
    </xdr:from>
    <xdr:to>
      <xdr:col>7</xdr:col>
      <xdr:colOff>304800</xdr:colOff>
      <xdr:row>34</xdr:row>
      <xdr:rowOff>0</xdr:rowOff>
    </xdr:to>
    <xdr:graphicFrame macro="">
      <xdr:nvGraphicFramePr>
        <xdr:cNvPr id="3" name="Chart 1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34</xdr:row>
      <xdr:rowOff>95250</xdr:rowOff>
    </xdr:from>
    <xdr:to>
      <xdr:col>7</xdr:col>
      <xdr:colOff>295275</xdr:colOff>
      <xdr:row>49</xdr:row>
      <xdr:rowOff>114300</xdr:rowOff>
    </xdr:to>
    <xdr:graphicFrame macro="">
      <xdr:nvGraphicFramePr>
        <xdr:cNvPr id="4" name="Chart 1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50</xdr:row>
      <xdr:rowOff>9525</xdr:rowOff>
    </xdr:from>
    <xdr:to>
      <xdr:col>7</xdr:col>
      <xdr:colOff>285750</xdr:colOff>
      <xdr:row>66</xdr:row>
      <xdr:rowOff>47625</xdr:rowOff>
    </xdr:to>
    <xdr:graphicFrame macro="">
      <xdr:nvGraphicFramePr>
        <xdr:cNvPr id="5" name="Chart 1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57150</xdr:rowOff>
    </xdr:from>
    <xdr:to>
      <xdr:col>6</xdr:col>
      <xdr:colOff>447675</xdr:colOff>
      <xdr:row>16</xdr:row>
      <xdr:rowOff>19050</xdr:rowOff>
    </xdr:to>
    <xdr:graphicFrame macro="">
      <xdr:nvGraphicFramePr>
        <xdr:cNvPr id="2" name="Chart 1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95251</xdr:rowOff>
    </xdr:from>
    <xdr:to>
      <xdr:col>6</xdr:col>
      <xdr:colOff>447675</xdr:colOff>
      <xdr:row>32</xdr:row>
      <xdr:rowOff>133351</xdr:rowOff>
    </xdr:to>
    <xdr:graphicFrame macro="">
      <xdr:nvGraphicFramePr>
        <xdr:cNvPr id="3" name="Chart 1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9525</xdr:rowOff>
    </xdr:from>
    <xdr:to>
      <xdr:col>6</xdr:col>
      <xdr:colOff>476250</xdr:colOff>
      <xdr:row>47</xdr:row>
      <xdr:rowOff>114300</xdr:rowOff>
    </xdr:to>
    <xdr:graphicFrame macro="">
      <xdr:nvGraphicFramePr>
        <xdr:cNvPr id="4" name="Chart 1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28575</xdr:colOff>
      <xdr:row>48</xdr:row>
      <xdr:rowOff>47625</xdr:rowOff>
    </xdr:from>
    <xdr:to>
      <xdr:col>6</xdr:col>
      <xdr:colOff>466725</xdr:colOff>
      <xdr:row>65</xdr:row>
      <xdr:rowOff>0</xdr:rowOff>
    </xdr:to>
    <xdr:graphicFrame macro="">
      <xdr:nvGraphicFramePr>
        <xdr:cNvPr id="5" name="Chart 1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9525</xdr:rowOff>
    </xdr:from>
    <xdr:to>
      <xdr:col>7</xdr:col>
      <xdr:colOff>333375</xdr:colOff>
      <xdr:row>18</xdr:row>
      <xdr:rowOff>123825</xdr:rowOff>
    </xdr:to>
    <xdr:graphicFrame macro="">
      <xdr:nvGraphicFramePr>
        <xdr:cNvPr id="2" name="Chart 10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22</xdr:row>
      <xdr:rowOff>0</xdr:rowOff>
    </xdr:from>
    <xdr:to>
      <xdr:col>7</xdr:col>
      <xdr:colOff>314325</xdr:colOff>
      <xdr:row>38</xdr:row>
      <xdr:rowOff>0</xdr:rowOff>
    </xdr:to>
    <xdr:graphicFrame macro="">
      <xdr:nvGraphicFramePr>
        <xdr:cNvPr id="3" name="Chart 1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B3" sqref="B3"/>
    </sheetView>
  </sheetViews>
  <sheetFormatPr defaultColWidth="9.1796875" defaultRowHeight="12.5" x14ac:dyDescent="0.25"/>
  <cols>
    <col min="1" max="1" width="52.26953125" style="1" customWidth="1"/>
    <col min="2" max="2" width="17.81640625" style="1" customWidth="1"/>
    <col min="3" max="3" width="17" style="1" bestFit="1" customWidth="1"/>
    <col min="4" max="4" width="10.54296875" style="1" bestFit="1" customWidth="1"/>
    <col min="5" max="5" width="13.54296875" style="1" bestFit="1" customWidth="1"/>
    <col min="6" max="7" width="18.81640625" style="1" bestFit="1" customWidth="1"/>
    <col min="8" max="8" width="10.26953125" style="1" bestFit="1" customWidth="1"/>
    <col min="9" max="9" width="13.54296875" style="1" bestFit="1" customWidth="1"/>
    <col min="10" max="11" width="18.7265625" style="1" bestFit="1" customWidth="1"/>
    <col min="12" max="13" width="9.453125" style="1" bestFit="1" customWidth="1"/>
    <col min="14" max="16384" width="9.1796875" style="1"/>
  </cols>
  <sheetData>
    <row r="1" spans="1:13" ht="25" x14ac:dyDescent="0.5">
      <c r="B1" s="122" t="s">
        <v>117</v>
      </c>
      <c r="C1" s="122"/>
      <c r="D1" s="122"/>
      <c r="E1" s="122"/>
      <c r="F1" s="122"/>
      <c r="G1" s="122"/>
      <c r="H1" s="122"/>
      <c r="I1" s="122"/>
      <c r="J1" s="122"/>
      <c r="K1" s="49"/>
      <c r="L1" s="49"/>
      <c r="M1" s="49"/>
    </row>
    <row r="5" spans="1:13" ht="25" x14ac:dyDescent="0.25">
      <c r="A5" s="119" t="s">
        <v>118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1"/>
    </row>
    <row r="6" spans="1:13" ht="18" x14ac:dyDescent="0.25">
      <c r="A6" s="2"/>
      <c r="B6" s="118" t="s">
        <v>119</v>
      </c>
      <c r="C6" s="118"/>
      <c r="D6" s="118"/>
      <c r="E6" s="118"/>
      <c r="F6" s="118" t="s">
        <v>120</v>
      </c>
      <c r="G6" s="118"/>
      <c r="H6" s="118"/>
      <c r="I6" s="118"/>
      <c r="J6" s="118" t="s">
        <v>101</v>
      </c>
      <c r="K6" s="118"/>
      <c r="L6" s="118"/>
      <c r="M6" s="118"/>
    </row>
    <row r="7" spans="1:13" ht="29" x14ac:dyDescent="0.4">
      <c r="A7" s="3" t="s">
        <v>1</v>
      </c>
      <c r="B7" s="4">
        <v>2025</v>
      </c>
      <c r="C7" s="5">
        <v>2026</v>
      </c>
      <c r="D7" s="6" t="s">
        <v>113</v>
      </c>
      <c r="E7" s="6" t="s">
        <v>114</v>
      </c>
      <c r="F7" s="4">
        <v>2025</v>
      </c>
      <c r="G7" s="5">
        <v>2026</v>
      </c>
      <c r="H7" s="6" t="s">
        <v>113</v>
      </c>
      <c r="I7" s="6" t="s">
        <v>114</v>
      </c>
      <c r="J7" s="4" t="s">
        <v>121</v>
      </c>
      <c r="K7" s="4" t="s">
        <v>122</v>
      </c>
      <c r="L7" s="6" t="s">
        <v>113</v>
      </c>
      <c r="M7" s="6" t="s">
        <v>114</v>
      </c>
    </row>
    <row r="8" spans="1:13" ht="16.5" x14ac:dyDescent="0.35">
      <c r="A8" s="65" t="s">
        <v>2</v>
      </c>
      <c r="B8" s="7">
        <f>B9+B18+B20</f>
        <v>2893509.7490300005</v>
      </c>
      <c r="C8" s="7">
        <f>C9+C18+C20</f>
        <v>3167571.5327099999</v>
      </c>
      <c r="D8" s="9">
        <f t="shared" ref="D8:D43" si="0">(C8-B8)/B8*100</f>
        <v>9.4716039499045728</v>
      </c>
      <c r="E8" s="9">
        <f t="shared" ref="E8:E43" si="1">C8/C$45*100</f>
        <v>12.363161018897113</v>
      </c>
      <c r="F8" s="7">
        <f>F9+F18+F20</f>
        <v>20375706.100209996</v>
      </c>
      <c r="G8" s="7">
        <f>G9+G18+G20</f>
        <v>21167346.286090001</v>
      </c>
      <c r="H8" s="9">
        <f t="shared" ref="H8:H43" si="2">(G8-F8)/F8*100</f>
        <v>3.8852159625125657</v>
      </c>
      <c r="I8" s="9">
        <f t="shared" ref="I8:I43" si="3">G8/G$45*100</f>
        <v>13.098513993143133</v>
      </c>
      <c r="J8" s="7">
        <f>J9+J18+J20</f>
        <v>36285683.562749997</v>
      </c>
      <c r="K8" s="7">
        <f>K9+K18+K20</f>
        <v>37156843.240120001</v>
      </c>
      <c r="L8" s="9">
        <f t="shared" ref="L8:L43" si="4">(K8-J8)/J8*100</f>
        <v>2.4008357893092462</v>
      </c>
      <c r="M8" s="9">
        <f t="shared" ref="M8:M43" si="5">K8/K$45*100</f>
        <v>13.338422709958436</v>
      </c>
    </row>
    <row r="9" spans="1:13" ht="15.5" x14ac:dyDescent="0.35">
      <c r="A9" s="8" t="s">
        <v>3</v>
      </c>
      <c r="B9" s="7">
        <f>B10+B11+B12+B13+B14+B15+B16+B17</f>
        <v>1833256.7614500001</v>
      </c>
      <c r="C9" s="7">
        <f>C10+C11+C12+C13+C14+C15+C16+C17</f>
        <v>2052131.3671200001</v>
      </c>
      <c r="D9" s="9">
        <f t="shared" si="0"/>
        <v>11.939113509494589</v>
      </c>
      <c r="E9" s="9">
        <f t="shared" si="1"/>
        <v>8.0095525110140571</v>
      </c>
      <c r="F9" s="7">
        <f>F10+F11+F12+F13+F14+F15+F16+F17</f>
        <v>13698000.164199999</v>
      </c>
      <c r="G9" s="7">
        <f>G10+G11+G12+G13+G14+G15+G16+G17</f>
        <v>14404493.846900001</v>
      </c>
      <c r="H9" s="9">
        <f t="shared" si="2"/>
        <v>5.1576410733768139</v>
      </c>
      <c r="I9" s="9">
        <f t="shared" si="3"/>
        <v>8.913609749076203</v>
      </c>
      <c r="J9" s="7">
        <f>J10+J11+J12+J13+J14+J15+J16+J17</f>
        <v>24485388.792800002</v>
      </c>
      <c r="K9" s="7">
        <f>K10+K11+K12+K13+K14+K15+K16+K17</f>
        <v>25043155.278000001</v>
      </c>
      <c r="L9" s="9">
        <f t="shared" si="4"/>
        <v>2.2779564168652771</v>
      </c>
      <c r="M9" s="9">
        <f t="shared" si="5"/>
        <v>8.9898969331284864</v>
      </c>
    </row>
    <row r="10" spans="1:13" ht="14" x14ac:dyDescent="0.3">
      <c r="A10" s="10" t="s">
        <v>123</v>
      </c>
      <c r="B10" s="11">
        <v>1018279.04162</v>
      </c>
      <c r="C10" s="11">
        <v>1095033.3743199999</v>
      </c>
      <c r="D10" s="12">
        <f t="shared" si="0"/>
        <v>7.5376522115087372</v>
      </c>
      <c r="E10" s="12">
        <f t="shared" si="1"/>
        <v>4.2739599683805602</v>
      </c>
      <c r="F10" s="11">
        <v>7088166.1737299999</v>
      </c>
      <c r="G10" s="11">
        <v>6939280.0015099999</v>
      </c>
      <c r="H10" s="12">
        <f t="shared" si="2"/>
        <v>-2.1004893024630067</v>
      </c>
      <c r="I10" s="12">
        <f t="shared" si="3"/>
        <v>4.2940789541411553</v>
      </c>
      <c r="J10" s="11">
        <v>12212323.55556</v>
      </c>
      <c r="K10" s="11">
        <v>12211428.640969999</v>
      </c>
      <c r="L10" s="12">
        <f t="shared" si="4"/>
        <v>-7.3279633145133258E-3</v>
      </c>
      <c r="M10" s="12">
        <f t="shared" si="5"/>
        <v>4.3836123551497135</v>
      </c>
    </row>
    <row r="11" spans="1:13" ht="14" x14ac:dyDescent="0.3">
      <c r="A11" s="10" t="s">
        <v>124</v>
      </c>
      <c r="B11" s="11">
        <v>121341.55160000001</v>
      </c>
      <c r="C11" s="11">
        <v>296196.00663999998</v>
      </c>
      <c r="D11" s="12">
        <f t="shared" si="0"/>
        <v>144.10105420145291</v>
      </c>
      <c r="E11" s="12">
        <f t="shared" si="1"/>
        <v>1.1560651071111572</v>
      </c>
      <c r="F11" s="11">
        <v>1812187.98536</v>
      </c>
      <c r="G11" s="11">
        <v>2650074.7190700001</v>
      </c>
      <c r="H11" s="12">
        <f t="shared" si="2"/>
        <v>46.236192960055952</v>
      </c>
      <c r="I11" s="12">
        <f t="shared" si="3"/>
        <v>1.6398862815139026</v>
      </c>
      <c r="J11" s="11">
        <v>3290733.9517299999</v>
      </c>
      <c r="K11" s="11">
        <v>4541126.9139700001</v>
      </c>
      <c r="L11" s="12">
        <f t="shared" si="4"/>
        <v>37.997388442254518</v>
      </c>
      <c r="M11" s="12">
        <f t="shared" si="5"/>
        <v>1.6301565223576109</v>
      </c>
    </row>
    <row r="12" spans="1:13" ht="14" x14ac:dyDescent="0.3">
      <c r="A12" s="10" t="s">
        <v>125</v>
      </c>
      <c r="B12" s="11">
        <v>229092.20434</v>
      </c>
      <c r="C12" s="11">
        <v>215385.22493999999</v>
      </c>
      <c r="D12" s="12">
        <f t="shared" si="0"/>
        <v>-5.9831714656065857</v>
      </c>
      <c r="E12" s="12">
        <f t="shared" si="1"/>
        <v>0.84065732676490268</v>
      </c>
      <c r="F12" s="11">
        <v>1465663.13258</v>
      </c>
      <c r="G12" s="11">
        <v>1396352.5026100001</v>
      </c>
      <c r="H12" s="12">
        <f t="shared" si="2"/>
        <v>-4.7289604568269867</v>
      </c>
      <c r="I12" s="12">
        <f t="shared" si="3"/>
        <v>0.8640734907245684</v>
      </c>
      <c r="J12" s="11">
        <v>2678623.00403</v>
      </c>
      <c r="K12" s="11">
        <v>2516054.8161200001</v>
      </c>
      <c r="L12" s="12">
        <f t="shared" si="4"/>
        <v>-6.0690954891903539</v>
      </c>
      <c r="M12" s="12">
        <f t="shared" si="5"/>
        <v>0.90320381852564835</v>
      </c>
    </row>
    <row r="13" spans="1:13" ht="14" x14ac:dyDescent="0.3">
      <c r="A13" s="10" t="s">
        <v>126</v>
      </c>
      <c r="B13" s="11">
        <v>135311.07045</v>
      </c>
      <c r="C13" s="11">
        <v>109077.56073</v>
      </c>
      <c r="D13" s="12">
        <f t="shared" si="0"/>
        <v>-19.387556119950865</v>
      </c>
      <c r="E13" s="12">
        <f t="shared" si="1"/>
        <v>0.42573417298638833</v>
      </c>
      <c r="F13" s="11">
        <v>982454.80542999995</v>
      </c>
      <c r="G13" s="11">
        <v>860450.05530000001</v>
      </c>
      <c r="H13" s="12">
        <f t="shared" si="2"/>
        <v>-12.418357511784068</v>
      </c>
      <c r="I13" s="12">
        <f t="shared" si="3"/>
        <v>0.53245300272496854</v>
      </c>
      <c r="J13" s="11">
        <v>1901121.6809700001</v>
      </c>
      <c r="K13" s="11">
        <v>1612148.9417600001</v>
      </c>
      <c r="L13" s="12">
        <f t="shared" si="4"/>
        <v>-15.200118019934362</v>
      </c>
      <c r="M13" s="12">
        <f t="shared" si="5"/>
        <v>0.578723114814788</v>
      </c>
    </row>
    <row r="14" spans="1:13" ht="14" x14ac:dyDescent="0.3">
      <c r="A14" s="10" t="s">
        <v>127</v>
      </c>
      <c r="B14" s="11">
        <v>164268.66523000001</v>
      </c>
      <c r="C14" s="11">
        <v>186868.16031000001</v>
      </c>
      <c r="D14" s="12">
        <f t="shared" si="0"/>
        <v>13.757642121434063</v>
      </c>
      <c r="E14" s="12">
        <f t="shared" si="1"/>
        <v>0.72935405920921992</v>
      </c>
      <c r="F14" s="11">
        <v>1334534.99514</v>
      </c>
      <c r="G14" s="11">
        <v>1620185.97743</v>
      </c>
      <c r="H14" s="12">
        <f t="shared" si="2"/>
        <v>21.404532914480342</v>
      </c>
      <c r="I14" s="12">
        <f t="shared" si="3"/>
        <v>1.0025833380354847</v>
      </c>
      <c r="J14" s="11">
        <v>2584992.1199500002</v>
      </c>
      <c r="K14" s="11">
        <v>2523999.1833000001</v>
      </c>
      <c r="L14" s="12">
        <f t="shared" si="4"/>
        <v>-2.3595018406160477</v>
      </c>
      <c r="M14" s="12">
        <f t="shared" si="5"/>
        <v>0.90605565733566718</v>
      </c>
    </row>
    <row r="15" spans="1:13" ht="14" x14ac:dyDescent="0.3">
      <c r="A15" s="10" t="s">
        <v>128</v>
      </c>
      <c r="B15" s="11">
        <v>46765.460129999999</v>
      </c>
      <c r="C15" s="11">
        <v>29326.930390000001</v>
      </c>
      <c r="D15" s="12">
        <f t="shared" si="0"/>
        <v>-37.289336385280635</v>
      </c>
      <c r="E15" s="12">
        <f t="shared" si="1"/>
        <v>0.11446420668244835</v>
      </c>
      <c r="F15" s="11">
        <v>312942.05142999999</v>
      </c>
      <c r="G15" s="11">
        <v>216903.61845000001</v>
      </c>
      <c r="H15" s="12">
        <f t="shared" si="2"/>
        <v>-30.688887140973513</v>
      </c>
      <c r="I15" s="12">
        <f t="shared" si="3"/>
        <v>0.13422159977123471</v>
      </c>
      <c r="J15" s="11">
        <v>630848.53532999998</v>
      </c>
      <c r="K15" s="11">
        <v>399715.65758</v>
      </c>
      <c r="L15" s="12">
        <f t="shared" si="4"/>
        <v>-36.638410776224319</v>
      </c>
      <c r="M15" s="12">
        <f t="shared" si="5"/>
        <v>0.14348841127693771</v>
      </c>
    </row>
    <row r="16" spans="1:13" ht="14" x14ac:dyDescent="0.3">
      <c r="A16" s="10" t="s">
        <v>129</v>
      </c>
      <c r="B16" s="11">
        <v>109376.6136</v>
      </c>
      <c r="C16" s="11">
        <v>110382.50756</v>
      </c>
      <c r="D16" s="12">
        <f t="shared" si="0"/>
        <v>0.91966091003570916</v>
      </c>
      <c r="E16" s="12">
        <f t="shared" si="1"/>
        <v>0.43082743374270871</v>
      </c>
      <c r="F16" s="11">
        <v>600330.00720999995</v>
      </c>
      <c r="G16" s="11">
        <v>617884.51563000004</v>
      </c>
      <c r="H16" s="12">
        <f t="shared" si="2"/>
        <v>2.9241430894956726</v>
      </c>
      <c r="I16" s="12">
        <f t="shared" si="3"/>
        <v>0.38235161199420314</v>
      </c>
      <c r="J16" s="11">
        <v>1036626.91838</v>
      </c>
      <c r="K16" s="11">
        <v>1077169.22517</v>
      </c>
      <c r="L16" s="12">
        <f t="shared" si="4"/>
        <v>3.9109834088967967</v>
      </c>
      <c r="M16" s="12">
        <f t="shared" si="5"/>
        <v>0.38667812447431849</v>
      </c>
    </row>
    <row r="17" spans="1:13" ht="14" x14ac:dyDescent="0.3">
      <c r="A17" s="10" t="s">
        <v>130</v>
      </c>
      <c r="B17" s="11">
        <v>8822.1544799999992</v>
      </c>
      <c r="C17" s="11">
        <v>9861.6022300000004</v>
      </c>
      <c r="D17" s="12">
        <f t="shared" si="0"/>
        <v>11.782243808544161</v>
      </c>
      <c r="E17" s="12">
        <f t="shared" si="1"/>
        <v>3.8490236136671019E-2</v>
      </c>
      <c r="F17" s="11">
        <v>101721.01332</v>
      </c>
      <c r="G17" s="11">
        <v>103362.4569</v>
      </c>
      <c r="H17" s="12">
        <f t="shared" si="2"/>
        <v>1.613672068755603</v>
      </c>
      <c r="I17" s="12">
        <f t="shared" si="3"/>
        <v>6.3961470170684931E-2</v>
      </c>
      <c r="J17" s="11">
        <v>150119.02684999999</v>
      </c>
      <c r="K17" s="11">
        <v>161511.89913000001</v>
      </c>
      <c r="L17" s="12">
        <f t="shared" si="4"/>
        <v>7.5892260422017328</v>
      </c>
      <c r="M17" s="12">
        <f t="shared" si="5"/>
        <v>5.7978929193801744E-2</v>
      </c>
    </row>
    <row r="18" spans="1:13" ht="15.5" x14ac:dyDescent="0.35">
      <c r="A18" s="8" t="s">
        <v>12</v>
      </c>
      <c r="B18" s="7">
        <f>B19</f>
        <v>370478.42333000002</v>
      </c>
      <c r="C18" s="7">
        <f>C19</f>
        <v>384343.60781000002</v>
      </c>
      <c r="D18" s="9">
        <f t="shared" si="0"/>
        <v>3.7425079591341595</v>
      </c>
      <c r="E18" s="9">
        <f t="shared" si="1"/>
        <v>1.50010879339908</v>
      </c>
      <c r="F18" s="7">
        <f>F19</f>
        <v>2171928.4756499999</v>
      </c>
      <c r="G18" s="7">
        <f>G19</f>
        <v>2288283.5372899999</v>
      </c>
      <c r="H18" s="9">
        <f t="shared" si="2"/>
        <v>5.3572234511625902</v>
      </c>
      <c r="I18" s="9">
        <f t="shared" si="3"/>
        <v>1.4160071616142447</v>
      </c>
      <c r="J18" s="7">
        <f>J19</f>
        <v>3902089.5421199999</v>
      </c>
      <c r="K18" s="7">
        <f>K19</f>
        <v>4160485.7227500002</v>
      </c>
      <c r="L18" s="9">
        <f t="shared" si="4"/>
        <v>6.6219951603061888</v>
      </c>
      <c r="M18" s="9">
        <f t="shared" si="5"/>
        <v>1.4935153906956928</v>
      </c>
    </row>
    <row r="19" spans="1:13" ht="14" x14ac:dyDescent="0.3">
      <c r="A19" s="10" t="s">
        <v>131</v>
      </c>
      <c r="B19" s="11">
        <v>370478.42333000002</v>
      </c>
      <c r="C19" s="11">
        <v>384343.60781000002</v>
      </c>
      <c r="D19" s="12">
        <f t="shared" si="0"/>
        <v>3.7425079591341595</v>
      </c>
      <c r="E19" s="12">
        <f t="shared" si="1"/>
        <v>1.50010879339908</v>
      </c>
      <c r="F19" s="11">
        <v>2171928.4756499999</v>
      </c>
      <c r="G19" s="11">
        <v>2288283.5372899999</v>
      </c>
      <c r="H19" s="12">
        <f t="shared" si="2"/>
        <v>5.3572234511625902</v>
      </c>
      <c r="I19" s="12">
        <f t="shared" si="3"/>
        <v>1.4160071616142447</v>
      </c>
      <c r="J19" s="11">
        <v>3902089.5421199999</v>
      </c>
      <c r="K19" s="11">
        <v>4160485.7227500002</v>
      </c>
      <c r="L19" s="12">
        <f t="shared" si="4"/>
        <v>6.6219951603061888</v>
      </c>
      <c r="M19" s="12">
        <f t="shared" si="5"/>
        <v>1.4935153906956928</v>
      </c>
    </row>
    <row r="20" spans="1:13" ht="15.5" x14ac:dyDescent="0.35">
      <c r="A20" s="8" t="s">
        <v>107</v>
      </c>
      <c r="B20" s="7">
        <f>B21</f>
        <v>689774.56425000005</v>
      </c>
      <c r="C20" s="7">
        <f>C21</f>
        <v>731096.55778000003</v>
      </c>
      <c r="D20" s="9">
        <f t="shared" si="0"/>
        <v>5.9906519711885675</v>
      </c>
      <c r="E20" s="9">
        <f t="shared" si="1"/>
        <v>2.8534997144839767</v>
      </c>
      <c r="F20" s="7">
        <f>F21</f>
        <v>4505777.4603599999</v>
      </c>
      <c r="G20" s="7">
        <f>G21</f>
        <v>4474568.9018999999</v>
      </c>
      <c r="H20" s="9">
        <f t="shared" si="2"/>
        <v>-0.69263426200162326</v>
      </c>
      <c r="I20" s="9">
        <f t="shared" si="3"/>
        <v>2.7688970824526833</v>
      </c>
      <c r="J20" s="7">
        <f>J21</f>
        <v>7898205.2278300002</v>
      </c>
      <c r="K20" s="7">
        <f>K21</f>
        <v>7953202.2393699996</v>
      </c>
      <c r="L20" s="9">
        <f t="shared" si="4"/>
        <v>0.69632289809604764</v>
      </c>
      <c r="M20" s="9">
        <f t="shared" si="5"/>
        <v>2.8550103861342579</v>
      </c>
    </row>
    <row r="21" spans="1:13" ht="14" x14ac:dyDescent="0.3">
      <c r="A21" s="10" t="s">
        <v>132</v>
      </c>
      <c r="B21" s="11">
        <v>689774.56425000005</v>
      </c>
      <c r="C21" s="11">
        <v>731096.55778000003</v>
      </c>
      <c r="D21" s="12">
        <f t="shared" si="0"/>
        <v>5.9906519711885675</v>
      </c>
      <c r="E21" s="12">
        <f t="shared" si="1"/>
        <v>2.8534997144839767</v>
      </c>
      <c r="F21" s="11">
        <v>4505777.4603599999</v>
      </c>
      <c r="G21" s="11">
        <v>4474568.9018999999</v>
      </c>
      <c r="H21" s="12">
        <f t="shared" si="2"/>
        <v>-0.69263426200162326</v>
      </c>
      <c r="I21" s="12">
        <f t="shared" si="3"/>
        <v>2.7688970824526833</v>
      </c>
      <c r="J21" s="11">
        <v>7898205.2278300002</v>
      </c>
      <c r="K21" s="11">
        <v>7953202.2393699996</v>
      </c>
      <c r="L21" s="12">
        <f t="shared" si="4"/>
        <v>0.69632289809604764</v>
      </c>
      <c r="M21" s="12">
        <f t="shared" si="5"/>
        <v>2.8550103861342579</v>
      </c>
    </row>
    <row r="22" spans="1:13" ht="16.5" x14ac:dyDescent="0.35">
      <c r="A22" s="65" t="s">
        <v>14</v>
      </c>
      <c r="B22" s="7">
        <f>B23+B27+B29</f>
        <v>18152260.255879998</v>
      </c>
      <c r="C22" s="7">
        <f>C23+C27+C29</f>
        <v>18264348.776189998</v>
      </c>
      <c r="D22" s="9">
        <f t="shared" si="0"/>
        <v>0.61749070765824399</v>
      </c>
      <c r="E22" s="9">
        <f t="shared" si="1"/>
        <v>71.286498976756164</v>
      </c>
      <c r="F22" s="7">
        <f>F23+F27+F29</f>
        <v>111561596.07613999</v>
      </c>
      <c r="G22" s="7">
        <f>G23+G27+G29</f>
        <v>115794909.04114002</v>
      </c>
      <c r="H22" s="9">
        <f t="shared" si="2"/>
        <v>3.7945969884751629</v>
      </c>
      <c r="I22" s="9">
        <f t="shared" si="3"/>
        <v>71.654765595573323</v>
      </c>
      <c r="J22" s="7">
        <f>J23+J27+J29</f>
        <v>191015618.34836</v>
      </c>
      <c r="K22" s="7">
        <f>K23+K27+K29</f>
        <v>198857603.37093997</v>
      </c>
      <c r="L22" s="9">
        <f t="shared" si="4"/>
        <v>4.1054156149045067</v>
      </c>
      <c r="M22" s="9">
        <f t="shared" si="5"/>
        <v>71.385148509787314</v>
      </c>
    </row>
    <row r="23" spans="1:13" ht="15.5" x14ac:dyDescent="0.35">
      <c r="A23" s="8" t="s">
        <v>15</v>
      </c>
      <c r="B23" s="7">
        <f>B24+B25+B26</f>
        <v>1139174.8832100001</v>
      </c>
      <c r="C23" s="7">
        <f>C24+C25+C26</f>
        <v>1230385.3000699999</v>
      </c>
      <c r="D23" s="9">
        <f>(C23-B23)/B23*100</f>
        <v>8.0067089087308876</v>
      </c>
      <c r="E23" s="9">
        <f t="shared" si="1"/>
        <v>4.8022440607790688</v>
      </c>
      <c r="F23" s="7">
        <f>F24+F25+F26</f>
        <v>7876904.8395299995</v>
      </c>
      <c r="G23" s="7">
        <f>G24+G25+G26</f>
        <v>7875237.8265300002</v>
      </c>
      <c r="H23" s="9">
        <f t="shared" si="2"/>
        <v>-2.1163299975816448E-2</v>
      </c>
      <c r="I23" s="9">
        <f t="shared" si="3"/>
        <v>4.8732567359149925</v>
      </c>
      <c r="J23" s="7">
        <f>J24+J25+J26</f>
        <v>13855120.40123</v>
      </c>
      <c r="K23" s="7">
        <f>K24+K25+K26</f>
        <v>13684464.78579</v>
      </c>
      <c r="L23" s="9">
        <f t="shared" si="4"/>
        <v>-1.231715138504677</v>
      </c>
      <c r="M23" s="9">
        <f t="shared" si="5"/>
        <v>4.9123972855509548</v>
      </c>
    </row>
    <row r="24" spans="1:13" ht="14" x14ac:dyDescent="0.3">
      <c r="A24" s="10" t="s">
        <v>133</v>
      </c>
      <c r="B24" s="11">
        <v>776101.03774000006</v>
      </c>
      <c r="C24" s="11">
        <v>846866.69406999997</v>
      </c>
      <c r="D24" s="12">
        <f t="shared" si="0"/>
        <v>9.1180984032786423</v>
      </c>
      <c r="E24" s="12">
        <f t="shared" si="1"/>
        <v>3.3053552831278852</v>
      </c>
      <c r="F24" s="11">
        <v>5508242.5995100001</v>
      </c>
      <c r="G24" s="11">
        <v>5552229.3721200004</v>
      </c>
      <c r="H24" s="12">
        <f t="shared" si="2"/>
        <v>0.79856273240240527</v>
      </c>
      <c r="I24" s="12">
        <f t="shared" si="3"/>
        <v>3.4357615329251532</v>
      </c>
      <c r="J24" s="11">
        <v>9584982.5063400008</v>
      </c>
      <c r="K24" s="11">
        <v>9448217.4123599995</v>
      </c>
      <c r="L24" s="12">
        <f t="shared" si="4"/>
        <v>-1.4268684777414857</v>
      </c>
      <c r="M24" s="12">
        <f t="shared" si="5"/>
        <v>3.3916852647367239</v>
      </c>
    </row>
    <row r="25" spans="1:13" ht="14" x14ac:dyDescent="0.3">
      <c r="A25" s="10" t="s">
        <v>134</v>
      </c>
      <c r="B25" s="11">
        <v>132121.80369</v>
      </c>
      <c r="C25" s="11">
        <v>148836.76452</v>
      </c>
      <c r="D25" s="12">
        <f t="shared" si="0"/>
        <v>12.651175175611924</v>
      </c>
      <c r="E25" s="12">
        <f t="shared" si="1"/>
        <v>0.58091596868158191</v>
      </c>
      <c r="F25" s="11">
        <v>848230.59273000003</v>
      </c>
      <c r="G25" s="11">
        <v>830838.33093000005</v>
      </c>
      <c r="H25" s="12">
        <f t="shared" si="2"/>
        <v>-2.0504167085065395</v>
      </c>
      <c r="I25" s="12">
        <f t="shared" si="3"/>
        <v>0.51412904369962631</v>
      </c>
      <c r="J25" s="11">
        <v>1486972.5840799999</v>
      </c>
      <c r="K25" s="11">
        <v>1426983.05388</v>
      </c>
      <c r="L25" s="12">
        <f t="shared" si="4"/>
        <v>-4.0343400303587877</v>
      </c>
      <c r="M25" s="12">
        <f t="shared" si="5"/>
        <v>0.512252966421196</v>
      </c>
    </row>
    <row r="26" spans="1:13" ht="14" x14ac:dyDescent="0.3">
      <c r="A26" s="10" t="s">
        <v>135</v>
      </c>
      <c r="B26" s="11">
        <v>230952.04178</v>
      </c>
      <c r="C26" s="11">
        <v>234681.84148</v>
      </c>
      <c r="D26" s="12">
        <f t="shared" si="0"/>
        <v>1.6149671902675493</v>
      </c>
      <c r="E26" s="12">
        <f t="shared" si="1"/>
        <v>0.91597280896960243</v>
      </c>
      <c r="F26" s="11">
        <v>1520431.64729</v>
      </c>
      <c r="G26" s="11">
        <v>1492170.1234800001</v>
      </c>
      <c r="H26" s="12">
        <f t="shared" si="2"/>
        <v>-1.8587829226241734</v>
      </c>
      <c r="I26" s="12">
        <f t="shared" si="3"/>
        <v>0.92336615929021382</v>
      </c>
      <c r="J26" s="11">
        <v>2783165.3108100002</v>
      </c>
      <c r="K26" s="11">
        <v>2809264.3195500001</v>
      </c>
      <c r="L26" s="12">
        <f t="shared" si="4"/>
        <v>0.93774554600223226</v>
      </c>
      <c r="M26" s="12">
        <f t="shared" si="5"/>
        <v>1.0084590543930352</v>
      </c>
    </row>
    <row r="27" spans="1:13" ht="15.5" x14ac:dyDescent="0.35">
      <c r="A27" s="8" t="s">
        <v>19</v>
      </c>
      <c r="B27" s="7">
        <f>B28</f>
        <v>3426764.91891</v>
      </c>
      <c r="C27" s="7">
        <f>C28</f>
        <v>3034902.1729700002</v>
      </c>
      <c r="D27" s="9">
        <f t="shared" si="0"/>
        <v>-11.435355363234114</v>
      </c>
      <c r="E27" s="9">
        <f t="shared" si="1"/>
        <v>11.845347091160388</v>
      </c>
      <c r="F27" s="7">
        <f>F28</f>
        <v>19180288.435350001</v>
      </c>
      <c r="G27" s="7">
        <f>G28</f>
        <v>20106562.74972</v>
      </c>
      <c r="H27" s="9">
        <f t="shared" si="2"/>
        <v>4.8293033626274369</v>
      </c>
      <c r="I27" s="9">
        <f t="shared" si="3"/>
        <v>12.442093116995368</v>
      </c>
      <c r="J27" s="7">
        <f>J28</f>
        <v>31541666.508469999</v>
      </c>
      <c r="K27" s="7">
        <f>K28</f>
        <v>32773184.414760001</v>
      </c>
      <c r="L27" s="9">
        <f t="shared" si="4"/>
        <v>3.9044161029326023</v>
      </c>
      <c r="M27" s="9">
        <f t="shared" si="5"/>
        <v>11.764793485025853</v>
      </c>
    </row>
    <row r="28" spans="1:13" ht="14" x14ac:dyDescent="0.3">
      <c r="A28" s="10" t="s">
        <v>136</v>
      </c>
      <c r="B28" s="11">
        <v>3426764.91891</v>
      </c>
      <c r="C28" s="11">
        <v>3034902.1729700002</v>
      </c>
      <c r="D28" s="12">
        <f t="shared" si="0"/>
        <v>-11.435355363234114</v>
      </c>
      <c r="E28" s="12">
        <f t="shared" si="1"/>
        <v>11.845347091160388</v>
      </c>
      <c r="F28" s="11">
        <v>19180288.435350001</v>
      </c>
      <c r="G28" s="11">
        <v>20106562.74972</v>
      </c>
      <c r="H28" s="12">
        <f t="shared" si="2"/>
        <v>4.8293033626274369</v>
      </c>
      <c r="I28" s="12">
        <f t="shared" si="3"/>
        <v>12.442093116995368</v>
      </c>
      <c r="J28" s="11">
        <v>31541666.508469999</v>
      </c>
      <c r="K28" s="11">
        <v>32773184.414760001</v>
      </c>
      <c r="L28" s="12">
        <f t="shared" si="4"/>
        <v>3.9044161029326023</v>
      </c>
      <c r="M28" s="12">
        <f t="shared" si="5"/>
        <v>11.764793485025853</v>
      </c>
    </row>
    <row r="29" spans="1:13" ht="15.5" x14ac:dyDescent="0.35">
      <c r="A29" s="8" t="s">
        <v>21</v>
      </c>
      <c r="B29" s="7">
        <f>B30+B31+B32+B33+B34+B35+B36+B37+B38+B39+B40</f>
        <v>13586320.453759998</v>
      </c>
      <c r="C29" s="7">
        <f>C30+C31+C32+C33+C34+C35+C36+C37+C38+C39+C40</f>
        <v>13999061.30315</v>
      </c>
      <c r="D29" s="9">
        <f t="shared" si="0"/>
        <v>3.0379148702898173</v>
      </c>
      <c r="E29" s="9">
        <f t="shared" si="1"/>
        <v>54.638907824816719</v>
      </c>
      <c r="F29" s="7">
        <f>F30+F31+F32+F33+F34+F35+F36+F37+F38+F39+F40</f>
        <v>84504402.801259995</v>
      </c>
      <c r="G29" s="7">
        <f>G30+G31+G32+G33+G34+G35+G36+G37+G38+G39+G40</f>
        <v>87813108.464890018</v>
      </c>
      <c r="H29" s="9">
        <f t="shared" si="2"/>
        <v>3.91542399442966</v>
      </c>
      <c r="I29" s="9">
        <f t="shared" si="3"/>
        <v>54.339415742662965</v>
      </c>
      <c r="J29" s="7">
        <f>J30+J31+J32+J33+J34+J35+J36+J37+J38+J39+J40</f>
        <v>145618831.43866</v>
      </c>
      <c r="K29" s="7">
        <f>K30+K31+K32+K33+K34+K35+K36+K37+K38+K39+K40</f>
        <v>152399954.17038998</v>
      </c>
      <c r="L29" s="9">
        <f t="shared" si="4"/>
        <v>4.6567622228080046</v>
      </c>
      <c r="M29" s="9">
        <f t="shared" si="5"/>
        <v>54.707957739210514</v>
      </c>
    </row>
    <row r="30" spans="1:13" ht="14" x14ac:dyDescent="0.3">
      <c r="A30" s="10" t="s">
        <v>137</v>
      </c>
      <c r="B30" s="11">
        <v>1580741.94053</v>
      </c>
      <c r="C30" s="11">
        <v>1583146.30816</v>
      </c>
      <c r="D30" s="12">
        <f t="shared" si="0"/>
        <v>0.15210374118332329</v>
      </c>
      <c r="E30" s="12">
        <f t="shared" si="1"/>
        <v>6.179084678005446</v>
      </c>
      <c r="F30" s="11">
        <v>9693075.9418800008</v>
      </c>
      <c r="G30" s="11">
        <v>9556881.9768400006</v>
      </c>
      <c r="H30" s="12">
        <f t="shared" si="2"/>
        <v>-1.4050644589666232</v>
      </c>
      <c r="I30" s="12">
        <f t="shared" si="3"/>
        <v>5.9138708562026059</v>
      </c>
      <c r="J30" s="11">
        <v>17256945.460840002</v>
      </c>
      <c r="K30" s="11">
        <v>16624245.858750001</v>
      </c>
      <c r="L30" s="12">
        <f t="shared" si="4"/>
        <v>-3.6663475788675508</v>
      </c>
      <c r="M30" s="12">
        <f t="shared" si="5"/>
        <v>5.967708749242159</v>
      </c>
    </row>
    <row r="31" spans="1:13" ht="14" x14ac:dyDescent="0.3">
      <c r="A31" s="10" t="s">
        <v>138</v>
      </c>
      <c r="B31" s="11">
        <v>3834858.8748900001</v>
      </c>
      <c r="C31" s="11">
        <v>3586208.6131199999</v>
      </c>
      <c r="D31" s="12">
        <f t="shared" si="0"/>
        <v>-6.4839481681612741</v>
      </c>
      <c r="E31" s="12">
        <f t="shared" si="1"/>
        <v>13.99711863600001</v>
      </c>
      <c r="F31" s="11">
        <v>23811186.755770002</v>
      </c>
      <c r="G31" s="11">
        <v>24423487.260570001</v>
      </c>
      <c r="H31" s="12">
        <f t="shared" si="2"/>
        <v>2.571482518197564</v>
      </c>
      <c r="I31" s="12">
        <f t="shared" si="3"/>
        <v>15.113438657832942</v>
      </c>
      <c r="J31" s="11">
        <v>40198565.161449999</v>
      </c>
      <c r="K31" s="11">
        <v>42129277.022009999</v>
      </c>
      <c r="L31" s="12">
        <f t="shared" si="4"/>
        <v>4.8029372511323674</v>
      </c>
      <c r="M31" s="12">
        <f t="shared" si="5"/>
        <v>15.123408136505986</v>
      </c>
    </row>
    <row r="32" spans="1:13" ht="14" x14ac:dyDescent="0.3">
      <c r="A32" s="10" t="s">
        <v>139</v>
      </c>
      <c r="B32" s="11">
        <v>262568.56161999999</v>
      </c>
      <c r="C32" s="11">
        <v>166024.75630000001</v>
      </c>
      <c r="D32" s="12">
        <f t="shared" si="0"/>
        <v>-36.76898891639668</v>
      </c>
      <c r="E32" s="12">
        <f t="shared" si="1"/>
        <v>0.64800140235632475</v>
      </c>
      <c r="F32" s="11">
        <v>1171002.0814499999</v>
      </c>
      <c r="G32" s="11">
        <v>1727322.9963700001</v>
      </c>
      <c r="H32" s="12">
        <f t="shared" si="2"/>
        <v>47.508106410121201</v>
      </c>
      <c r="I32" s="12">
        <f t="shared" si="3"/>
        <v>1.0688805357475772</v>
      </c>
      <c r="J32" s="11">
        <v>2043862.3203799999</v>
      </c>
      <c r="K32" s="11">
        <v>2799887.7700499999</v>
      </c>
      <c r="L32" s="12">
        <f t="shared" si="4"/>
        <v>36.990038033943392</v>
      </c>
      <c r="M32" s="12">
        <f t="shared" si="5"/>
        <v>1.0050930962037556</v>
      </c>
    </row>
    <row r="33" spans="1:13" ht="14" x14ac:dyDescent="0.3">
      <c r="A33" s="10" t="s">
        <v>140</v>
      </c>
      <c r="B33" s="11">
        <v>1563390.7886099999</v>
      </c>
      <c r="C33" s="11">
        <v>1803468.9491399999</v>
      </c>
      <c r="D33" s="12">
        <f t="shared" si="0"/>
        <v>15.35624760482642</v>
      </c>
      <c r="E33" s="12">
        <f t="shared" si="1"/>
        <v>7.0390129411610349</v>
      </c>
      <c r="F33" s="11">
        <v>9883421.3895500004</v>
      </c>
      <c r="G33" s="11">
        <v>10931699.93382</v>
      </c>
      <c r="H33" s="12">
        <f t="shared" si="2"/>
        <v>10.606433773818162</v>
      </c>
      <c r="I33" s="12">
        <f t="shared" si="3"/>
        <v>6.7646186072024976</v>
      </c>
      <c r="J33" s="11">
        <v>17310683.47792</v>
      </c>
      <c r="K33" s="11">
        <v>18772371.247639999</v>
      </c>
      <c r="L33" s="12">
        <f t="shared" si="4"/>
        <v>8.4438478214011656</v>
      </c>
      <c r="M33" s="12">
        <f t="shared" si="5"/>
        <v>6.7388346569476623</v>
      </c>
    </row>
    <row r="34" spans="1:13" ht="14" x14ac:dyDescent="0.3">
      <c r="A34" s="10" t="s">
        <v>141</v>
      </c>
      <c r="B34" s="11">
        <v>985146.22398000001</v>
      </c>
      <c r="C34" s="11">
        <v>1027269.0131</v>
      </c>
      <c r="D34" s="12">
        <f t="shared" si="0"/>
        <v>4.2757905470949789</v>
      </c>
      <c r="E34" s="12">
        <f t="shared" si="1"/>
        <v>4.0094728998316125</v>
      </c>
      <c r="F34" s="11">
        <v>6155265.9677600004</v>
      </c>
      <c r="G34" s="11">
        <v>6381184.8664999995</v>
      </c>
      <c r="H34" s="12">
        <f t="shared" si="2"/>
        <v>3.6703352856450926</v>
      </c>
      <c r="I34" s="12">
        <f t="shared" si="3"/>
        <v>3.9487254631257294</v>
      </c>
      <c r="J34" s="11">
        <v>10956219.39845</v>
      </c>
      <c r="K34" s="11">
        <v>11480302.06982</v>
      </c>
      <c r="L34" s="12">
        <f t="shared" si="4"/>
        <v>4.7834262194871959</v>
      </c>
      <c r="M34" s="12">
        <f t="shared" si="5"/>
        <v>4.1211553106300798</v>
      </c>
    </row>
    <row r="35" spans="1:13" ht="14" x14ac:dyDescent="0.3">
      <c r="A35" s="10" t="s">
        <v>142</v>
      </c>
      <c r="B35" s="11">
        <v>1186771.55498</v>
      </c>
      <c r="C35" s="11">
        <v>1405256.3311900001</v>
      </c>
      <c r="D35" s="12">
        <f t="shared" si="0"/>
        <v>18.410011201665686</v>
      </c>
      <c r="E35" s="12">
        <f t="shared" si="1"/>
        <v>5.4847728349366891</v>
      </c>
      <c r="F35" s="11">
        <v>7634473.2744000005</v>
      </c>
      <c r="G35" s="11">
        <v>8608290.6384599991</v>
      </c>
      <c r="H35" s="12">
        <f t="shared" si="2"/>
        <v>12.755527841395603</v>
      </c>
      <c r="I35" s="12">
        <f t="shared" si="3"/>
        <v>5.3268753608008073</v>
      </c>
      <c r="J35" s="11">
        <v>12903291.67148</v>
      </c>
      <c r="K35" s="11">
        <v>14212897.746069999</v>
      </c>
      <c r="L35" s="12">
        <f t="shared" si="4"/>
        <v>10.149395270081408</v>
      </c>
      <c r="M35" s="12">
        <f t="shared" si="5"/>
        <v>5.1020921461326187</v>
      </c>
    </row>
    <row r="36" spans="1:13" ht="14" x14ac:dyDescent="0.3">
      <c r="A36" s="10" t="s">
        <v>143</v>
      </c>
      <c r="B36" s="11">
        <v>1351623.13726</v>
      </c>
      <c r="C36" s="11">
        <v>1379998.2857900001</v>
      </c>
      <c r="D36" s="12">
        <f t="shared" si="0"/>
        <v>2.0993387689058061</v>
      </c>
      <c r="E36" s="12">
        <f t="shared" si="1"/>
        <v>5.3861896524960855</v>
      </c>
      <c r="F36" s="11">
        <v>9597169.7393200006</v>
      </c>
      <c r="G36" s="11">
        <v>9754809.3375400007</v>
      </c>
      <c r="H36" s="12">
        <f t="shared" si="2"/>
        <v>1.642563406731717</v>
      </c>
      <c r="I36" s="12">
        <f t="shared" si="3"/>
        <v>6.0363498041403796</v>
      </c>
      <c r="J36" s="11">
        <v>16401444.522569999</v>
      </c>
      <c r="K36" s="11">
        <v>16689809.428510001</v>
      </c>
      <c r="L36" s="12">
        <f t="shared" si="4"/>
        <v>1.7581677366477286</v>
      </c>
      <c r="M36" s="12">
        <f t="shared" si="5"/>
        <v>5.9912445109370189</v>
      </c>
    </row>
    <row r="37" spans="1:13" ht="14" x14ac:dyDescent="0.3">
      <c r="A37" s="13" t="s">
        <v>144</v>
      </c>
      <c r="B37" s="11">
        <v>427228.41396999999</v>
      </c>
      <c r="C37" s="11">
        <v>424801.73352000001</v>
      </c>
      <c r="D37" s="12">
        <f t="shared" si="0"/>
        <v>-0.56800539726517041</v>
      </c>
      <c r="E37" s="12">
        <f t="shared" si="1"/>
        <v>1.6580185098838647</v>
      </c>
      <c r="F37" s="11">
        <v>2605710.1505499999</v>
      </c>
      <c r="G37" s="11">
        <v>2652367.65735</v>
      </c>
      <c r="H37" s="12">
        <f t="shared" si="2"/>
        <v>1.7905869841337443</v>
      </c>
      <c r="I37" s="12">
        <f t="shared" si="3"/>
        <v>1.6413051690655145</v>
      </c>
      <c r="J37" s="11">
        <v>4393179.9837300004</v>
      </c>
      <c r="K37" s="11">
        <v>4545170.8597900001</v>
      </c>
      <c r="L37" s="12">
        <f t="shared" si="4"/>
        <v>3.4597006410593911</v>
      </c>
      <c r="M37" s="12">
        <f t="shared" si="5"/>
        <v>1.6316082026958663</v>
      </c>
    </row>
    <row r="38" spans="1:13" ht="14" x14ac:dyDescent="0.3">
      <c r="A38" s="10" t="s">
        <v>145</v>
      </c>
      <c r="B38" s="11">
        <v>756187.43886999995</v>
      </c>
      <c r="C38" s="11">
        <v>802293.13239000004</v>
      </c>
      <c r="D38" s="12">
        <f t="shared" si="0"/>
        <v>6.0971250182226777</v>
      </c>
      <c r="E38" s="12">
        <f t="shared" si="1"/>
        <v>3.1313828520257165</v>
      </c>
      <c r="F38" s="11">
        <v>5097994.9290399998</v>
      </c>
      <c r="G38" s="11">
        <v>3700882.81965</v>
      </c>
      <c r="H38" s="12">
        <f t="shared" si="2"/>
        <v>-27.405129444746017</v>
      </c>
      <c r="I38" s="12">
        <f t="shared" si="3"/>
        <v>2.2901342825399089</v>
      </c>
      <c r="J38" s="11">
        <v>8798528.6349299997</v>
      </c>
      <c r="K38" s="11">
        <v>6533129.9548000004</v>
      </c>
      <c r="L38" s="12">
        <f t="shared" si="4"/>
        <v>-25.74747181178007</v>
      </c>
      <c r="M38" s="12">
        <f t="shared" si="5"/>
        <v>2.345238221478489</v>
      </c>
    </row>
    <row r="39" spans="1:13" ht="14" x14ac:dyDescent="0.3">
      <c r="A39" s="10" t="s">
        <v>146</v>
      </c>
      <c r="B39" s="11">
        <v>981427.40345999994</v>
      </c>
      <c r="C39" s="11">
        <v>1122699.3441300001</v>
      </c>
      <c r="D39" s="12">
        <f>(C39-B39)/B39*100</f>
        <v>14.394538013912097</v>
      </c>
      <c r="E39" s="12">
        <f t="shared" si="1"/>
        <v>4.3819413781049841</v>
      </c>
      <c r="F39" s="11">
        <v>4584335.4763500001</v>
      </c>
      <c r="G39" s="11">
        <v>5786740.1689400002</v>
      </c>
      <c r="H39" s="12">
        <f t="shared" si="2"/>
        <v>26.228549345767821</v>
      </c>
      <c r="I39" s="12">
        <f t="shared" si="3"/>
        <v>3.5808785878536913</v>
      </c>
      <c r="J39" s="11">
        <v>8004722.8772099996</v>
      </c>
      <c r="K39" s="11">
        <v>11208246.38579</v>
      </c>
      <c r="L39" s="12">
        <f t="shared" si="4"/>
        <v>40.020417417580482</v>
      </c>
      <c r="M39" s="12">
        <f t="shared" si="5"/>
        <v>4.0234937926483578</v>
      </c>
    </row>
    <row r="40" spans="1:13" ht="14" x14ac:dyDescent="0.3">
      <c r="A40" s="10" t="s">
        <v>147</v>
      </c>
      <c r="B40" s="11">
        <v>656376.11558999994</v>
      </c>
      <c r="C40" s="11">
        <v>697894.83631000004</v>
      </c>
      <c r="D40" s="12">
        <f>(C40-B40)/B40*100</f>
        <v>6.3254466050581328</v>
      </c>
      <c r="E40" s="12">
        <f t="shared" si="1"/>
        <v>2.723912040014949</v>
      </c>
      <c r="F40" s="11">
        <v>4270767.0951899998</v>
      </c>
      <c r="G40" s="11">
        <v>4289440.8088499997</v>
      </c>
      <c r="H40" s="12">
        <f t="shared" si="2"/>
        <v>0.437244954917616</v>
      </c>
      <c r="I40" s="12">
        <f t="shared" si="3"/>
        <v>2.654338418151299</v>
      </c>
      <c r="J40" s="11">
        <v>7351387.9297000002</v>
      </c>
      <c r="K40" s="11">
        <v>7404615.8271599999</v>
      </c>
      <c r="L40" s="12">
        <f t="shared" si="4"/>
        <v>0.72405235540565216</v>
      </c>
      <c r="M40" s="12">
        <f t="shared" si="5"/>
        <v>2.6580809157885192</v>
      </c>
    </row>
    <row r="41" spans="1:13" ht="15.5" x14ac:dyDescent="0.35">
      <c r="A41" s="8" t="s">
        <v>31</v>
      </c>
      <c r="B41" s="7">
        <f>B42</f>
        <v>571275.46848000004</v>
      </c>
      <c r="C41" s="7">
        <f>C42</f>
        <v>645379.10519000003</v>
      </c>
      <c r="D41" s="9">
        <f t="shared" si="0"/>
        <v>12.971611910304585</v>
      </c>
      <c r="E41" s="9">
        <f t="shared" si="1"/>
        <v>2.5189409973227592</v>
      </c>
      <c r="F41" s="7">
        <f>F42</f>
        <v>3434361.90643</v>
      </c>
      <c r="G41" s="7">
        <f>G42</f>
        <v>4079476.9686400001</v>
      </c>
      <c r="H41" s="9">
        <f t="shared" si="2"/>
        <v>18.784131660736758</v>
      </c>
      <c r="I41" s="9">
        <f t="shared" si="3"/>
        <v>2.5244112056479522</v>
      </c>
      <c r="J41" s="7">
        <f>J42</f>
        <v>6032816.3747300003</v>
      </c>
      <c r="K41" s="7">
        <f>K42</f>
        <v>6855497.6584200002</v>
      </c>
      <c r="L41" s="9">
        <f t="shared" si="4"/>
        <v>13.63676983665559</v>
      </c>
      <c r="M41" s="9">
        <f t="shared" si="5"/>
        <v>2.4609605574997415</v>
      </c>
    </row>
    <row r="42" spans="1:13" ht="14" x14ac:dyDescent="0.3">
      <c r="A42" s="10" t="s">
        <v>148</v>
      </c>
      <c r="B42" s="11">
        <v>571275.46848000004</v>
      </c>
      <c r="C42" s="11">
        <v>645379.10519000003</v>
      </c>
      <c r="D42" s="12">
        <f t="shared" si="0"/>
        <v>12.971611910304585</v>
      </c>
      <c r="E42" s="12">
        <f t="shared" si="1"/>
        <v>2.5189409973227592</v>
      </c>
      <c r="F42" s="11">
        <v>3434361.90643</v>
      </c>
      <c r="G42" s="11">
        <v>4079476.9686400001</v>
      </c>
      <c r="H42" s="12">
        <f t="shared" si="2"/>
        <v>18.784131660736758</v>
      </c>
      <c r="I42" s="12">
        <f t="shared" si="3"/>
        <v>2.5244112056479522</v>
      </c>
      <c r="J42" s="11">
        <v>6032816.3747300003</v>
      </c>
      <c r="K42" s="11">
        <v>6855497.6584200002</v>
      </c>
      <c r="L42" s="12">
        <f t="shared" si="4"/>
        <v>13.63676983665559</v>
      </c>
      <c r="M42" s="12">
        <f t="shared" si="5"/>
        <v>2.4609605574997415</v>
      </c>
    </row>
    <row r="43" spans="1:13" ht="15.5" x14ac:dyDescent="0.35">
      <c r="A43" s="8" t="s">
        <v>33</v>
      </c>
      <c r="B43" s="7">
        <f>B8+B22+B41</f>
        <v>21617045.473389998</v>
      </c>
      <c r="C43" s="7">
        <f>C8+C22+C41</f>
        <v>22077299.41409</v>
      </c>
      <c r="D43" s="9">
        <f t="shared" si="0"/>
        <v>2.1291250983699981</v>
      </c>
      <c r="E43" s="9">
        <f t="shared" si="1"/>
        <v>86.168600992976039</v>
      </c>
      <c r="F43" s="14">
        <f>F8+F22+F41</f>
        <v>135371664.08277997</v>
      </c>
      <c r="G43" s="14">
        <f>G8+G22+G41</f>
        <v>141041732.29587004</v>
      </c>
      <c r="H43" s="15">
        <f t="shared" si="2"/>
        <v>4.188519252908649</v>
      </c>
      <c r="I43" s="15">
        <f t="shared" si="3"/>
        <v>87.277690794364418</v>
      </c>
      <c r="J43" s="14">
        <f>J8+J22+J41</f>
        <v>233334118.28583997</v>
      </c>
      <c r="K43" s="14">
        <f>K8+K22+K41</f>
        <v>242869944.26947996</v>
      </c>
      <c r="L43" s="15">
        <f t="shared" si="4"/>
        <v>4.0867688161910234</v>
      </c>
      <c r="M43" s="15">
        <f t="shared" si="5"/>
        <v>87.184531777245482</v>
      </c>
    </row>
    <row r="44" spans="1:13" ht="31" x14ac:dyDescent="0.25">
      <c r="A44" s="136" t="s">
        <v>217</v>
      </c>
      <c r="B44" s="137">
        <f>B45-B43</f>
        <v>3292228.4796100035</v>
      </c>
      <c r="C44" s="137">
        <f>C45-C43</f>
        <v>3543749.5059100017</v>
      </c>
      <c r="D44" s="138">
        <f>(C44-B44)/B44*100</f>
        <v>7.6398411549429666</v>
      </c>
      <c r="E44" s="138">
        <f>C44/C$45*100</f>
        <v>13.831399007023954</v>
      </c>
      <c r="F44" s="137">
        <f>F45-F43</f>
        <v>20893199.938220024</v>
      </c>
      <c r="G44" s="137">
        <f>G45-G43</f>
        <v>20559395.108129978</v>
      </c>
      <c r="H44" s="139">
        <f>(G44-F44)/F44*100</f>
        <v>-1.5976721185700964</v>
      </c>
      <c r="I44" s="138">
        <f>G44/G$45*100</f>
        <v>12.722309205635582</v>
      </c>
      <c r="J44" s="137">
        <f>J45-J43</f>
        <v>36004586.743160009</v>
      </c>
      <c r="K44" s="137">
        <f>K45-K43</f>
        <v>35700048.960520059</v>
      </c>
      <c r="L44" s="139">
        <f>(K44-J44)/J44*100</f>
        <v>-0.8458305182403052</v>
      </c>
      <c r="M44" s="138">
        <f>K44/K$45*100</f>
        <v>12.815468222754516</v>
      </c>
    </row>
    <row r="45" spans="1:13" ht="20" x14ac:dyDescent="0.25">
      <c r="A45" s="140" t="s">
        <v>218</v>
      </c>
      <c r="B45" s="141">
        <v>24909273.953000002</v>
      </c>
      <c r="C45" s="141">
        <v>25621048.920000002</v>
      </c>
      <c r="D45" s="142">
        <f>(C45-B45)/B45*100</f>
        <v>2.8574697453768056</v>
      </c>
      <c r="E45" s="143">
        <f>C45/C$45*100</f>
        <v>100</v>
      </c>
      <c r="F45" s="141">
        <v>156264864.021</v>
      </c>
      <c r="G45" s="141">
        <v>161601127.40400001</v>
      </c>
      <c r="H45" s="142">
        <f>(G45-F45)/F45*100</f>
        <v>3.4148837081398478</v>
      </c>
      <c r="I45" s="143">
        <f>G45/G$45*100</f>
        <v>100</v>
      </c>
      <c r="J45" s="141">
        <v>269338705.02899998</v>
      </c>
      <c r="K45" s="141">
        <v>278569993.23000002</v>
      </c>
      <c r="L45" s="142">
        <f>(K45-J45)/J45*100</f>
        <v>3.4273901331804844</v>
      </c>
      <c r="M45" s="143">
        <f>K45/K$45*100</f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2:A76"/>
  <sheetViews>
    <sheetView showGridLines="0" workbookViewId="0"/>
  </sheetViews>
  <sheetFormatPr defaultColWidth="9.1796875" defaultRowHeight="12.5" x14ac:dyDescent="0.25"/>
  <cols>
    <col min="4" max="4" width="18.54296875" customWidth="1"/>
    <col min="7" max="7" width="8" customWidth="1"/>
    <col min="8" max="8" width="10.453125" bestFit="1" customWidth="1"/>
    <col min="11" max="11" width="9" customWidth="1"/>
    <col min="12" max="12" width="9.453125" customWidth="1"/>
  </cols>
  <sheetData>
    <row r="12" ht="12.75" customHeight="1" x14ac:dyDescent="0.25"/>
    <row r="14" ht="12.75" customHeight="1" x14ac:dyDescent="0.25"/>
    <row r="25" ht="12.75" customHeight="1" x14ac:dyDescent="0.25"/>
    <row r="29" ht="12.75" customHeight="1" x14ac:dyDescent="0.25"/>
    <row r="43" ht="12.75" customHeight="1" x14ac:dyDescent="0.25"/>
    <row r="45" ht="12.75" customHeight="1" x14ac:dyDescent="0.25"/>
    <row r="59" spans="1:1" ht="12.75" customHeight="1" x14ac:dyDescent="0.25"/>
    <row r="61" spans="1:1" ht="12.75" customHeight="1" x14ac:dyDescent="0.25">
      <c r="A61" s="21"/>
    </row>
    <row r="76" ht="12.75" customHeight="1" x14ac:dyDescent="0.25"/>
  </sheetData>
  <pageMargins left="0.15748031496062992" right="0.15748031496062992" top="0.19685039370078741" bottom="0" header="0.51181102362204722" footer="0.51181102362204722"/>
  <pageSetup paperSize="9" orientation="portrait" horizontalDpi="4294967294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66"/>
  <sheetViews>
    <sheetView showGridLines="0" workbookViewId="0"/>
  </sheetViews>
  <sheetFormatPr defaultColWidth="9.1796875" defaultRowHeight="12.5" x14ac:dyDescent="0.25"/>
  <cols>
    <col min="1" max="1" width="2.453125" customWidth="1"/>
    <col min="5" max="5" width="20.54296875" customWidth="1"/>
    <col min="7" max="7" width="6.54296875" customWidth="1"/>
    <col min="8" max="8" width="8.54296875" customWidth="1"/>
    <col min="10" max="10" width="9" customWidth="1"/>
    <col min="11" max="11" width="9.453125" customWidth="1"/>
  </cols>
  <sheetData>
    <row r="2" spans="3:3" ht="14" x14ac:dyDescent="0.3">
      <c r="C2" s="22" t="s">
        <v>52</v>
      </c>
    </row>
    <row r="14" spans="3:3" ht="12.75" customHeight="1" x14ac:dyDescent="0.25"/>
    <row r="16" spans="3:3" ht="12.75" customHeight="1" x14ac:dyDescent="0.25"/>
    <row r="21" spans="3:3" ht="14" x14ac:dyDescent="0.3">
      <c r="C21" s="22" t="s">
        <v>53</v>
      </c>
    </row>
    <row r="34" ht="12.75" customHeight="1" x14ac:dyDescent="0.25"/>
    <row r="50" spans="2:2" ht="12.75" customHeight="1" x14ac:dyDescent="0.25"/>
    <row r="51" spans="2:2" x14ac:dyDescent="0.25">
      <c r="B51" s="21"/>
    </row>
    <row r="66" ht="12.75" customHeight="1" x14ac:dyDescent="0.25"/>
  </sheetData>
  <pageMargins left="0" right="0" top="0.19685039370078741" bottom="0.19685039370078741" header="0.51181102362204722" footer="0.51181102362204722"/>
  <pageSetup paperSize="9" orientation="portrait" horizontalDpi="4294967294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82"/>
  <sheetViews>
    <sheetView showGridLines="0" workbookViewId="0"/>
  </sheetViews>
  <sheetFormatPr defaultColWidth="9.1796875" defaultRowHeight="12.5" x14ac:dyDescent="0.25"/>
  <cols>
    <col min="4" max="4" width="17.453125" customWidth="1"/>
  </cols>
  <sheetData>
    <row r="1" spans="2:2" ht="14" x14ac:dyDescent="0.3">
      <c r="B1" s="22" t="s">
        <v>14</v>
      </c>
    </row>
    <row r="2" spans="2:2" ht="14" x14ac:dyDescent="0.3">
      <c r="B2" s="22" t="s">
        <v>54</v>
      </c>
    </row>
    <row r="11" spans="2:2" ht="12.75" customHeight="1" x14ac:dyDescent="0.25"/>
    <row r="14" spans="2:2" ht="12.75" customHeight="1" x14ac:dyDescent="0.25"/>
    <row r="25" ht="12.75" customHeight="1" x14ac:dyDescent="0.25"/>
    <row r="31" ht="12.75" customHeight="1" x14ac:dyDescent="0.25"/>
    <row r="40" spans="1:1" ht="12.75" customHeight="1" x14ac:dyDescent="0.25"/>
    <row r="45" spans="1:1" x14ac:dyDescent="0.25">
      <c r="A45" s="21"/>
    </row>
    <row r="47" spans="1:1" ht="12.75" customHeight="1" x14ac:dyDescent="0.25"/>
    <row r="54" ht="12.75" customHeight="1" x14ac:dyDescent="0.25"/>
    <row r="69" ht="12.75" customHeight="1" x14ac:dyDescent="0.25"/>
    <row r="71" ht="12.75" customHeight="1" x14ac:dyDescent="0.25"/>
    <row r="82" ht="12.75" customHeight="1" x14ac:dyDescent="0.25"/>
  </sheetData>
  <pageMargins left="0" right="0" top="0" bottom="0" header="0.51181102362204722" footer="0.51181102362204722"/>
  <pageSetup paperSize="9" orientation="portrait" horizontalDpi="4294967294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47"/>
  <sheetViews>
    <sheetView showGridLines="0" workbookViewId="0"/>
  </sheetViews>
  <sheetFormatPr defaultColWidth="9.1796875" defaultRowHeight="12.5" x14ac:dyDescent="0.25"/>
  <cols>
    <col min="4" max="4" width="22.26953125" customWidth="1"/>
    <col min="9" max="9" width="17.81640625" customWidth="1"/>
  </cols>
  <sheetData>
    <row r="1" spans="2:2" ht="14" x14ac:dyDescent="0.3">
      <c r="B1" s="22" t="s">
        <v>55</v>
      </c>
    </row>
    <row r="10" spans="2:2" ht="12.75" customHeight="1" x14ac:dyDescent="0.25"/>
    <row r="13" spans="2:2" ht="12.75" customHeight="1" x14ac:dyDescent="0.25"/>
    <row r="18" spans="2:2" ht="14" x14ac:dyDescent="0.3">
      <c r="B18" s="22" t="s">
        <v>56</v>
      </c>
    </row>
    <row r="19" spans="2:2" ht="14" x14ac:dyDescent="0.3">
      <c r="B19" s="22"/>
    </row>
    <row r="20" spans="2:2" ht="14" x14ac:dyDescent="0.3">
      <c r="B20" s="22"/>
    </row>
    <row r="21" spans="2:2" ht="14" x14ac:dyDescent="0.3">
      <c r="B21" s="22"/>
    </row>
    <row r="26" spans="2:2" ht="12.75" customHeight="1" x14ac:dyDescent="0.25"/>
    <row r="29" spans="2:2" ht="12.75" customHeight="1" x14ac:dyDescent="0.25"/>
    <row r="40" ht="12.75" customHeight="1" x14ac:dyDescent="0.25"/>
    <row r="42" ht="12.75" customHeight="1" x14ac:dyDescent="0.25"/>
    <row r="44" ht="12.75" customHeight="1" x14ac:dyDescent="0.25"/>
    <row r="51" spans="1:1" x14ac:dyDescent="0.25">
      <c r="A51" s="21"/>
    </row>
    <row r="53" spans="1:1" ht="12.75" customHeight="1" x14ac:dyDescent="0.25"/>
    <row r="54" spans="1:1" ht="12.75" customHeight="1" x14ac:dyDescent="0.25"/>
    <row r="57" spans="1:1" ht="12.75" customHeight="1" x14ac:dyDescent="0.25"/>
    <row r="64" spans="1:1" ht="12.75" customHeight="1" x14ac:dyDescent="0.25"/>
    <row r="67" ht="12.75" customHeight="1" x14ac:dyDescent="0.25"/>
    <row r="69" ht="12.75" customHeight="1" x14ac:dyDescent="0.25"/>
    <row r="77" ht="12.75" customHeight="1" x14ac:dyDescent="0.25"/>
    <row r="96" ht="12.75" customHeight="1" x14ac:dyDescent="0.25"/>
    <row r="114" ht="12.75" customHeight="1" x14ac:dyDescent="0.25"/>
    <row r="127" ht="12.75" customHeight="1" x14ac:dyDescent="0.25"/>
    <row r="147" ht="12.75" customHeight="1" x14ac:dyDescent="0.25"/>
  </sheetData>
  <pageMargins left="0" right="0" top="0" bottom="0.19685039370078741" header="0.51181102362204722" footer="0.51181102362204722"/>
  <pageSetup paperSize="9" scale="95" orientation="portrait" horizontalDpi="4294967294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showGridLines="0" zoomScale="90" zoomScaleNormal="90" workbookViewId="0"/>
  </sheetViews>
  <sheetFormatPr defaultColWidth="9.1796875" defaultRowHeight="12.5" x14ac:dyDescent="0.25"/>
  <cols>
    <col min="1" max="1" width="7" customWidth="1"/>
    <col min="2" max="2" width="40.26953125" customWidth="1"/>
    <col min="3" max="3" width="9.7265625" style="24" bestFit="1" customWidth="1"/>
    <col min="4" max="4" width="11" style="24" bestFit="1" customWidth="1"/>
    <col min="5" max="5" width="12.26953125" style="25" bestFit="1" customWidth="1"/>
    <col min="6" max="6" width="11" style="25" bestFit="1" customWidth="1"/>
    <col min="7" max="7" width="12.26953125" style="25" bestFit="1" customWidth="1"/>
    <col min="8" max="8" width="11.453125" style="25" bestFit="1" customWidth="1"/>
    <col min="9" max="9" width="12.26953125" style="25" bestFit="1" customWidth="1"/>
    <col min="10" max="10" width="12.7265625" style="25" bestFit="1" customWidth="1"/>
    <col min="11" max="11" width="12.26953125" style="25" bestFit="1" customWidth="1"/>
    <col min="12" max="12" width="11" style="25" customWidth="1"/>
    <col min="13" max="13" width="12.26953125" style="25" bestFit="1" customWidth="1"/>
    <col min="14" max="14" width="11" style="25" bestFit="1" customWidth="1"/>
    <col min="15" max="15" width="13.54296875" style="24" bestFit="1" customWidth="1"/>
  </cols>
  <sheetData>
    <row r="1" spans="1:15" ht="16" thickBot="1" x14ac:dyDescent="0.4">
      <c r="A1" s="66"/>
      <c r="B1" s="90" t="s">
        <v>57</v>
      </c>
      <c r="C1" s="91" t="s">
        <v>41</v>
      </c>
      <c r="D1" s="91" t="s">
        <v>42</v>
      </c>
      <c r="E1" s="91" t="s">
        <v>43</v>
      </c>
      <c r="F1" s="91" t="s">
        <v>44</v>
      </c>
      <c r="G1" s="91" t="s">
        <v>45</v>
      </c>
      <c r="H1" s="91" t="s">
        <v>46</v>
      </c>
      <c r="I1" s="91" t="s">
        <v>0</v>
      </c>
      <c r="J1" s="91" t="s">
        <v>58</v>
      </c>
      <c r="K1" s="91" t="s">
        <v>47</v>
      </c>
      <c r="L1" s="91" t="s">
        <v>48</v>
      </c>
      <c r="M1" s="91" t="s">
        <v>49</v>
      </c>
      <c r="N1" s="91" t="s">
        <v>50</v>
      </c>
      <c r="O1" s="92" t="s">
        <v>39</v>
      </c>
    </row>
    <row r="2" spans="1:15" s="27" customFormat="1" ht="15" thickTop="1" thickBot="1" x14ac:dyDescent="0.35">
      <c r="A2" s="67">
        <v>2026</v>
      </c>
      <c r="B2" s="93" t="s">
        <v>2</v>
      </c>
      <c r="C2" s="94">
        <f>C4+C6+C8+C10+C12+C14+C16+C18+C20+C22</f>
        <v>2974300.5042499998</v>
      </c>
      <c r="D2" s="94">
        <f t="shared" ref="D2:O2" si="0">D4+D6+D8+D10+D12+D14+D16+D18+D20+D22</f>
        <v>2905947.7408800004</v>
      </c>
      <c r="E2" s="94">
        <f t="shared" si="0"/>
        <v>2941499.7953699999</v>
      </c>
      <c r="F2" s="94">
        <f t="shared" si="0"/>
        <v>3271321.4441900002</v>
      </c>
      <c r="G2" s="94">
        <f t="shared" si="0"/>
        <v>2743721.1941300007</v>
      </c>
      <c r="H2" s="94">
        <f t="shared" si="0"/>
        <v>3162984.0745600001</v>
      </c>
      <c r="I2" s="94">
        <f t="shared" si="0"/>
        <v>3167571.5327099999</v>
      </c>
      <c r="J2" s="94"/>
      <c r="K2" s="94"/>
      <c r="L2" s="94"/>
      <c r="M2" s="94"/>
      <c r="N2" s="94"/>
      <c r="O2" s="94">
        <f t="shared" si="0"/>
        <v>21167346.286090001</v>
      </c>
    </row>
    <row r="3" spans="1:15" ht="14.5" thickTop="1" x14ac:dyDescent="0.3">
      <c r="A3" s="66">
        <v>2025</v>
      </c>
      <c r="B3" s="93" t="s">
        <v>2</v>
      </c>
      <c r="C3" s="94">
        <f>C5+C7+C9+C11+C13+C15+C17+C19+C21+C23</f>
        <v>3004800.2959599998</v>
      </c>
      <c r="D3" s="94">
        <f t="shared" ref="D3:O3" si="1">D5+D7+D9+D11+D13+D15+D17+D19+D21+D23</f>
        <v>2949473.3656600001</v>
      </c>
      <c r="E3" s="94">
        <f t="shared" si="1"/>
        <v>3117043.7318500001</v>
      </c>
      <c r="F3" s="94">
        <f t="shared" si="1"/>
        <v>2768241.5460600005</v>
      </c>
      <c r="G3" s="94">
        <f t="shared" si="1"/>
        <v>3099795.7390399999</v>
      </c>
      <c r="H3" s="94">
        <f t="shared" si="1"/>
        <v>2542841.6726099998</v>
      </c>
      <c r="I3" s="94">
        <f t="shared" si="1"/>
        <v>2893509.7490300005</v>
      </c>
      <c r="J3" s="94">
        <f t="shared" si="1"/>
        <v>2703935.7765000002</v>
      </c>
      <c r="K3" s="94">
        <f t="shared" si="1"/>
        <v>2915396.0150199998</v>
      </c>
      <c r="L3" s="94">
        <f t="shared" si="1"/>
        <v>3287328.8816300007</v>
      </c>
      <c r="M3" s="94">
        <f t="shared" si="1"/>
        <v>3266072.8869999996</v>
      </c>
      <c r="N3" s="94">
        <f t="shared" si="1"/>
        <v>3816763.3938800003</v>
      </c>
      <c r="O3" s="94">
        <f t="shared" si="1"/>
        <v>36365203.054240003</v>
      </c>
    </row>
    <row r="4" spans="1:15" s="27" customFormat="1" ht="14" x14ac:dyDescent="0.3">
      <c r="A4" s="67">
        <v>2026</v>
      </c>
      <c r="B4" s="95" t="s">
        <v>123</v>
      </c>
      <c r="C4" s="96">
        <v>925804.44142000005</v>
      </c>
      <c r="D4" s="96">
        <v>949283.91885999998</v>
      </c>
      <c r="E4" s="96">
        <v>944944.87606000004</v>
      </c>
      <c r="F4" s="96">
        <v>1108629.62103</v>
      </c>
      <c r="G4" s="96">
        <v>901495.27778</v>
      </c>
      <c r="H4" s="96">
        <v>1014088.49204</v>
      </c>
      <c r="I4" s="96">
        <v>1095033.3743199999</v>
      </c>
      <c r="J4" s="96"/>
      <c r="K4" s="96"/>
      <c r="L4" s="96"/>
      <c r="M4" s="96"/>
      <c r="N4" s="96"/>
      <c r="O4" s="97">
        <v>6939280.0015099999</v>
      </c>
    </row>
    <row r="5" spans="1:15" ht="14" x14ac:dyDescent="0.3">
      <c r="A5" s="66">
        <v>2025</v>
      </c>
      <c r="B5" s="95" t="s">
        <v>123</v>
      </c>
      <c r="C5" s="96">
        <v>1024708.64854</v>
      </c>
      <c r="D5" s="96">
        <v>1063663.0629499999</v>
      </c>
      <c r="E5" s="96">
        <v>1106850.85075</v>
      </c>
      <c r="F5" s="96">
        <v>956182.00378999999</v>
      </c>
      <c r="G5" s="96">
        <v>1055818.5514400001</v>
      </c>
      <c r="H5" s="96">
        <v>862664.01463999995</v>
      </c>
      <c r="I5" s="96">
        <v>1018279.04162</v>
      </c>
      <c r="J5" s="96">
        <v>955107.86158000003</v>
      </c>
      <c r="K5" s="96">
        <v>991736.18547999999</v>
      </c>
      <c r="L5" s="96">
        <v>1089685.15396</v>
      </c>
      <c r="M5" s="96">
        <v>1030808.23671</v>
      </c>
      <c r="N5" s="96">
        <v>1204811.2017300001</v>
      </c>
      <c r="O5" s="97">
        <v>12360314.81319</v>
      </c>
    </row>
    <row r="6" spans="1:15" s="27" customFormat="1" ht="14" x14ac:dyDescent="0.3">
      <c r="A6" s="67">
        <v>2026</v>
      </c>
      <c r="B6" s="95" t="s">
        <v>124</v>
      </c>
      <c r="C6" s="96">
        <v>512423.18961</v>
      </c>
      <c r="D6" s="96">
        <v>397493.98923000001</v>
      </c>
      <c r="E6" s="96">
        <v>394608.40279999998</v>
      </c>
      <c r="F6" s="96">
        <v>328903.32166999998</v>
      </c>
      <c r="G6" s="96">
        <v>322194.89792999998</v>
      </c>
      <c r="H6" s="96">
        <v>398254.91119000001</v>
      </c>
      <c r="I6" s="96">
        <v>296196.00663999998</v>
      </c>
      <c r="J6" s="96"/>
      <c r="K6" s="96"/>
      <c r="L6" s="96"/>
      <c r="M6" s="96"/>
      <c r="N6" s="96"/>
      <c r="O6" s="97">
        <v>2650074.7190700001</v>
      </c>
    </row>
    <row r="7" spans="1:15" ht="14" x14ac:dyDescent="0.3">
      <c r="A7" s="66">
        <v>2025</v>
      </c>
      <c r="B7" s="95" t="s">
        <v>124</v>
      </c>
      <c r="C7" s="96">
        <v>352916.11739000003</v>
      </c>
      <c r="D7" s="96">
        <v>318987.63578999997</v>
      </c>
      <c r="E7" s="96">
        <v>298167.65146000002</v>
      </c>
      <c r="F7" s="96">
        <v>235491.99077999999</v>
      </c>
      <c r="G7" s="96">
        <v>282671.36132999999</v>
      </c>
      <c r="H7" s="96">
        <v>202611.67701000001</v>
      </c>
      <c r="I7" s="96">
        <v>121341.55160000001</v>
      </c>
      <c r="J7" s="96">
        <v>177463.01910999999</v>
      </c>
      <c r="K7" s="96">
        <v>240221.93565</v>
      </c>
      <c r="L7" s="96">
        <v>334464.22200000001</v>
      </c>
      <c r="M7" s="96">
        <v>517955.39017999999</v>
      </c>
      <c r="N7" s="96">
        <v>620947.62795999995</v>
      </c>
      <c r="O7" s="97">
        <v>3703240.1802599998</v>
      </c>
    </row>
    <row r="8" spans="1:15" s="27" customFormat="1" ht="14" x14ac:dyDescent="0.3">
      <c r="A8" s="67">
        <v>2026</v>
      </c>
      <c r="B8" s="95" t="s">
        <v>125</v>
      </c>
      <c r="C8" s="96">
        <v>187041.70297000001</v>
      </c>
      <c r="D8" s="96">
        <v>188665.85227999999</v>
      </c>
      <c r="E8" s="96">
        <v>202224.55987</v>
      </c>
      <c r="F8" s="96">
        <v>209929.35320000001</v>
      </c>
      <c r="G8" s="96">
        <v>190088.15242999999</v>
      </c>
      <c r="H8" s="96">
        <v>203017.65692000001</v>
      </c>
      <c r="I8" s="96">
        <v>215385.22493999999</v>
      </c>
      <c r="J8" s="96"/>
      <c r="K8" s="96"/>
      <c r="L8" s="96"/>
      <c r="M8" s="96"/>
      <c r="N8" s="96"/>
      <c r="O8" s="97">
        <v>1396352.5026100001</v>
      </c>
    </row>
    <row r="9" spans="1:15" ht="14" x14ac:dyDescent="0.3">
      <c r="A9" s="66">
        <v>2025</v>
      </c>
      <c r="B9" s="95" t="s">
        <v>125</v>
      </c>
      <c r="C9" s="96">
        <v>209828.84138</v>
      </c>
      <c r="D9" s="96">
        <v>198799.59487</v>
      </c>
      <c r="E9" s="96">
        <v>223983.42053</v>
      </c>
      <c r="F9" s="96">
        <v>197644.15096</v>
      </c>
      <c r="G9" s="96">
        <v>219783.12380999999</v>
      </c>
      <c r="H9" s="96">
        <v>186531.79668999999</v>
      </c>
      <c r="I9" s="96">
        <v>229092.20434</v>
      </c>
      <c r="J9" s="96">
        <v>209391.82273000001</v>
      </c>
      <c r="K9" s="96">
        <v>225769.6275</v>
      </c>
      <c r="L9" s="96">
        <v>231999.33476</v>
      </c>
      <c r="M9" s="96">
        <v>212025.14558000001</v>
      </c>
      <c r="N9" s="96">
        <v>240516.38294000001</v>
      </c>
      <c r="O9" s="97">
        <v>2585365.4460900002</v>
      </c>
    </row>
    <row r="10" spans="1:15" s="27" customFormat="1" ht="14" x14ac:dyDescent="0.3">
      <c r="A10" s="67">
        <v>2026</v>
      </c>
      <c r="B10" s="95" t="s">
        <v>126</v>
      </c>
      <c r="C10" s="96">
        <v>138009.79092</v>
      </c>
      <c r="D10" s="96">
        <v>133792.36601999999</v>
      </c>
      <c r="E10" s="96">
        <v>131191.44161000001</v>
      </c>
      <c r="F10" s="96">
        <v>134775.32988999999</v>
      </c>
      <c r="G10" s="96">
        <v>99053.063949999996</v>
      </c>
      <c r="H10" s="96">
        <v>114550.50218</v>
      </c>
      <c r="I10" s="96">
        <v>109077.56073</v>
      </c>
      <c r="J10" s="96"/>
      <c r="K10" s="96"/>
      <c r="L10" s="96"/>
      <c r="M10" s="96"/>
      <c r="N10" s="96"/>
      <c r="O10" s="97">
        <v>860450.05530000001</v>
      </c>
    </row>
    <row r="11" spans="1:15" ht="14" x14ac:dyDescent="0.3">
      <c r="A11" s="66">
        <v>2025</v>
      </c>
      <c r="B11" s="95" t="s">
        <v>126</v>
      </c>
      <c r="C11" s="96">
        <v>163152.75396</v>
      </c>
      <c r="D11" s="96">
        <v>144875.76435000001</v>
      </c>
      <c r="E11" s="96">
        <v>160642.42238</v>
      </c>
      <c r="F11" s="96">
        <v>133032.65489000001</v>
      </c>
      <c r="G11" s="96">
        <v>140798.29462</v>
      </c>
      <c r="H11" s="96">
        <v>104641.84478</v>
      </c>
      <c r="I11" s="96">
        <v>135311.07045</v>
      </c>
      <c r="J11" s="96">
        <v>111091.95636</v>
      </c>
      <c r="K11" s="96">
        <v>123656.37734000001</v>
      </c>
      <c r="L11" s="96">
        <v>188283.63828000001</v>
      </c>
      <c r="M11" s="96">
        <v>160393.59515000001</v>
      </c>
      <c r="N11" s="96">
        <v>168273.31933</v>
      </c>
      <c r="O11" s="97">
        <v>1734153.6918899999</v>
      </c>
    </row>
    <row r="12" spans="1:15" s="27" customFormat="1" ht="14" x14ac:dyDescent="0.3">
      <c r="A12" s="67">
        <v>2026</v>
      </c>
      <c r="B12" s="95" t="s">
        <v>127</v>
      </c>
      <c r="C12" s="96">
        <v>177530.16709</v>
      </c>
      <c r="D12" s="96">
        <v>202615.98569</v>
      </c>
      <c r="E12" s="96">
        <v>268363.94309999997</v>
      </c>
      <c r="F12" s="96">
        <v>330189.48288000003</v>
      </c>
      <c r="G12" s="96">
        <v>212071.94185</v>
      </c>
      <c r="H12" s="96">
        <v>242546.29650999999</v>
      </c>
      <c r="I12" s="96">
        <v>186868.16031000001</v>
      </c>
      <c r="J12" s="96"/>
      <c r="K12" s="96"/>
      <c r="L12" s="96"/>
      <c r="M12" s="96"/>
      <c r="N12" s="96"/>
      <c r="O12" s="97">
        <v>1620185.97743</v>
      </c>
    </row>
    <row r="13" spans="1:15" ht="14" x14ac:dyDescent="0.3">
      <c r="A13" s="66">
        <v>2025</v>
      </c>
      <c r="B13" s="95" t="s">
        <v>127</v>
      </c>
      <c r="C13" s="96">
        <v>206060.89421</v>
      </c>
      <c r="D13" s="96">
        <v>215798.86012999999</v>
      </c>
      <c r="E13" s="96">
        <v>216963.52698</v>
      </c>
      <c r="F13" s="96">
        <v>208113.84456</v>
      </c>
      <c r="G13" s="96">
        <v>183702.03542999999</v>
      </c>
      <c r="H13" s="96">
        <v>139627.1686</v>
      </c>
      <c r="I13" s="96">
        <v>164268.66523000001</v>
      </c>
      <c r="J13" s="96">
        <v>122819.55160999999</v>
      </c>
      <c r="K13" s="96">
        <v>143585.96731000001</v>
      </c>
      <c r="L13" s="96">
        <v>200088.88024</v>
      </c>
      <c r="M13" s="96">
        <v>193596.29294000001</v>
      </c>
      <c r="N13" s="96">
        <v>243722.51376999999</v>
      </c>
      <c r="O13" s="97">
        <v>2238348.20101</v>
      </c>
    </row>
    <row r="14" spans="1:15" s="27" customFormat="1" ht="14" x14ac:dyDescent="0.3">
      <c r="A14" s="67">
        <v>2026</v>
      </c>
      <c r="B14" s="95" t="s">
        <v>128</v>
      </c>
      <c r="C14" s="96">
        <v>29911.214530000001</v>
      </c>
      <c r="D14" s="96">
        <v>29500.89529</v>
      </c>
      <c r="E14" s="96">
        <v>29269.9732</v>
      </c>
      <c r="F14" s="96">
        <v>37456.944080000001</v>
      </c>
      <c r="G14" s="96">
        <v>30612.138709999999</v>
      </c>
      <c r="H14" s="96">
        <v>30825.522250000002</v>
      </c>
      <c r="I14" s="96">
        <v>29326.930390000001</v>
      </c>
      <c r="J14" s="96"/>
      <c r="K14" s="96"/>
      <c r="L14" s="96"/>
      <c r="M14" s="96"/>
      <c r="N14" s="96"/>
      <c r="O14" s="97">
        <v>216903.61845000001</v>
      </c>
    </row>
    <row r="15" spans="1:15" ht="14" x14ac:dyDescent="0.3">
      <c r="A15" s="66">
        <v>2025</v>
      </c>
      <c r="B15" s="95" t="s">
        <v>128</v>
      </c>
      <c r="C15" s="96">
        <v>51206.495269999999</v>
      </c>
      <c r="D15" s="96">
        <v>41063.262609999998</v>
      </c>
      <c r="E15" s="96">
        <v>52678.842499999999</v>
      </c>
      <c r="F15" s="96">
        <v>36783.289069999999</v>
      </c>
      <c r="G15" s="96">
        <v>46377.821250000001</v>
      </c>
      <c r="H15" s="96">
        <v>38066.880599999997</v>
      </c>
      <c r="I15" s="96">
        <v>46765.460129999999</v>
      </c>
      <c r="J15" s="96">
        <v>32493.5124</v>
      </c>
      <c r="K15" s="96">
        <v>35974.835639999998</v>
      </c>
      <c r="L15" s="96">
        <v>35437.127119999997</v>
      </c>
      <c r="M15" s="96">
        <v>35969.177909999999</v>
      </c>
      <c r="N15" s="96">
        <v>42937.386059999997</v>
      </c>
      <c r="O15" s="97">
        <v>495754.09055999998</v>
      </c>
    </row>
    <row r="16" spans="1:15" ht="14" x14ac:dyDescent="0.3">
      <c r="A16" s="67">
        <v>2026</v>
      </c>
      <c r="B16" s="95" t="s">
        <v>129</v>
      </c>
      <c r="C16" s="96">
        <v>63852.64428</v>
      </c>
      <c r="D16" s="96">
        <v>80043.006789999999</v>
      </c>
      <c r="E16" s="96">
        <v>64066.314299999998</v>
      </c>
      <c r="F16" s="96">
        <v>81261.4185</v>
      </c>
      <c r="G16" s="96">
        <v>92340.246530000004</v>
      </c>
      <c r="H16" s="96">
        <v>125938.37767</v>
      </c>
      <c r="I16" s="96">
        <v>110382.50756</v>
      </c>
      <c r="J16" s="96"/>
      <c r="K16" s="96"/>
      <c r="L16" s="96"/>
      <c r="M16" s="96"/>
      <c r="N16" s="96"/>
      <c r="O16" s="97">
        <v>617884.51563000004</v>
      </c>
    </row>
    <row r="17" spans="1:15" ht="14" x14ac:dyDescent="0.3">
      <c r="A17" s="66">
        <v>2025</v>
      </c>
      <c r="B17" s="95" t="s">
        <v>129</v>
      </c>
      <c r="C17" s="96">
        <v>85913.865420000002</v>
      </c>
      <c r="D17" s="96">
        <v>65991.330170000001</v>
      </c>
      <c r="E17" s="96">
        <v>62660.676659999997</v>
      </c>
      <c r="F17" s="96">
        <v>77198.856039999999</v>
      </c>
      <c r="G17" s="96">
        <v>99877.326749999993</v>
      </c>
      <c r="H17" s="96">
        <v>99311.338570000007</v>
      </c>
      <c r="I17" s="96">
        <v>109376.6136</v>
      </c>
      <c r="J17" s="96">
        <v>92607.31035</v>
      </c>
      <c r="K17" s="96">
        <v>112281.46172000001</v>
      </c>
      <c r="L17" s="96">
        <v>82093.361940000003</v>
      </c>
      <c r="M17" s="96">
        <v>71462.505430000005</v>
      </c>
      <c r="N17" s="96">
        <v>100840.0701</v>
      </c>
      <c r="O17" s="97">
        <v>1059614.7167499999</v>
      </c>
    </row>
    <row r="18" spans="1:15" ht="14" x14ac:dyDescent="0.3">
      <c r="A18" s="67">
        <v>2026</v>
      </c>
      <c r="B18" s="95" t="s">
        <v>130</v>
      </c>
      <c r="C18" s="96">
        <v>14882.81105</v>
      </c>
      <c r="D18" s="96">
        <v>22093.15582</v>
      </c>
      <c r="E18" s="96">
        <v>17676.32344</v>
      </c>
      <c r="F18" s="96">
        <v>16503.75461</v>
      </c>
      <c r="G18" s="96">
        <v>12804.47934</v>
      </c>
      <c r="H18" s="96">
        <v>9540.3304100000005</v>
      </c>
      <c r="I18" s="96">
        <v>9861.6022300000004</v>
      </c>
      <c r="J18" s="96"/>
      <c r="K18" s="96"/>
      <c r="L18" s="96"/>
      <c r="M18" s="96"/>
      <c r="N18" s="96"/>
      <c r="O18" s="97">
        <v>103362.4569</v>
      </c>
    </row>
    <row r="19" spans="1:15" ht="14" x14ac:dyDescent="0.3">
      <c r="A19" s="66">
        <v>2025</v>
      </c>
      <c r="B19" s="95" t="s">
        <v>130</v>
      </c>
      <c r="C19" s="96">
        <v>18347.959439999999</v>
      </c>
      <c r="D19" s="96">
        <v>19389.35729</v>
      </c>
      <c r="E19" s="96">
        <v>18490.980469999999</v>
      </c>
      <c r="F19" s="96">
        <v>14928.546259999999</v>
      </c>
      <c r="G19" s="96">
        <v>13651.14256</v>
      </c>
      <c r="H19" s="96">
        <v>8090.8728199999996</v>
      </c>
      <c r="I19" s="96">
        <v>8822.1544799999992</v>
      </c>
      <c r="J19" s="96">
        <v>9401.9723099999992</v>
      </c>
      <c r="K19" s="96">
        <v>10118.767959999999</v>
      </c>
      <c r="L19" s="96">
        <v>12525.304270000001</v>
      </c>
      <c r="M19" s="96">
        <v>11742.03889</v>
      </c>
      <c r="N19" s="96">
        <v>14361.3588</v>
      </c>
      <c r="O19" s="97">
        <v>159870.45555000001</v>
      </c>
    </row>
    <row r="20" spans="1:15" ht="14" x14ac:dyDescent="0.3">
      <c r="A20" s="67">
        <v>2026</v>
      </c>
      <c r="B20" s="95" t="s">
        <v>131</v>
      </c>
      <c r="C20" s="98">
        <v>363637.81890000001</v>
      </c>
      <c r="D20" s="98">
        <v>304648.72132000001</v>
      </c>
      <c r="E20" s="98">
        <v>290511.85636999999</v>
      </c>
      <c r="F20" s="98">
        <v>321036.57238999999</v>
      </c>
      <c r="G20" s="98">
        <v>291972.52130000002</v>
      </c>
      <c r="H20" s="96">
        <v>332132.43920000002</v>
      </c>
      <c r="I20" s="96">
        <v>384343.60781000002</v>
      </c>
      <c r="J20" s="96"/>
      <c r="K20" s="96"/>
      <c r="L20" s="96"/>
      <c r="M20" s="96"/>
      <c r="N20" s="96"/>
      <c r="O20" s="97">
        <v>2288283.5372899999</v>
      </c>
    </row>
    <row r="21" spans="1:15" ht="14" x14ac:dyDescent="0.3">
      <c r="A21" s="66">
        <v>2025</v>
      </c>
      <c r="B21" s="95" t="s">
        <v>131</v>
      </c>
      <c r="C21" s="96">
        <v>284326.54002000001</v>
      </c>
      <c r="D21" s="96">
        <v>275420.88746</v>
      </c>
      <c r="E21" s="96">
        <v>304836.20633000002</v>
      </c>
      <c r="F21" s="96">
        <v>287905.59061000001</v>
      </c>
      <c r="G21" s="96">
        <v>335125.50468000001</v>
      </c>
      <c r="H21" s="96">
        <v>313835.32322000002</v>
      </c>
      <c r="I21" s="96">
        <v>370478.42333000002</v>
      </c>
      <c r="J21" s="96">
        <v>337983.60911000002</v>
      </c>
      <c r="K21" s="96">
        <v>346479.46185000002</v>
      </c>
      <c r="L21" s="96">
        <v>381365.16022000002</v>
      </c>
      <c r="M21" s="96">
        <v>362449.60379000002</v>
      </c>
      <c r="N21" s="96">
        <v>443924.35048999998</v>
      </c>
      <c r="O21" s="97">
        <v>4044130.6611100002</v>
      </c>
    </row>
    <row r="22" spans="1:15" ht="14" x14ac:dyDescent="0.3">
      <c r="A22" s="67">
        <v>2026</v>
      </c>
      <c r="B22" s="95" t="s">
        <v>132</v>
      </c>
      <c r="C22" s="98">
        <v>561206.72348000004</v>
      </c>
      <c r="D22" s="98">
        <v>597809.84958000004</v>
      </c>
      <c r="E22" s="98">
        <v>598642.10462</v>
      </c>
      <c r="F22" s="98">
        <v>702635.64593999996</v>
      </c>
      <c r="G22" s="98">
        <v>591088.47430999996</v>
      </c>
      <c r="H22" s="96">
        <v>692089.54619000002</v>
      </c>
      <c r="I22" s="96">
        <v>731096.55778000003</v>
      </c>
      <c r="J22" s="96"/>
      <c r="K22" s="96"/>
      <c r="L22" s="96"/>
      <c r="M22" s="96"/>
      <c r="N22" s="96"/>
      <c r="O22" s="97">
        <v>4474568.9018999999</v>
      </c>
    </row>
    <row r="23" spans="1:15" ht="14" x14ac:dyDescent="0.3">
      <c r="A23" s="66">
        <v>2025</v>
      </c>
      <c r="B23" s="95" t="s">
        <v>132</v>
      </c>
      <c r="C23" s="96">
        <v>608338.18033</v>
      </c>
      <c r="D23" s="98">
        <v>605483.61004000006</v>
      </c>
      <c r="E23" s="96">
        <v>671769.15379000001</v>
      </c>
      <c r="F23" s="96">
        <v>620960.61910000001</v>
      </c>
      <c r="G23" s="96">
        <v>721990.57716999995</v>
      </c>
      <c r="H23" s="96">
        <v>587460.75567999994</v>
      </c>
      <c r="I23" s="96">
        <v>689774.56425000005</v>
      </c>
      <c r="J23" s="96">
        <v>655575.16093999997</v>
      </c>
      <c r="K23" s="96">
        <v>685571.39457</v>
      </c>
      <c r="L23" s="96">
        <v>731386.69883999997</v>
      </c>
      <c r="M23" s="96">
        <v>669670.90041999996</v>
      </c>
      <c r="N23" s="96">
        <v>736429.1827</v>
      </c>
      <c r="O23" s="97">
        <v>7984410.7978299996</v>
      </c>
    </row>
    <row r="24" spans="1:15" ht="14" x14ac:dyDescent="0.3">
      <c r="A24" s="67">
        <v>2026</v>
      </c>
      <c r="B24" s="93" t="s">
        <v>14</v>
      </c>
      <c r="C24" s="99">
        <f>C26+C28+C30+C32+C34+C36+C38+C40+C42+C44+C46+C48+C50+C52+C54</f>
        <v>14116286.543710001</v>
      </c>
      <c r="D24" s="99">
        <f>D26+D28+D30+D32+D34+D36+D38+D40+D42+D44+D46+D48+D50+D52+D54</f>
        <v>15162610.36685</v>
      </c>
      <c r="E24" s="99">
        <f>E26+E28+E30+E32+E34+E36+E38+E40+E42+E44+E46+E48+E50+E52+E54</f>
        <v>15989840.44052</v>
      </c>
      <c r="F24" s="99">
        <f>F26+F28+F30+F32+F34+F36+F38+F40+F42+F44+F46+F48+F50+F52+F54</f>
        <v>18238012.604259998</v>
      </c>
      <c r="G24" s="99">
        <f>G26+G28+G30+G32+G34+G36+G38+G40+G42+G44+G46+G48+G50+G52+G54</f>
        <v>16108154.535969999</v>
      </c>
      <c r="H24" s="99">
        <f>H26+H28+H30+H32+H34+H36+H38+H40+H42+H44+H46+H48+H50+H52+H54</f>
        <v>17915655.773639999</v>
      </c>
      <c r="I24" s="99">
        <f>I26+I28+I30+I32+I34+I36+I38+I40+I42+I44+I46+I48+I50+I52+I54</f>
        <v>18264348.776189998</v>
      </c>
      <c r="J24" s="99"/>
      <c r="K24" s="99"/>
      <c r="L24" s="99"/>
      <c r="M24" s="99"/>
      <c r="N24" s="99"/>
      <c r="O24" s="99">
        <f>O26+O28+O30+O32+O34+O36+O38+O40+O42+O44+O46+O48+O50+O52+O54</f>
        <v>115794909.04114</v>
      </c>
    </row>
    <row r="25" spans="1:15" ht="14" x14ac:dyDescent="0.3">
      <c r="A25" s="66">
        <v>2025</v>
      </c>
      <c r="B25" s="93" t="s">
        <v>14</v>
      </c>
      <c r="C25" s="99">
        <f>C27+C29+C31+C33+C35+C37+C39+C41+C43+C45+C47+C49+C51+C53+C55</f>
        <v>14943059.275749998</v>
      </c>
      <c r="D25" s="99">
        <f>D27+D29+D31+D33+D35+D37+D39+D41+D43+D45+D47+D49+D51+D53+D55</f>
        <v>14668881.527489997</v>
      </c>
      <c r="E25" s="99">
        <f>E27+E29+E31+E33+E35+E37+E39+E41+E43+E45+E47+E49+E51+E53+E55</f>
        <v>16481360.200759999</v>
      </c>
      <c r="F25" s="99">
        <f>F27+F29+F31+F33+F35+F37+F39+F41+F43+F45+F47+F49+F51+F53+F55</f>
        <v>14829601.0538</v>
      </c>
      <c r="G25" s="99">
        <f>G27+G29+G31+G33+G35+G37+G39+G41+G43+G45+G47+G49+G51+G53+G55</f>
        <v>17895030.968049999</v>
      </c>
      <c r="H25" s="99">
        <f>H27+H29+H31+H33+H35+H37+H39+H41+H43+H45+H47+H49+H51+H53+H55</f>
        <v>14591402.79441</v>
      </c>
      <c r="I25" s="99">
        <f>I27+I29+I31+I33+I35+I37+I39+I41+I43+I45+I47+I49+I51+I53+I55</f>
        <v>18152260.255879998</v>
      </c>
      <c r="J25" s="99">
        <f>J27+J29+J31+J33+J35+J37+J39+J41+J43+J45+J47+J49+J51+J53+J55</f>
        <v>15335728.788000001</v>
      </c>
      <c r="K25" s="99">
        <f>K27+K29+K31+K33+K35+K37+K39+K41+K43+K45+K47+K49+K51+K53+K55</f>
        <v>16122019.35956</v>
      </c>
      <c r="L25" s="99">
        <f>L27+L29+L31+L33+L35+L37+L39+L41+L43+L45+L47+L49+L51+L53+L55</f>
        <v>17088059.60537</v>
      </c>
      <c r="M25" s="99">
        <f>M27+M29+M31+M33+M35+M37+M39+M41+M43+M45+M47+M49+M51+M53+M55</f>
        <v>15792712.936889999</v>
      </c>
      <c r="N25" s="99">
        <f>N27+N29+N31+N33+N35+N37+N39+N41+N43+N45+N47+N49+N51+N53+N55</f>
        <v>18724173.63998</v>
      </c>
      <c r="O25" s="99">
        <f>O27+O29+O31+O33+O35+O37+O39+O41+O43+O45+O47+O49+O51+O53+O55</f>
        <v>194624290.40594</v>
      </c>
    </row>
    <row r="26" spans="1:15" ht="14" x14ac:dyDescent="0.3">
      <c r="A26" s="67">
        <v>2026</v>
      </c>
      <c r="B26" s="95" t="s">
        <v>133</v>
      </c>
      <c r="C26" s="96">
        <v>728205.60964000004</v>
      </c>
      <c r="D26" s="96">
        <v>757410.90208999999</v>
      </c>
      <c r="E26" s="96">
        <v>747381.10904000001</v>
      </c>
      <c r="F26" s="96">
        <v>893052.78940999997</v>
      </c>
      <c r="G26" s="96">
        <v>738630.66119999997</v>
      </c>
      <c r="H26" s="96">
        <v>840681.60667000001</v>
      </c>
      <c r="I26" s="96">
        <v>846866.69406999997</v>
      </c>
      <c r="J26" s="96"/>
      <c r="K26" s="96"/>
      <c r="L26" s="96"/>
      <c r="M26" s="96"/>
      <c r="N26" s="96"/>
      <c r="O26" s="97">
        <v>5552229.3721200004</v>
      </c>
    </row>
    <row r="27" spans="1:15" ht="14" x14ac:dyDescent="0.3">
      <c r="A27" s="66">
        <v>2025</v>
      </c>
      <c r="B27" s="95" t="s">
        <v>133</v>
      </c>
      <c r="C27" s="96">
        <v>825096.76489999995</v>
      </c>
      <c r="D27" s="96">
        <v>755759.92177999998</v>
      </c>
      <c r="E27" s="96">
        <v>838028.13314000005</v>
      </c>
      <c r="F27" s="96">
        <v>769934.75791000004</v>
      </c>
      <c r="G27" s="96">
        <v>852159.27567</v>
      </c>
      <c r="H27" s="96">
        <v>691162.70837000001</v>
      </c>
      <c r="I27" s="96">
        <v>776101.03774000006</v>
      </c>
      <c r="J27" s="96">
        <v>748839.23950000003</v>
      </c>
      <c r="K27" s="96">
        <v>785827.77035000001</v>
      </c>
      <c r="L27" s="96">
        <v>839310.28131999995</v>
      </c>
      <c r="M27" s="96">
        <v>740995.76737999998</v>
      </c>
      <c r="N27" s="96">
        <v>781014.98169000004</v>
      </c>
      <c r="O27" s="97">
        <v>9404230.6397500001</v>
      </c>
    </row>
    <row r="28" spans="1:15" ht="14" x14ac:dyDescent="0.3">
      <c r="A28" s="67">
        <v>2026</v>
      </c>
      <c r="B28" s="95" t="s">
        <v>134</v>
      </c>
      <c r="C28" s="96">
        <v>106239.30198</v>
      </c>
      <c r="D28" s="96">
        <v>126728.5441</v>
      </c>
      <c r="E28" s="96">
        <v>112870.87368</v>
      </c>
      <c r="F28" s="96">
        <v>122797.45908</v>
      </c>
      <c r="G28" s="96">
        <v>103930.71163999999</v>
      </c>
      <c r="H28" s="96">
        <v>109434.67593</v>
      </c>
      <c r="I28" s="96">
        <v>148836.76452</v>
      </c>
      <c r="J28" s="96"/>
      <c r="K28" s="96"/>
      <c r="L28" s="96"/>
      <c r="M28" s="96"/>
      <c r="N28" s="96"/>
      <c r="O28" s="97">
        <v>830838.33093000005</v>
      </c>
    </row>
    <row r="29" spans="1:15" ht="14" x14ac:dyDescent="0.3">
      <c r="A29" s="66">
        <v>2025</v>
      </c>
      <c r="B29" s="95" t="s">
        <v>134</v>
      </c>
      <c r="C29" s="96">
        <v>126180.88076</v>
      </c>
      <c r="D29" s="96">
        <v>132248.76302000001</v>
      </c>
      <c r="E29" s="96">
        <v>140696.75202000001</v>
      </c>
      <c r="F29" s="96">
        <v>102625.47383</v>
      </c>
      <c r="G29" s="96">
        <v>124003.21921</v>
      </c>
      <c r="H29" s="96">
        <v>90353.700200000007</v>
      </c>
      <c r="I29" s="96">
        <v>132121.80369</v>
      </c>
      <c r="J29" s="96">
        <v>137127.80006000001</v>
      </c>
      <c r="K29" s="96">
        <v>128459.2203</v>
      </c>
      <c r="L29" s="96">
        <v>129148.73149999999</v>
      </c>
      <c r="M29" s="96">
        <v>100339.51272</v>
      </c>
      <c r="N29" s="96">
        <v>101069.45836999999</v>
      </c>
      <c r="O29" s="97">
        <v>1444375.31568</v>
      </c>
    </row>
    <row r="30" spans="1:15" s="27" customFormat="1" ht="14" x14ac:dyDescent="0.3">
      <c r="A30" s="67">
        <v>2026</v>
      </c>
      <c r="B30" s="95" t="s">
        <v>135</v>
      </c>
      <c r="C30" s="96">
        <v>206144.07691</v>
      </c>
      <c r="D30" s="96">
        <v>220790.17277999999</v>
      </c>
      <c r="E30" s="96">
        <v>207031.05721999999</v>
      </c>
      <c r="F30" s="96">
        <v>237325.63401000001</v>
      </c>
      <c r="G30" s="96">
        <v>181517.42348999999</v>
      </c>
      <c r="H30" s="96">
        <v>204679.91759</v>
      </c>
      <c r="I30" s="96">
        <v>234681.84148</v>
      </c>
      <c r="J30" s="96"/>
      <c r="K30" s="96"/>
      <c r="L30" s="96"/>
      <c r="M30" s="96"/>
      <c r="N30" s="96"/>
      <c r="O30" s="97">
        <v>1492170.1234800001</v>
      </c>
    </row>
    <row r="31" spans="1:15" ht="14" x14ac:dyDescent="0.3">
      <c r="A31" s="66">
        <v>2025</v>
      </c>
      <c r="B31" s="95" t="s">
        <v>135</v>
      </c>
      <c r="C31" s="96">
        <v>229213.02712000001</v>
      </c>
      <c r="D31" s="96">
        <v>227605.85868999999</v>
      </c>
      <c r="E31" s="96">
        <v>234220.14382999999</v>
      </c>
      <c r="F31" s="96">
        <v>199115.23173</v>
      </c>
      <c r="G31" s="96">
        <v>233946.09124000001</v>
      </c>
      <c r="H31" s="96">
        <v>165379.25289999999</v>
      </c>
      <c r="I31" s="96">
        <v>230952.04178</v>
      </c>
      <c r="J31" s="96">
        <v>231825.86559999999</v>
      </c>
      <c r="K31" s="96">
        <v>263391.27314</v>
      </c>
      <c r="L31" s="96">
        <v>286243.48690999998</v>
      </c>
      <c r="M31" s="96">
        <v>250785.01693000001</v>
      </c>
      <c r="N31" s="96">
        <v>284848.55349000002</v>
      </c>
      <c r="O31" s="97">
        <v>2837525.8433599998</v>
      </c>
    </row>
    <row r="32" spans="1:15" ht="14" x14ac:dyDescent="0.3">
      <c r="A32" s="67">
        <v>2026</v>
      </c>
      <c r="B32" s="95" t="s">
        <v>136</v>
      </c>
      <c r="C32" s="98">
        <v>2316739.1387299998</v>
      </c>
      <c r="D32" s="98">
        <v>2394863.8512300001</v>
      </c>
      <c r="E32" s="98">
        <v>3051853.4535599998</v>
      </c>
      <c r="F32" s="98">
        <v>3097266.3598099998</v>
      </c>
      <c r="G32" s="98">
        <v>2933850.6896799998</v>
      </c>
      <c r="H32" s="98">
        <v>3277087.0837400001</v>
      </c>
      <c r="I32" s="98">
        <v>3034902.1729700002</v>
      </c>
      <c r="J32" s="98"/>
      <c r="K32" s="98"/>
      <c r="L32" s="98"/>
      <c r="M32" s="98"/>
      <c r="N32" s="98"/>
      <c r="O32" s="97">
        <v>20106562.74972</v>
      </c>
    </row>
    <row r="33" spans="1:15" ht="14" x14ac:dyDescent="0.3">
      <c r="A33" s="66">
        <v>2025</v>
      </c>
      <c r="B33" s="95" t="s">
        <v>136</v>
      </c>
      <c r="C33" s="96">
        <v>2550854.2575599998</v>
      </c>
      <c r="D33" s="96">
        <v>2485556.5639900002</v>
      </c>
      <c r="E33" s="96">
        <v>2724519.6079000002</v>
      </c>
      <c r="F33" s="98">
        <v>2611350.0594799998</v>
      </c>
      <c r="G33" s="98">
        <v>2786840.2865399998</v>
      </c>
      <c r="H33" s="98">
        <v>2594402.7409700002</v>
      </c>
      <c r="I33" s="98">
        <v>3426764.91891</v>
      </c>
      <c r="J33" s="98">
        <v>2609265.3950499999</v>
      </c>
      <c r="K33" s="98">
        <v>2454875.8865899998</v>
      </c>
      <c r="L33" s="98">
        <v>2650805.5028599999</v>
      </c>
      <c r="M33" s="98">
        <v>2350207.5148200002</v>
      </c>
      <c r="N33" s="98">
        <v>2601467.3657200001</v>
      </c>
      <c r="O33" s="97">
        <v>31846910.100389998</v>
      </c>
    </row>
    <row r="34" spans="1:15" ht="14" x14ac:dyDescent="0.3">
      <c r="A34" s="67">
        <v>2026</v>
      </c>
      <c r="B34" s="95" t="s">
        <v>137</v>
      </c>
      <c r="C34" s="96">
        <v>1337267.5401099999</v>
      </c>
      <c r="D34" s="96">
        <v>1323527.0474400001</v>
      </c>
      <c r="E34" s="96">
        <v>1208049.0052799999</v>
      </c>
      <c r="F34" s="96">
        <v>1445819.12677</v>
      </c>
      <c r="G34" s="96">
        <v>1285373.6884699999</v>
      </c>
      <c r="H34" s="96">
        <v>1373699.26061</v>
      </c>
      <c r="I34" s="96">
        <v>1583146.30816</v>
      </c>
      <c r="J34" s="96"/>
      <c r="K34" s="96"/>
      <c r="L34" s="96"/>
      <c r="M34" s="96"/>
      <c r="N34" s="96"/>
      <c r="O34" s="97">
        <v>9556881.9768400006</v>
      </c>
    </row>
    <row r="35" spans="1:15" ht="14" x14ac:dyDescent="0.3">
      <c r="A35" s="66">
        <v>2025</v>
      </c>
      <c r="B35" s="95" t="s">
        <v>137</v>
      </c>
      <c r="C35" s="96">
        <v>1409229.78523</v>
      </c>
      <c r="D35" s="96">
        <v>1354608.4614800001</v>
      </c>
      <c r="E35" s="96">
        <v>1413608.73495</v>
      </c>
      <c r="F35" s="96">
        <v>1225041.96285</v>
      </c>
      <c r="G35" s="96">
        <v>1514376.91389</v>
      </c>
      <c r="H35" s="96">
        <v>1195468.14295</v>
      </c>
      <c r="I35" s="96">
        <v>1580741.94053</v>
      </c>
      <c r="J35" s="96">
        <v>1519193.189</v>
      </c>
      <c r="K35" s="96">
        <v>1485463.83543</v>
      </c>
      <c r="L35" s="96">
        <v>1508600.27715</v>
      </c>
      <c r="M35" s="96">
        <v>1285104.27244</v>
      </c>
      <c r="N35" s="96">
        <v>1269002.3078900001</v>
      </c>
      <c r="O35" s="97">
        <v>16760439.823790001</v>
      </c>
    </row>
    <row r="36" spans="1:15" ht="14" x14ac:dyDescent="0.3">
      <c r="A36" s="67">
        <v>2026</v>
      </c>
      <c r="B36" s="95" t="s">
        <v>138</v>
      </c>
      <c r="C36" s="96">
        <v>3059004.3872699998</v>
      </c>
      <c r="D36" s="96">
        <v>3540178.3867500001</v>
      </c>
      <c r="E36" s="96">
        <v>3290215.2671400001</v>
      </c>
      <c r="F36" s="96">
        <v>3853133.1606299998</v>
      </c>
      <c r="G36" s="96">
        <v>3258901.7501400001</v>
      </c>
      <c r="H36" s="96">
        <v>3835845.6955200001</v>
      </c>
      <c r="I36" s="96">
        <v>3586208.6131199999</v>
      </c>
      <c r="J36" s="96"/>
      <c r="K36" s="96"/>
      <c r="L36" s="96"/>
      <c r="M36" s="96"/>
      <c r="N36" s="96"/>
      <c r="O36" s="97">
        <v>24423487.260570001</v>
      </c>
    </row>
    <row r="37" spans="1:15" ht="14" x14ac:dyDescent="0.3">
      <c r="A37" s="66">
        <v>2025</v>
      </c>
      <c r="B37" s="95" t="s">
        <v>138</v>
      </c>
      <c r="C37" s="96">
        <v>2996341.7856299998</v>
      </c>
      <c r="D37" s="96">
        <v>2976587.85182</v>
      </c>
      <c r="E37" s="96">
        <v>3514223.81886</v>
      </c>
      <c r="F37" s="96">
        <v>3141772.94753</v>
      </c>
      <c r="G37" s="96">
        <v>3942321.8906899998</v>
      </c>
      <c r="H37" s="96">
        <v>3405079.58635</v>
      </c>
      <c r="I37" s="96">
        <v>3834858.8748900001</v>
      </c>
      <c r="J37" s="96">
        <v>2729859.4945899998</v>
      </c>
      <c r="K37" s="96">
        <v>3657450.0532999998</v>
      </c>
      <c r="L37" s="96">
        <v>3809178.8686799998</v>
      </c>
      <c r="M37" s="96">
        <v>3749735.6471699998</v>
      </c>
      <c r="N37" s="96">
        <v>3759565.6976999999</v>
      </c>
      <c r="O37" s="97">
        <v>41516976.517209999</v>
      </c>
    </row>
    <row r="38" spans="1:15" ht="14" x14ac:dyDescent="0.3">
      <c r="A38" s="67">
        <v>2026</v>
      </c>
      <c r="B38" s="95" t="s">
        <v>139</v>
      </c>
      <c r="C38" s="96">
        <v>166912.11350000001</v>
      </c>
      <c r="D38" s="96">
        <v>176440.92413</v>
      </c>
      <c r="E38" s="96">
        <v>235413.85431</v>
      </c>
      <c r="F38" s="96">
        <v>353492.78448999999</v>
      </c>
      <c r="G38" s="96">
        <v>349625.77901</v>
      </c>
      <c r="H38" s="96">
        <v>279412.78463000001</v>
      </c>
      <c r="I38" s="96">
        <v>166024.75630000001</v>
      </c>
      <c r="J38" s="96"/>
      <c r="K38" s="96"/>
      <c r="L38" s="96"/>
      <c r="M38" s="96"/>
      <c r="N38" s="96"/>
      <c r="O38" s="97">
        <v>1727322.9963700001</v>
      </c>
    </row>
    <row r="39" spans="1:15" ht="14" x14ac:dyDescent="0.3">
      <c r="A39" s="66">
        <v>2025</v>
      </c>
      <c r="B39" s="95" t="s">
        <v>139</v>
      </c>
      <c r="C39" s="96">
        <v>82415.475059999997</v>
      </c>
      <c r="D39" s="96">
        <v>158782.83376000001</v>
      </c>
      <c r="E39" s="96">
        <v>86356.291979999995</v>
      </c>
      <c r="F39" s="96">
        <v>129783.30017</v>
      </c>
      <c r="G39" s="96">
        <v>367051.56397000002</v>
      </c>
      <c r="H39" s="96">
        <v>84044.054889999999</v>
      </c>
      <c r="I39" s="96">
        <v>262568.56161999999</v>
      </c>
      <c r="J39" s="96">
        <v>81743.420469999997</v>
      </c>
      <c r="K39" s="96">
        <v>230420.19359000001</v>
      </c>
      <c r="L39" s="96">
        <v>304893.73233000003</v>
      </c>
      <c r="M39" s="96">
        <v>164250.66383999999</v>
      </c>
      <c r="N39" s="96">
        <v>291256.76345000003</v>
      </c>
      <c r="O39" s="97">
        <v>2243566.85513</v>
      </c>
    </row>
    <row r="40" spans="1:15" ht="14" x14ac:dyDescent="0.3">
      <c r="A40" s="67">
        <v>2026</v>
      </c>
      <c r="B40" s="95" t="s">
        <v>140</v>
      </c>
      <c r="C40" s="96">
        <v>1340490.4224400001</v>
      </c>
      <c r="D40" s="96">
        <v>1407081.36555</v>
      </c>
      <c r="E40" s="96">
        <v>1475197.5741600001</v>
      </c>
      <c r="F40" s="96">
        <v>1763079.66851</v>
      </c>
      <c r="G40" s="96">
        <v>1480270.71328</v>
      </c>
      <c r="H40" s="96">
        <v>1662111.24074</v>
      </c>
      <c r="I40" s="96">
        <v>1803468.9491399999</v>
      </c>
      <c r="J40" s="96"/>
      <c r="K40" s="96"/>
      <c r="L40" s="96"/>
      <c r="M40" s="96"/>
      <c r="N40" s="96"/>
      <c r="O40" s="97">
        <v>10931699.93382</v>
      </c>
    </row>
    <row r="41" spans="1:15" ht="14" x14ac:dyDescent="0.3">
      <c r="A41" s="66">
        <v>2025</v>
      </c>
      <c r="B41" s="95" t="s">
        <v>140</v>
      </c>
      <c r="C41" s="96">
        <v>1223527.53629</v>
      </c>
      <c r="D41" s="96">
        <v>1292780.4327100001</v>
      </c>
      <c r="E41" s="96">
        <v>1477508.4055999999</v>
      </c>
      <c r="F41" s="96">
        <v>1378795.5825499999</v>
      </c>
      <c r="G41" s="96">
        <v>1672887.2511</v>
      </c>
      <c r="H41" s="96">
        <v>1274531.3926899999</v>
      </c>
      <c r="I41" s="96">
        <v>1563390.7886099999</v>
      </c>
      <c r="J41" s="96">
        <v>1488968.5534399999</v>
      </c>
      <c r="K41" s="96">
        <v>1507522.6576799999</v>
      </c>
      <c r="L41" s="96">
        <v>1641060.0219699999</v>
      </c>
      <c r="M41" s="96">
        <v>1476723.2409699999</v>
      </c>
      <c r="N41" s="96">
        <v>1726396.8397599999</v>
      </c>
      <c r="O41" s="97">
        <v>17724092.703370001</v>
      </c>
    </row>
    <row r="42" spans="1:15" ht="14" x14ac:dyDescent="0.3">
      <c r="A42" s="67">
        <v>2026</v>
      </c>
      <c r="B42" s="95" t="s">
        <v>141</v>
      </c>
      <c r="C42" s="96">
        <v>812079.33742</v>
      </c>
      <c r="D42" s="96">
        <v>879786.57160999998</v>
      </c>
      <c r="E42" s="96">
        <v>885293.72835999995</v>
      </c>
      <c r="F42" s="96">
        <v>1024602.15912</v>
      </c>
      <c r="G42" s="96">
        <v>834589.43444999994</v>
      </c>
      <c r="H42" s="96">
        <v>917564.62243999995</v>
      </c>
      <c r="I42" s="96">
        <v>1027269.0131</v>
      </c>
      <c r="J42" s="96"/>
      <c r="K42" s="96"/>
      <c r="L42" s="96"/>
      <c r="M42" s="96"/>
      <c r="N42" s="96"/>
      <c r="O42" s="97">
        <v>6381184.8664999995</v>
      </c>
    </row>
    <row r="43" spans="1:15" ht="14" x14ac:dyDescent="0.3">
      <c r="A43" s="66">
        <v>2025</v>
      </c>
      <c r="B43" s="95" t="s">
        <v>141</v>
      </c>
      <c r="C43" s="96">
        <v>790353.39468999999</v>
      </c>
      <c r="D43" s="96">
        <v>807789.77370999998</v>
      </c>
      <c r="E43" s="96">
        <v>915049.38811000006</v>
      </c>
      <c r="F43" s="96">
        <v>853185.49924999999</v>
      </c>
      <c r="G43" s="96">
        <v>1006417.5271600001</v>
      </c>
      <c r="H43" s="96">
        <v>797324.16085999995</v>
      </c>
      <c r="I43" s="96">
        <v>985146.22398000001</v>
      </c>
      <c r="J43" s="96">
        <v>962257.39645999996</v>
      </c>
      <c r="K43" s="96">
        <v>940787.95357999997</v>
      </c>
      <c r="L43" s="96">
        <v>1067247.5885999999</v>
      </c>
      <c r="M43" s="96">
        <v>979409.60268999997</v>
      </c>
      <c r="N43" s="96">
        <v>1149414.6619899999</v>
      </c>
      <c r="O43" s="97">
        <v>11254383.171080001</v>
      </c>
    </row>
    <row r="44" spans="1:15" ht="14" x14ac:dyDescent="0.3">
      <c r="A44" s="67">
        <v>2026</v>
      </c>
      <c r="B44" s="95" t="s">
        <v>142</v>
      </c>
      <c r="C44" s="96">
        <v>1073111.72251</v>
      </c>
      <c r="D44" s="96">
        <v>1097057.1976900001</v>
      </c>
      <c r="E44" s="96">
        <v>1133833.8189600001</v>
      </c>
      <c r="F44" s="96">
        <v>1361180.9644500001</v>
      </c>
      <c r="G44" s="96">
        <v>1176421.67071</v>
      </c>
      <c r="H44" s="96">
        <v>1361428.93295</v>
      </c>
      <c r="I44" s="96">
        <v>1405256.3311900001</v>
      </c>
      <c r="J44" s="96"/>
      <c r="K44" s="96"/>
      <c r="L44" s="96"/>
      <c r="M44" s="96"/>
      <c r="N44" s="96"/>
      <c r="O44" s="97">
        <v>8608290.6384599991</v>
      </c>
    </row>
    <row r="45" spans="1:15" ht="14" x14ac:dyDescent="0.3">
      <c r="A45" s="66">
        <v>2025</v>
      </c>
      <c r="B45" s="95" t="s">
        <v>142</v>
      </c>
      <c r="C45" s="96">
        <v>1010378.18805</v>
      </c>
      <c r="D45" s="96">
        <v>1020135.27096</v>
      </c>
      <c r="E45" s="96">
        <v>1135121.4034200001</v>
      </c>
      <c r="F45" s="96">
        <v>1080114.40429</v>
      </c>
      <c r="G45" s="96">
        <v>1234404.0353000001</v>
      </c>
      <c r="H45" s="96">
        <v>967548.41740000003</v>
      </c>
      <c r="I45" s="96">
        <v>1186771.55498</v>
      </c>
      <c r="J45" s="96">
        <v>1098532.19567</v>
      </c>
      <c r="K45" s="96">
        <v>1130675.4297400001</v>
      </c>
      <c r="L45" s="96">
        <v>1219321.63586</v>
      </c>
      <c r="M45" s="96">
        <v>1048325.22928</v>
      </c>
      <c r="N45" s="96">
        <v>1107752.6170600001</v>
      </c>
      <c r="O45" s="97">
        <v>13239080.38201</v>
      </c>
    </row>
    <row r="46" spans="1:15" ht="14" x14ac:dyDescent="0.3">
      <c r="A46" s="67">
        <v>2026</v>
      </c>
      <c r="B46" s="95" t="s">
        <v>143</v>
      </c>
      <c r="C46" s="96">
        <v>1080765.06571</v>
      </c>
      <c r="D46" s="96">
        <v>1174782.8158100001</v>
      </c>
      <c r="E46" s="96">
        <v>1533436.01661</v>
      </c>
      <c r="F46" s="96">
        <v>1421909.6628099999</v>
      </c>
      <c r="G46" s="96">
        <v>1418824.1703600001</v>
      </c>
      <c r="H46" s="96">
        <v>1745093.32045</v>
      </c>
      <c r="I46" s="96">
        <v>1379998.2857900001</v>
      </c>
      <c r="J46" s="96"/>
      <c r="K46" s="96"/>
      <c r="L46" s="96"/>
      <c r="M46" s="96"/>
      <c r="N46" s="96"/>
      <c r="O46" s="97">
        <v>9754809.3375400007</v>
      </c>
    </row>
    <row r="47" spans="1:15" ht="14" x14ac:dyDescent="0.3">
      <c r="A47" s="66">
        <v>2025</v>
      </c>
      <c r="B47" s="95" t="s">
        <v>143</v>
      </c>
      <c r="C47" s="96">
        <v>1245833.6785500001</v>
      </c>
      <c r="D47" s="96">
        <v>1233277.96798</v>
      </c>
      <c r="E47" s="96">
        <v>1539795.1805400001</v>
      </c>
      <c r="F47" s="96">
        <v>1300330.56874</v>
      </c>
      <c r="G47" s="96">
        <v>1496070.90475</v>
      </c>
      <c r="H47" s="96">
        <v>1430238.3015000001</v>
      </c>
      <c r="I47" s="96">
        <v>1351623.13726</v>
      </c>
      <c r="J47" s="96">
        <v>1364739.8447199999</v>
      </c>
      <c r="K47" s="96">
        <v>1478968.3737900001</v>
      </c>
      <c r="L47" s="96">
        <v>1287155.7768000001</v>
      </c>
      <c r="M47" s="96">
        <v>1313238.46903</v>
      </c>
      <c r="N47" s="96">
        <v>1490897.6266300001</v>
      </c>
      <c r="O47" s="97">
        <v>16532169.830290001</v>
      </c>
    </row>
    <row r="48" spans="1:15" ht="14" x14ac:dyDescent="0.3">
      <c r="A48" s="67">
        <v>2026</v>
      </c>
      <c r="B48" s="95" t="s">
        <v>144</v>
      </c>
      <c r="C48" s="96">
        <v>316665.27356</v>
      </c>
      <c r="D48" s="96">
        <v>330864.89756999997</v>
      </c>
      <c r="E48" s="96">
        <v>376145.72417</v>
      </c>
      <c r="F48" s="96">
        <v>424412.87643</v>
      </c>
      <c r="G48" s="96">
        <v>360204.44802000001</v>
      </c>
      <c r="H48" s="96">
        <v>419272.70408</v>
      </c>
      <c r="I48" s="96">
        <v>424801.73352000001</v>
      </c>
      <c r="J48" s="96"/>
      <c r="K48" s="96"/>
      <c r="L48" s="96"/>
      <c r="M48" s="96"/>
      <c r="N48" s="96"/>
      <c r="O48" s="97">
        <v>2652367.65735</v>
      </c>
    </row>
    <row r="49" spans="1:15" ht="14" x14ac:dyDescent="0.3">
      <c r="A49" s="66">
        <v>2025</v>
      </c>
      <c r="B49" s="95" t="s">
        <v>144</v>
      </c>
      <c r="C49" s="96">
        <v>317167.46931000001</v>
      </c>
      <c r="D49" s="96">
        <v>320214.92627</v>
      </c>
      <c r="E49" s="96">
        <v>375147.76507999998</v>
      </c>
      <c r="F49" s="96">
        <v>387268.29476000002</v>
      </c>
      <c r="G49" s="96">
        <v>413257.34639000002</v>
      </c>
      <c r="H49" s="96">
        <v>365425.93476999999</v>
      </c>
      <c r="I49" s="96">
        <v>427228.41396999999</v>
      </c>
      <c r="J49" s="96">
        <v>363877.64711000002</v>
      </c>
      <c r="K49" s="96">
        <v>381331.92855999997</v>
      </c>
      <c r="L49" s="96">
        <v>402921.58223</v>
      </c>
      <c r="M49" s="96">
        <v>359543.95484999998</v>
      </c>
      <c r="N49" s="96">
        <v>385128.08968999999</v>
      </c>
      <c r="O49" s="97">
        <v>4498513.3529899996</v>
      </c>
    </row>
    <row r="50" spans="1:15" ht="14" x14ac:dyDescent="0.3">
      <c r="A50" s="67">
        <v>2026</v>
      </c>
      <c r="B50" s="95" t="s">
        <v>145</v>
      </c>
      <c r="C50" s="96">
        <v>483818.97527</v>
      </c>
      <c r="D50" s="96">
        <v>569646.94506000006</v>
      </c>
      <c r="E50" s="96">
        <v>352395.31579999998</v>
      </c>
      <c r="F50" s="96">
        <v>601530.09920000006</v>
      </c>
      <c r="G50" s="96">
        <v>443584.88585999998</v>
      </c>
      <c r="H50" s="96">
        <v>447613.46607000002</v>
      </c>
      <c r="I50" s="96">
        <v>802293.13239000004</v>
      </c>
      <c r="J50" s="96"/>
      <c r="K50" s="96"/>
      <c r="L50" s="96"/>
      <c r="M50" s="96"/>
      <c r="N50" s="96"/>
      <c r="O50" s="97">
        <v>3700882.81965</v>
      </c>
    </row>
    <row r="51" spans="1:15" ht="14" x14ac:dyDescent="0.3">
      <c r="A51" s="66">
        <v>2025</v>
      </c>
      <c r="B51" s="95" t="s">
        <v>145</v>
      </c>
      <c r="C51" s="96">
        <v>1162541.7113000001</v>
      </c>
      <c r="D51" s="96">
        <v>877795.87298999995</v>
      </c>
      <c r="E51" s="96">
        <v>565640.82074</v>
      </c>
      <c r="F51" s="96">
        <v>503105.11076000001</v>
      </c>
      <c r="G51" s="96">
        <v>853334.53607000003</v>
      </c>
      <c r="H51" s="96">
        <v>379389.43831</v>
      </c>
      <c r="I51" s="96">
        <v>756187.43886999995</v>
      </c>
      <c r="J51" s="96">
        <v>596468.79905000003</v>
      </c>
      <c r="K51" s="96">
        <v>498420.43046</v>
      </c>
      <c r="L51" s="96">
        <v>568818.98661999998</v>
      </c>
      <c r="M51" s="96">
        <v>615179.57655</v>
      </c>
      <c r="N51" s="96">
        <v>553359.34247000003</v>
      </c>
      <c r="O51" s="97">
        <v>7930242.0641900003</v>
      </c>
    </row>
    <row r="52" spans="1:15" ht="14" x14ac:dyDescent="0.3">
      <c r="A52" s="67">
        <v>2026</v>
      </c>
      <c r="B52" s="95" t="s">
        <v>146</v>
      </c>
      <c r="C52" s="96">
        <v>554340.29385999998</v>
      </c>
      <c r="D52" s="96">
        <v>552700.58626000001</v>
      </c>
      <c r="E52" s="96">
        <v>799815.26431</v>
      </c>
      <c r="F52" s="96">
        <v>962318.63098000002</v>
      </c>
      <c r="G52" s="96">
        <v>992061.54859000002</v>
      </c>
      <c r="H52" s="96">
        <v>802804.50081</v>
      </c>
      <c r="I52" s="96">
        <v>1122699.3441300001</v>
      </c>
      <c r="J52" s="96"/>
      <c r="K52" s="96"/>
      <c r="L52" s="96"/>
      <c r="M52" s="96"/>
      <c r="N52" s="96"/>
      <c r="O52" s="97">
        <v>5786740.1689400002</v>
      </c>
    </row>
    <row r="53" spans="1:15" ht="14" x14ac:dyDescent="0.3">
      <c r="A53" s="66">
        <v>2025</v>
      </c>
      <c r="B53" s="95" t="s">
        <v>146</v>
      </c>
      <c r="C53" s="96">
        <v>385075.39113</v>
      </c>
      <c r="D53" s="96">
        <v>435226.85595</v>
      </c>
      <c r="E53" s="96">
        <v>883920.19247000001</v>
      </c>
      <c r="F53" s="96">
        <v>538166.54835000006</v>
      </c>
      <c r="G53" s="96">
        <v>740975.65948000003</v>
      </c>
      <c r="H53" s="96">
        <v>619543.42550999997</v>
      </c>
      <c r="I53" s="96">
        <v>981427.40345999994</v>
      </c>
      <c r="J53" s="96">
        <v>833841.72363999998</v>
      </c>
      <c r="K53" s="96">
        <v>572821.24259000004</v>
      </c>
      <c r="L53" s="96">
        <v>707493.98236999998</v>
      </c>
      <c r="M53" s="96">
        <v>746154.93367000006</v>
      </c>
      <c r="N53" s="96">
        <v>2561194.33458</v>
      </c>
      <c r="O53" s="97">
        <v>10005841.6932</v>
      </c>
    </row>
    <row r="54" spans="1:15" ht="14" x14ac:dyDescent="0.3">
      <c r="A54" s="67">
        <v>2026</v>
      </c>
      <c r="B54" s="95" t="s">
        <v>147</v>
      </c>
      <c r="C54" s="96">
        <v>534503.28480000002</v>
      </c>
      <c r="D54" s="96">
        <v>610750.15878000006</v>
      </c>
      <c r="E54" s="96">
        <v>580908.37792</v>
      </c>
      <c r="F54" s="96">
        <v>676091.22855999996</v>
      </c>
      <c r="G54" s="96">
        <v>550366.96106999996</v>
      </c>
      <c r="H54" s="96">
        <v>638925.96140999999</v>
      </c>
      <c r="I54" s="96">
        <v>697894.83631000004</v>
      </c>
      <c r="J54" s="96"/>
      <c r="K54" s="96"/>
      <c r="L54" s="96"/>
      <c r="M54" s="96"/>
      <c r="N54" s="96"/>
      <c r="O54" s="97">
        <v>4289440.8088499997</v>
      </c>
    </row>
    <row r="55" spans="1:15" ht="14" x14ac:dyDescent="0.3">
      <c r="A55" s="66">
        <v>2025</v>
      </c>
      <c r="B55" s="95" t="s">
        <v>147</v>
      </c>
      <c r="C55" s="96">
        <v>588849.93016999995</v>
      </c>
      <c r="D55" s="96">
        <v>590510.17238</v>
      </c>
      <c r="E55" s="96">
        <v>637523.56212000002</v>
      </c>
      <c r="F55" s="96">
        <v>609011.31160000002</v>
      </c>
      <c r="G55" s="96">
        <v>656984.46658999997</v>
      </c>
      <c r="H55" s="96">
        <v>531511.53674000001</v>
      </c>
      <c r="I55" s="96">
        <v>656376.11558999994</v>
      </c>
      <c r="J55" s="96">
        <v>569188.22363999998</v>
      </c>
      <c r="K55" s="96">
        <v>605603.11046</v>
      </c>
      <c r="L55" s="96">
        <v>665859.15017000004</v>
      </c>
      <c r="M55" s="96">
        <v>612719.53454999998</v>
      </c>
      <c r="N55" s="96">
        <v>661804.99948999996</v>
      </c>
      <c r="O55" s="97">
        <v>7385942.1135</v>
      </c>
    </row>
    <row r="56" spans="1:15" ht="14" x14ac:dyDescent="0.3">
      <c r="A56" s="67">
        <v>2026</v>
      </c>
      <c r="B56" s="93" t="s">
        <v>31</v>
      </c>
      <c r="C56" s="99">
        <f>C58</f>
        <v>518900.74560000002</v>
      </c>
      <c r="D56" s="99">
        <f t="shared" ref="D56:O56" si="2">D58</f>
        <v>474021.08072000003</v>
      </c>
      <c r="E56" s="99">
        <f t="shared" si="2"/>
        <v>571473.96074000001</v>
      </c>
      <c r="F56" s="99">
        <f t="shared" si="2"/>
        <v>675620.98334000004</v>
      </c>
      <c r="G56" s="99">
        <f t="shared" si="2"/>
        <v>501589.35856999998</v>
      </c>
      <c r="H56" s="99">
        <f t="shared" si="2"/>
        <v>692491.73447999998</v>
      </c>
      <c r="I56" s="99">
        <f t="shared" si="2"/>
        <v>645379.10519000003</v>
      </c>
      <c r="J56" s="99"/>
      <c r="K56" s="99"/>
      <c r="L56" s="99"/>
      <c r="M56" s="99"/>
      <c r="N56" s="99"/>
      <c r="O56" s="99">
        <f t="shared" si="2"/>
        <v>4079476.9686400001</v>
      </c>
    </row>
    <row r="57" spans="1:15" ht="14" x14ac:dyDescent="0.3">
      <c r="A57" s="66">
        <v>2025</v>
      </c>
      <c r="B57" s="93" t="s">
        <v>31</v>
      </c>
      <c r="C57" s="99">
        <f>C59</f>
        <v>456640.6508</v>
      </c>
      <c r="D57" s="99">
        <f t="shared" ref="D57:O57" si="3">D59</f>
        <v>417965.56385999999</v>
      </c>
      <c r="E57" s="99">
        <f t="shared" si="3"/>
        <v>492702.61076000001</v>
      </c>
      <c r="F57" s="99">
        <f t="shared" si="3"/>
        <v>474386.29479000001</v>
      </c>
      <c r="G57" s="99">
        <f t="shared" si="3"/>
        <v>531011.77844000002</v>
      </c>
      <c r="H57" s="99">
        <f t="shared" si="3"/>
        <v>490379.5393</v>
      </c>
      <c r="I57" s="99">
        <f t="shared" si="3"/>
        <v>571275.46848000004</v>
      </c>
      <c r="J57" s="99">
        <f t="shared" si="3"/>
        <v>522783.40360000002</v>
      </c>
      <c r="K57" s="99">
        <f t="shared" si="3"/>
        <v>549583.27093999996</v>
      </c>
      <c r="L57" s="99">
        <f t="shared" si="3"/>
        <v>583303.73604999995</v>
      </c>
      <c r="M57" s="99">
        <f t="shared" si="3"/>
        <v>531833.52486</v>
      </c>
      <c r="N57" s="99">
        <f t="shared" si="3"/>
        <v>588516.75433000003</v>
      </c>
      <c r="O57" s="99">
        <f t="shared" si="3"/>
        <v>6210382.5962100001</v>
      </c>
    </row>
    <row r="58" spans="1:15" ht="14" x14ac:dyDescent="0.3">
      <c r="A58" s="67">
        <v>2026</v>
      </c>
      <c r="B58" s="95" t="s">
        <v>148</v>
      </c>
      <c r="C58" s="96">
        <v>518900.74560000002</v>
      </c>
      <c r="D58" s="96">
        <v>474021.08072000003</v>
      </c>
      <c r="E58" s="96">
        <v>571473.96074000001</v>
      </c>
      <c r="F58" s="96">
        <v>675620.98334000004</v>
      </c>
      <c r="G58" s="96">
        <v>501589.35856999998</v>
      </c>
      <c r="H58" s="96">
        <v>692491.73447999998</v>
      </c>
      <c r="I58" s="96">
        <v>645379.10519000003</v>
      </c>
      <c r="J58" s="96"/>
      <c r="K58" s="96"/>
      <c r="L58" s="96"/>
      <c r="M58" s="96"/>
      <c r="N58" s="96"/>
      <c r="O58" s="97">
        <v>4079476.9686400001</v>
      </c>
    </row>
    <row r="59" spans="1:15" ht="14.5" thickBot="1" x14ac:dyDescent="0.35">
      <c r="A59" s="66">
        <v>2025</v>
      </c>
      <c r="B59" s="95" t="s">
        <v>148</v>
      </c>
      <c r="C59" s="96">
        <v>456640.6508</v>
      </c>
      <c r="D59" s="96">
        <v>417965.56385999999</v>
      </c>
      <c r="E59" s="96">
        <v>492702.61076000001</v>
      </c>
      <c r="F59" s="96">
        <v>474386.29479000001</v>
      </c>
      <c r="G59" s="96">
        <v>531011.77844000002</v>
      </c>
      <c r="H59" s="96">
        <v>490379.5393</v>
      </c>
      <c r="I59" s="96">
        <v>571275.46848000004</v>
      </c>
      <c r="J59" s="96">
        <v>522783.40360000002</v>
      </c>
      <c r="K59" s="96">
        <v>549583.27093999996</v>
      </c>
      <c r="L59" s="96">
        <v>583303.73604999995</v>
      </c>
      <c r="M59" s="96">
        <v>531833.52486</v>
      </c>
      <c r="N59" s="96">
        <v>588516.75433000003</v>
      </c>
      <c r="O59" s="97">
        <v>6210382.5962100001</v>
      </c>
    </row>
    <row r="60" spans="1:15" s="23" customFormat="1" ht="15" customHeight="1" thickBot="1" x14ac:dyDescent="0.3">
      <c r="A60" s="100">
        <v>2002</v>
      </c>
      <c r="B60" s="101" t="s">
        <v>37</v>
      </c>
      <c r="C60" s="102">
        <v>2607319.6609999998</v>
      </c>
      <c r="D60" s="102">
        <v>2383772.9539999999</v>
      </c>
      <c r="E60" s="102">
        <v>2918943.5210000002</v>
      </c>
      <c r="F60" s="102">
        <v>2742857.9219999998</v>
      </c>
      <c r="G60" s="102">
        <v>3000325.2429999998</v>
      </c>
      <c r="H60" s="102">
        <v>2770693.8810000001</v>
      </c>
      <c r="I60" s="102">
        <v>3103851.8620000002</v>
      </c>
      <c r="J60" s="102">
        <v>2975888.9739999999</v>
      </c>
      <c r="K60" s="102">
        <v>3218206.861</v>
      </c>
      <c r="L60" s="102">
        <v>3501128.02</v>
      </c>
      <c r="M60" s="102">
        <v>3593604.8960000002</v>
      </c>
      <c r="N60" s="102">
        <v>3242495.2340000002</v>
      </c>
      <c r="O60" s="103">
        <f>SUM(C60:N60)</f>
        <v>36059089.028999999</v>
      </c>
    </row>
    <row r="61" spans="1:15" s="23" customFormat="1" ht="15" customHeight="1" thickBot="1" x14ac:dyDescent="0.3">
      <c r="A61" s="100">
        <v>2003</v>
      </c>
      <c r="B61" s="101" t="s">
        <v>37</v>
      </c>
      <c r="C61" s="102">
        <v>3533705.5819999999</v>
      </c>
      <c r="D61" s="102">
        <v>2923460.39</v>
      </c>
      <c r="E61" s="102">
        <v>3908255.9909999999</v>
      </c>
      <c r="F61" s="102">
        <v>3662183.449</v>
      </c>
      <c r="G61" s="102">
        <v>3860471.3</v>
      </c>
      <c r="H61" s="102">
        <v>3796113.5219999999</v>
      </c>
      <c r="I61" s="102">
        <v>4236114.2640000004</v>
      </c>
      <c r="J61" s="102">
        <v>3828726.17</v>
      </c>
      <c r="K61" s="102">
        <v>4114677.523</v>
      </c>
      <c r="L61" s="102">
        <v>4824388.2589999996</v>
      </c>
      <c r="M61" s="102">
        <v>3969697.4580000001</v>
      </c>
      <c r="N61" s="102">
        <v>4595042.3940000003</v>
      </c>
      <c r="O61" s="103">
        <f t="shared" ref="O61:O79" si="4">SUM(C61:N61)</f>
        <v>47252836.302000001</v>
      </c>
    </row>
    <row r="62" spans="1:15" s="23" customFormat="1" ht="15" customHeight="1" thickBot="1" x14ac:dyDescent="0.3">
      <c r="A62" s="100">
        <v>2004</v>
      </c>
      <c r="B62" s="101" t="s">
        <v>37</v>
      </c>
      <c r="C62" s="102">
        <v>4619660.84</v>
      </c>
      <c r="D62" s="102">
        <v>3664503.0430000001</v>
      </c>
      <c r="E62" s="102">
        <v>5218042.1770000001</v>
      </c>
      <c r="F62" s="102">
        <v>5072462.9939999999</v>
      </c>
      <c r="G62" s="102">
        <v>5170061.6050000004</v>
      </c>
      <c r="H62" s="102">
        <v>5284383.2860000003</v>
      </c>
      <c r="I62" s="102">
        <v>5632138.7980000004</v>
      </c>
      <c r="J62" s="102">
        <v>4707491.284</v>
      </c>
      <c r="K62" s="102">
        <v>5656283.5209999997</v>
      </c>
      <c r="L62" s="102">
        <v>5867342.1210000003</v>
      </c>
      <c r="M62" s="102">
        <v>5733908.9759999998</v>
      </c>
      <c r="N62" s="102">
        <v>6540874.1749999998</v>
      </c>
      <c r="O62" s="103">
        <f t="shared" si="4"/>
        <v>63167152.819999993</v>
      </c>
    </row>
    <row r="63" spans="1:15" s="23" customFormat="1" ht="15" customHeight="1" thickBot="1" x14ac:dyDescent="0.3">
      <c r="A63" s="100">
        <v>2005</v>
      </c>
      <c r="B63" s="101" t="s">
        <v>37</v>
      </c>
      <c r="C63" s="102">
        <v>4997279.7240000004</v>
      </c>
      <c r="D63" s="102">
        <v>5651741.2520000003</v>
      </c>
      <c r="E63" s="102">
        <v>6591859.2180000003</v>
      </c>
      <c r="F63" s="102">
        <v>6128131.8779999996</v>
      </c>
      <c r="G63" s="102">
        <v>5977226.2170000002</v>
      </c>
      <c r="H63" s="102">
        <v>6038534.3669999996</v>
      </c>
      <c r="I63" s="102">
        <v>5763466.3530000001</v>
      </c>
      <c r="J63" s="102">
        <v>5552867.2120000003</v>
      </c>
      <c r="K63" s="102">
        <v>6814268.9409999996</v>
      </c>
      <c r="L63" s="102">
        <v>6772178.5690000001</v>
      </c>
      <c r="M63" s="102">
        <v>5942575.7819999997</v>
      </c>
      <c r="N63" s="102">
        <v>7246278.6299999999</v>
      </c>
      <c r="O63" s="103">
        <f t="shared" si="4"/>
        <v>73476408.142999992</v>
      </c>
    </row>
    <row r="64" spans="1:15" s="23" customFormat="1" ht="15" customHeight="1" thickBot="1" x14ac:dyDescent="0.3">
      <c r="A64" s="100">
        <v>2006</v>
      </c>
      <c r="B64" s="101" t="s">
        <v>37</v>
      </c>
      <c r="C64" s="102">
        <v>5133048.8810000001</v>
      </c>
      <c r="D64" s="102">
        <v>6058251.2790000001</v>
      </c>
      <c r="E64" s="102">
        <v>7411101.659</v>
      </c>
      <c r="F64" s="102">
        <v>6456090.2609999999</v>
      </c>
      <c r="G64" s="102">
        <v>7041543.2470000004</v>
      </c>
      <c r="H64" s="102">
        <v>7815434.6220000004</v>
      </c>
      <c r="I64" s="102">
        <v>7067411.4790000003</v>
      </c>
      <c r="J64" s="102">
        <v>6811202.4100000001</v>
      </c>
      <c r="K64" s="102">
        <v>7606551.0949999997</v>
      </c>
      <c r="L64" s="102">
        <v>6888812.5489999996</v>
      </c>
      <c r="M64" s="102">
        <v>8641474.5559999999</v>
      </c>
      <c r="N64" s="102">
        <v>8603753.4800000004</v>
      </c>
      <c r="O64" s="103">
        <f t="shared" si="4"/>
        <v>85534675.517999992</v>
      </c>
    </row>
    <row r="65" spans="1:15" s="23" customFormat="1" ht="15" customHeight="1" thickBot="1" x14ac:dyDescent="0.3">
      <c r="A65" s="100">
        <v>2007</v>
      </c>
      <c r="B65" s="101" t="s">
        <v>37</v>
      </c>
      <c r="C65" s="102">
        <v>6564559.7929999996</v>
      </c>
      <c r="D65" s="102">
        <v>7656951.608</v>
      </c>
      <c r="E65" s="102">
        <v>8957851.6209999993</v>
      </c>
      <c r="F65" s="102">
        <v>8313312.0049999999</v>
      </c>
      <c r="G65" s="102">
        <v>9147620.0419999994</v>
      </c>
      <c r="H65" s="102">
        <v>8980247.4370000008</v>
      </c>
      <c r="I65" s="102">
        <v>8937741.591</v>
      </c>
      <c r="J65" s="102">
        <v>8736689.0920000002</v>
      </c>
      <c r="K65" s="102">
        <v>9038743.8959999997</v>
      </c>
      <c r="L65" s="102">
        <v>9895216.6219999995</v>
      </c>
      <c r="M65" s="102">
        <v>11318798.220000001</v>
      </c>
      <c r="N65" s="102">
        <v>9724017.977</v>
      </c>
      <c r="O65" s="103">
        <f t="shared" si="4"/>
        <v>107271749.90399998</v>
      </c>
    </row>
    <row r="66" spans="1:15" s="23" customFormat="1" ht="15" customHeight="1" thickBot="1" x14ac:dyDescent="0.3">
      <c r="A66" s="100">
        <v>2008</v>
      </c>
      <c r="B66" s="101" t="s">
        <v>37</v>
      </c>
      <c r="C66" s="102">
        <v>10632207.040999999</v>
      </c>
      <c r="D66" s="102">
        <v>11077899.119999999</v>
      </c>
      <c r="E66" s="102">
        <v>11428587.233999999</v>
      </c>
      <c r="F66" s="102">
        <v>11363963.503</v>
      </c>
      <c r="G66" s="102">
        <v>12477968.699999999</v>
      </c>
      <c r="H66" s="102">
        <v>11770634.384</v>
      </c>
      <c r="I66" s="102">
        <v>12595426.863</v>
      </c>
      <c r="J66" s="102">
        <v>11046830.085999999</v>
      </c>
      <c r="K66" s="102">
        <v>12793148.034</v>
      </c>
      <c r="L66" s="102">
        <v>9722708.7899999991</v>
      </c>
      <c r="M66" s="102">
        <v>9395872.8969999999</v>
      </c>
      <c r="N66" s="102">
        <v>7721948.9740000004</v>
      </c>
      <c r="O66" s="103">
        <f t="shared" si="4"/>
        <v>132027195.626</v>
      </c>
    </row>
    <row r="67" spans="1:15" s="23" customFormat="1" ht="15" customHeight="1" thickBot="1" x14ac:dyDescent="0.3">
      <c r="A67" s="100">
        <v>2009</v>
      </c>
      <c r="B67" s="101" t="s">
        <v>37</v>
      </c>
      <c r="C67" s="102">
        <v>7884493.5240000002</v>
      </c>
      <c r="D67" s="102">
        <v>8435115.8340000007</v>
      </c>
      <c r="E67" s="102">
        <v>8155485.0810000002</v>
      </c>
      <c r="F67" s="102">
        <v>7561696.2829999998</v>
      </c>
      <c r="G67" s="102">
        <v>7346407.5279999999</v>
      </c>
      <c r="H67" s="102">
        <v>8329692.7829999998</v>
      </c>
      <c r="I67" s="102">
        <v>9055733.6710000001</v>
      </c>
      <c r="J67" s="102">
        <v>7839908.8420000002</v>
      </c>
      <c r="K67" s="102">
        <v>8480708.3870000001</v>
      </c>
      <c r="L67" s="102">
        <v>10095768.029999999</v>
      </c>
      <c r="M67" s="102">
        <v>8903010.773</v>
      </c>
      <c r="N67" s="102">
        <v>10054591.867000001</v>
      </c>
      <c r="O67" s="103">
        <f t="shared" si="4"/>
        <v>102142612.603</v>
      </c>
    </row>
    <row r="68" spans="1:15" s="23" customFormat="1" ht="15" customHeight="1" thickBot="1" x14ac:dyDescent="0.3">
      <c r="A68" s="100">
        <v>2010</v>
      </c>
      <c r="B68" s="101" t="s">
        <v>37</v>
      </c>
      <c r="C68" s="102">
        <v>7828748.0580000002</v>
      </c>
      <c r="D68" s="102">
        <v>8263237.8140000002</v>
      </c>
      <c r="E68" s="102">
        <v>9886488.1710000001</v>
      </c>
      <c r="F68" s="102">
        <v>9396006.6539999992</v>
      </c>
      <c r="G68" s="102">
        <v>9799958.1170000006</v>
      </c>
      <c r="H68" s="102">
        <v>9542907.6439999994</v>
      </c>
      <c r="I68" s="102">
        <v>9564682.5449999999</v>
      </c>
      <c r="J68" s="102">
        <v>8523451.9729999993</v>
      </c>
      <c r="K68" s="102">
        <v>8909230.5209999997</v>
      </c>
      <c r="L68" s="102">
        <v>10963586.27</v>
      </c>
      <c r="M68" s="102">
        <v>9382369.7180000003</v>
      </c>
      <c r="N68" s="102">
        <v>11822551.698999999</v>
      </c>
      <c r="O68" s="103">
        <f t="shared" si="4"/>
        <v>113883219.18399999</v>
      </c>
    </row>
    <row r="69" spans="1:15" s="23" customFormat="1" ht="15" customHeight="1" thickBot="1" x14ac:dyDescent="0.3">
      <c r="A69" s="100">
        <v>2011</v>
      </c>
      <c r="B69" s="101" t="s">
        <v>37</v>
      </c>
      <c r="C69" s="102">
        <v>9551084.6390000004</v>
      </c>
      <c r="D69" s="102">
        <v>10059126.307</v>
      </c>
      <c r="E69" s="102">
        <v>11811085.16</v>
      </c>
      <c r="F69" s="102">
        <v>11873269.447000001</v>
      </c>
      <c r="G69" s="102">
        <v>10943364.372</v>
      </c>
      <c r="H69" s="102">
        <v>11349953.558</v>
      </c>
      <c r="I69" s="102">
        <v>11860004.271</v>
      </c>
      <c r="J69" s="102">
        <v>11245124.657</v>
      </c>
      <c r="K69" s="102">
        <v>10750626.098999999</v>
      </c>
      <c r="L69" s="102">
        <v>11907219.297</v>
      </c>
      <c r="M69" s="102">
        <v>11078524.743000001</v>
      </c>
      <c r="N69" s="102">
        <v>12477486.279999999</v>
      </c>
      <c r="O69" s="103">
        <f t="shared" si="4"/>
        <v>134906868.83000001</v>
      </c>
    </row>
    <row r="70" spans="1:15" ht="13" thickBot="1" x14ac:dyDescent="0.3">
      <c r="A70" s="100">
        <v>2012</v>
      </c>
      <c r="B70" s="101" t="s">
        <v>37</v>
      </c>
      <c r="C70" s="102">
        <v>10348187.165999999</v>
      </c>
      <c r="D70" s="102">
        <v>11748000.124</v>
      </c>
      <c r="E70" s="102">
        <v>13208572.977</v>
      </c>
      <c r="F70" s="102">
        <v>12630226.718</v>
      </c>
      <c r="G70" s="102">
        <v>13131530.960999999</v>
      </c>
      <c r="H70" s="102">
        <v>13231198.687999999</v>
      </c>
      <c r="I70" s="102">
        <v>12830675.307</v>
      </c>
      <c r="J70" s="102">
        <v>12831394.572000001</v>
      </c>
      <c r="K70" s="102">
        <v>12952651.721999999</v>
      </c>
      <c r="L70" s="102">
        <v>13190769.654999999</v>
      </c>
      <c r="M70" s="102">
        <v>13753052.493000001</v>
      </c>
      <c r="N70" s="102">
        <v>12605476.173</v>
      </c>
      <c r="O70" s="103">
        <f t="shared" si="4"/>
        <v>152461736.55599999</v>
      </c>
    </row>
    <row r="71" spans="1:15" ht="13" thickBot="1" x14ac:dyDescent="0.3">
      <c r="A71" s="100">
        <v>2013</v>
      </c>
      <c r="B71" s="101" t="s">
        <v>37</v>
      </c>
      <c r="C71" s="102">
        <v>11481521.079</v>
      </c>
      <c r="D71" s="102">
        <v>12385690.909</v>
      </c>
      <c r="E71" s="102">
        <v>13122058.141000001</v>
      </c>
      <c r="F71" s="102">
        <v>12468202.903000001</v>
      </c>
      <c r="G71" s="102">
        <v>13277209.017000001</v>
      </c>
      <c r="H71" s="102">
        <v>12399973.961999999</v>
      </c>
      <c r="I71" s="102">
        <v>13059519.685000001</v>
      </c>
      <c r="J71" s="102">
        <v>11118300.903000001</v>
      </c>
      <c r="K71" s="102">
        <v>13060371.039000001</v>
      </c>
      <c r="L71" s="102">
        <v>12053704.638</v>
      </c>
      <c r="M71" s="102">
        <v>14201227.351</v>
      </c>
      <c r="N71" s="102">
        <v>13174857.460000001</v>
      </c>
      <c r="O71" s="103">
        <f t="shared" si="4"/>
        <v>151802637.08700001</v>
      </c>
    </row>
    <row r="72" spans="1:15" ht="13" thickBot="1" x14ac:dyDescent="0.3">
      <c r="A72" s="100">
        <v>2014</v>
      </c>
      <c r="B72" s="101" t="s">
        <v>37</v>
      </c>
      <c r="C72" s="102">
        <v>12399761.948000001</v>
      </c>
      <c r="D72" s="102">
        <v>13053292.493000001</v>
      </c>
      <c r="E72" s="102">
        <v>14680110.779999999</v>
      </c>
      <c r="F72" s="102">
        <v>13371185.664000001</v>
      </c>
      <c r="G72" s="102">
        <v>13681906.159</v>
      </c>
      <c r="H72" s="102">
        <v>12880924.245999999</v>
      </c>
      <c r="I72" s="102">
        <v>13344776.958000001</v>
      </c>
      <c r="J72" s="102">
        <v>11386828.925000001</v>
      </c>
      <c r="K72" s="102">
        <v>13583120.905999999</v>
      </c>
      <c r="L72" s="102">
        <v>12891630.102</v>
      </c>
      <c r="M72" s="102">
        <v>13067348.107000001</v>
      </c>
      <c r="N72" s="102">
        <v>13269271.402000001</v>
      </c>
      <c r="O72" s="103">
        <f t="shared" si="4"/>
        <v>157610157.69</v>
      </c>
    </row>
    <row r="73" spans="1:15" ht="13" thickBot="1" x14ac:dyDescent="0.3">
      <c r="A73" s="100">
        <v>2015</v>
      </c>
      <c r="B73" s="101" t="s">
        <v>37</v>
      </c>
      <c r="C73" s="102">
        <v>12301766.75</v>
      </c>
      <c r="D73" s="102">
        <v>12231860.140000001</v>
      </c>
      <c r="E73" s="102">
        <v>12519910.437999999</v>
      </c>
      <c r="F73" s="102">
        <v>13349346.866</v>
      </c>
      <c r="G73" s="102">
        <v>11080385.127</v>
      </c>
      <c r="H73" s="102">
        <v>11949647.085999999</v>
      </c>
      <c r="I73" s="102">
        <v>11129358.973999999</v>
      </c>
      <c r="J73" s="102">
        <v>11022045.344000001</v>
      </c>
      <c r="K73" s="102">
        <v>11581703.842</v>
      </c>
      <c r="L73" s="102">
        <v>13240039.088</v>
      </c>
      <c r="M73" s="102">
        <v>11681989.013</v>
      </c>
      <c r="N73" s="102">
        <v>11750818.76</v>
      </c>
      <c r="O73" s="103">
        <f t="shared" si="4"/>
        <v>143838871.428</v>
      </c>
    </row>
    <row r="74" spans="1:15" ht="13" thickBot="1" x14ac:dyDescent="0.3">
      <c r="A74" s="100">
        <v>2016</v>
      </c>
      <c r="B74" s="101" t="s">
        <v>37</v>
      </c>
      <c r="C74" s="102">
        <v>9546115.4000000004</v>
      </c>
      <c r="D74" s="102">
        <v>12366388.057</v>
      </c>
      <c r="E74" s="102">
        <v>12757672.093</v>
      </c>
      <c r="F74" s="102">
        <v>11950497.685000001</v>
      </c>
      <c r="G74" s="102">
        <v>12098611.067</v>
      </c>
      <c r="H74" s="102">
        <v>12864154.060000001</v>
      </c>
      <c r="I74" s="102">
        <v>9850124.8719999995</v>
      </c>
      <c r="J74" s="102">
        <v>11830762.82</v>
      </c>
      <c r="K74" s="102">
        <v>10901638.452</v>
      </c>
      <c r="L74" s="102">
        <v>12796159.91</v>
      </c>
      <c r="M74" s="102">
        <v>12786936.247</v>
      </c>
      <c r="N74" s="102">
        <v>12780523.145</v>
      </c>
      <c r="O74" s="103">
        <f t="shared" si="4"/>
        <v>142529583.80799997</v>
      </c>
    </row>
    <row r="75" spans="1:15" ht="13" thickBot="1" x14ac:dyDescent="0.3">
      <c r="A75" s="100">
        <v>2017</v>
      </c>
      <c r="B75" s="101" t="s">
        <v>37</v>
      </c>
      <c r="C75" s="102">
        <v>11247585.677000133</v>
      </c>
      <c r="D75" s="102">
        <v>12089908.933999483</v>
      </c>
      <c r="E75" s="102">
        <v>14470814.05899963</v>
      </c>
      <c r="F75" s="102">
        <v>12859938.790999187</v>
      </c>
      <c r="G75" s="102">
        <v>13582079.73099998</v>
      </c>
      <c r="H75" s="102">
        <v>13125306.943999315</v>
      </c>
      <c r="I75" s="102">
        <v>12612074.05599888</v>
      </c>
      <c r="J75" s="102">
        <v>13248462.990000026</v>
      </c>
      <c r="K75" s="102">
        <v>11810080.804999635</v>
      </c>
      <c r="L75" s="102">
        <v>13912699.49399944</v>
      </c>
      <c r="M75" s="102">
        <v>14188323.115998682</v>
      </c>
      <c r="N75" s="102">
        <v>13845665.816998869</v>
      </c>
      <c r="O75" s="103">
        <f t="shared" si="4"/>
        <v>156992940.41399324</v>
      </c>
    </row>
    <row r="76" spans="1:15" ht="13" thickBot="1" x14ac:dyDescent="0.3">
      <c r="A76" s="100">
        <v>2018</v>
      </c>
      <c r="B76" s="101" t="s">
        <v>37</v>
      </c>
      <c r="C76" s="102">
        <v>13080096.762</v>
      </c>
      <c r="D76" s="102">
        <v>13827132.654999999</v>
      </c>
      <c r="E76" s="102">
        <v>16338253.918</v>
      </c>
      <c r="F76" s="102">
        <v>14530822.873</v>
      </c>
      <c r="G76" s="102">
        <v>15166648.044</v>
      </c>
      <c r="H76" s="102">
        <v>13657091.159</v>
      </c>
      <c r="I76" s="102">
        <v>14771360.698000001</v>
      </c>
      <c r="J76" s="102">
        <v>12926754.198999999</v>
      </c>
      <c r="K76" s="102">
        <v>15247368.846000001</v>
      </c>
      <c r="L76" s="102">
        <v>16590652.49</v>
      </c>
      <c r="M76" s="102">
        <v>16386878.392999999</v>
      </c>
      <c r="N76" s="102">
        <v>14645696.251</v>
      </c>
      <c r="O76" s="103">
        <f t="shared" si="4"/>
        <v>177168756.28799999</v>
      </c>
    </row>
    <row r="77" spans="1:15" ht="13" thickBot="1" x14ac:dyDescent="0.3">
      <c r="A77" s="100">
        <v>2019</v>
      </c>
      <c r="B77" s="101" t="s">
        <v>37</v>
      </c>
      <c r="C77" s="102">
        <v>13874826.012</v>
      </c>
      <c r="D77" s="102">
        <v>14323043.041999999</v>
      </c>
      <c r="E77" s="102">
        <v>16335862.397</v>
      </c>
      <c r="F77" s="102">
        <v>15340619.824999999</v>
      </c>
      <c r="G77" s="102">
        <v>16855105.096999999</v>
      </c>
      <c r="H77" s="102">
        <v>11634653.880999999</v>
      </c>
      <c r="I77" s="102">
        <v>15932004.723999999</v>
      </c>
      <c r="J77" s="102">
        <v>13222876.222999999</v>
      </c>
      <c r="K77" s="102">
        <v>15273579.960999999</v>
      </c>
      <c r="L77" s="102">
        <v>16410781.68</v>
      </c>
      <c r="M77" s="102">
        <v>16242650.391000001</v>
      </c>
      <c r="N77" s="102">
        <v>15386718.469000001</v>
      </c>
      <c r="O77" s="102">
        <f t="shared" si="4"/>
        <v>180832721.70199999</v>
      </c>
    </row>
    <row r="78" spans="1:15" ht="13" thickBot="1" x14ac:dyDescent="0.3">
      <c r="A78" s="100">
        <v>2020</v>
      </c>
      <c r="B78" s="101" t="s">
        <v>37</v>
      </c>
      <c r="C78" s="102">
        <v>14701346.982000001</v>
      </c>
      <c r="D78" s="102">
        <v>14608289.785</v>
      </c>
      <c r="E78" s="102">
        <v>13353075.963</v>
      </c>
      <c r="F78" s="102">
        <v>8978290.7589999996</v>
      </c>
      <c r="G78" s="102">
        <v>9957512.1809999999</v>
      </c>
      <c r="H78" s="102">
        <v>13460251.822000001</v>
      </c>
      <c r="I78" s="102">
        <v>14890653.468</v>
      </c>
      <c r="J78" s="102">
        <v>12456453.472999999</v>
      </c>
      <c r="K78" s="102">
        <v>15990797.705</v>
      </c>
      <c r="L78" s="102">
        <v>17315266.203000002</v>
      </c>
      <c r="M78" s="102">
        <v>16088682.231000001</v>
      </c>
      <c r="N78" s="102">
        <v>17837134.738000002</v>
      </c>
      <c r="O78" s="102">
        <f t="shared" si="4"/>
        <v>169637755.31000003</v>
      </c>
    </row>
    <row r="79" spans="1:15" ht="13" thickBot="1" x14ac:dyDescent="0.3">
      <c r="A79" s="100">
        <v>2021</v>
      </c>
      <c r="B79" s="101" t="s">
        <v>37</v>
      </c>
      <c r="C79" s="102">
        <v>15306487.643915899</v>
      </c>
      <c r="D79" s="102">
        <v>15777151.373676499</v>
      </c>
      <c r="E79" s="102">
        <v>18125533.345878098</v>
      </c>
      <c r="F79" s="102">
        <v>18106582.520971801</v>
      </c>
      <c r="G79" s="102">
        <v>18587253.5966384</v>
      </c>
      <c r="H79" s="102">
        <v>19036800.670268498</v>
      </c>
      <c r="I79" s="102">
        <v>19020902.292177301</v>
      </c>
      <c r="J79" s="102">
        <v>18681996.8976386</v>
      </c>
      <c r="K79" s="102">
        <v>19984264.497713201</v>
      </c>
      <c r="L79" s="102">
        <v>21100833.1277362</v>
      </c>
      <c r="M79" s="102">
        <v>20749365.9948617</v>
      </c>
      <c r="N79" s="102">
        <v>21316881.481321499</v>
      </c>
      <c r="O79" s="102">
        <f t="shared" si="4"/>
        <v>225794053.44279772</v>
      </c>
    </row>
    <row r="80" spans="1:15" ht="13" thickBot="1" x14ac:dyDescent="0.3">
      <c r="A80" s="100">
        <v>2022</v>
      </c>
      <c r="B80" s="101" t="s">
        <v>37</v>
      </c>
      <c r="C80" s="102">
        <v>17553745.067000002</v>
      </c>
      <c r="D80" s="102">
        <v>19904331.120000001</v>
      </c>
      <c r="E80" s="102">
        <v>22609642.478</v>
      </c>
      <c r="F80" s="102">
        <v>23330991.125</v>
      </c>
      <c r="G80" s="102">
        <v>18931811.633000001</v>
      </c>
      <c r="H80" s="102">
        <v>23359482.375999998</v>
      </c>
      <c r="I80" s="102">
        <v>18536547.530999999</v>
      </c>
      <c r="J80" s="102">
        <v>21275849.662</v>
      </c>
      <c r="K80" s="102">
        <v>22596774.302000001</v>
      </c>
      <c r="L80" s="102">
        <v>21300785.131999999</v>
      </c>
      <c r="M80" s="102">
        <v>21871038.612</v>
      </c>
      <c r="N80" s="102">
        <v>22898748.625</v>
      </c>
      <c r="O80" s="102">
        <f t="shared" ref="O80" si="5">SUM(C80:N80)</f>
        <v>254169747.66300002</v>
      </c>
    </row>
    <row r="81" spans="1:15" ht="13" thickBot="1" x14ac:dyDescent="0.3">
      <c r="A81" s="100">
        <v>2023</v>
      </c>
      <c r="B81" s="101" t="s">
        <v>37</v>
      </c>
      <c r="C81" s="102">
        <v>19331709</v>
      </c>
      <c r="D81" s="102">
        <v>18565678</v>
      </c>
      <c r="E81" s="102">
        <v>23562970</v>
      </c>
      <c r="F81" s="102">
        <v>19250045</v>
      </c>
      <c r="G81" s="102">
        <v>21633012</v>
      </c>
      <c r="H81" s="102">
        <v>20773219</v>
      </c>
      <c r="I81" s="102">
        <v>19779817</v>
      </c>
      <c r="J81" s="102">
        <v>21556273</v>
      </c>
      <c r="K81" s="102">
        <v>22411386</v>
      </c>
      <c r="L81" s="102">
        <v>22804541</v>
      </c>
      <c r="M81" s="102">
        <v>23000730</v>
      </c>
      <c r="N81" s="102">
        <v>22958051</v>
      </c>
      <c r="O81" s="102">
        <f t="shared" ref="O81" si="6">SUM(C81:N81)</f>
        <v>255627431</v>
      </c>
    </row>
    <row r="82" spans="1:15" ht="13" thickBot="1" x14ac:dyDescent="0.3">
      <c r="A82" s="100">
        <v>2024</v>
      </c>
      <c r="B82" s="101" t="s">
        <v>37</v>
      </c>
      <c r="C82" s="102">
        <v>20000625</v>
      </c>
      <c r="D82" s="102">
        <v>21091519</v>
      </c>
      <c r="E82" s="102">
        <v>22648722</v>
      </c>
      <c r="F82" s="102">
        <v>19292521</v>
      </c>
      <c r="G82" s="102">
        <v>24180070</v>
      </c>
      <c r="H82" s="102">
        <v>19015329</v>
      </c>
      <c r="I82" s="102">
        <v>22475505</v>
      </c>
      <c r="J82" s="102">
        <v>22000689</v>
      </c>
      <c r="K82" s="102">
        <v>21956026</v>
      </c>
      <c r="L82" s="102">
        <v>23473313</v>
      </c>
      <c r="M82" s="102">
        <v>22236792</v>
      </c>
      <c r="N82" s="102">
        <v>23407021</v>
      </c>
      <c r="O82" s="102">
        <f t="shared" ref="O82:O83" si="7">SUM(C82:N82)</f>
        <v>261778132</v>
      </c>
    </row>
    <row r="83" spans="1:15" ht="13" thickBot="1" x14ac:dyDescent="0.3">
      <c r="A83" s="100">
        <v>2025</v>
      </c>
      <c r="B83" s="101" t="s">
        <v>37</v>
      </c>
      <c r="C83" s="102">
        <v>21160019.379999999</v>
      </c>
      <c r="D83" s="102">
        <v>20727903.120000001</v>
      </c>
      <c r="E83" s="102">
        <v>23405171.217999998</v>
      </c>
      <c r="F83" s="102">
        <v>20779136.831</v>
      </c>
      <c r="G83" s="102">
        <v>24815506.616</v>
      </c>
      <c r="H83" s="102">
        <v>20467852.903000001</v>
      </c>
      <c r="I83" s="102">
        <v>24909273.953000002</v>
      </c>
      <c r="J83" s="102">
        <v>21701089.581</v>
      </c>
      <c r="K83" s="102">
        <v>22513547.826000001</v>
      </c>
      <c r="L83" s="102">
        <v>23949500.636999998</v>
      </c>
      <c r="M83" s="102">
        <v>22506333.344000001</v>
      </c>
      <c r="N83" s="102">
        <v>26298394.438000001</v>
      </c>
      <c r="O83" s="102">
        <f t="shared" si="7"/>
        <v>273233729.847</v>
      </c>
    </row>
    <row r="84" spans="1:15" ht="13" thickBot="1" x14ac:dyDescent="0.3">
      <c r="A84" s="100">
        <v>2026</v>
      </c>
      <c r="B84" s="101" t="s">
        <v>37</v>
      </c>
      <c r="C84" s="102">
        <v>20327631.372000001</v>
      </c>
      <c r="D84" s="102">
        <v>21017955.015999999</v>
      </c>
      <c r="E84" s="102">
        <v>21913620.353999998</v>
      </c>
      <c r="F84" s="102">
        <v>25383803.230999999</v>
      </c>
      <c r="G84" s="102">
        <v>22421972.879000001</v>
      </c>
      <c r="H84" s="102">
        <v>24915095.631999999</v>
      </c>
      <c r="I84" s="117">
        <v>25621048.920000002</v>
      </c>
      <c r="J84" s="102"/>
      <c r="K84" s="102"/>
      <c r="L84" s="102"/>
      <c r="M84" s="102"/>
      <c r="N84" s="102"/>
      <c r="O84" s="102">
        <f t="shared" ref="O84" si="8">SUM(C84:N84)</f>
        <v>161601127.40399998</v>
      </c>
    </row>
  </sheetData>
  <autoFilter ref="A1:O84" xr:uid="{00000000-0001-0000-0D00-000000000000}"/>
  <pageMargins left="0.59055118110236227" right="0.35433070866141736" top="0.23622047244094491" bottom="0.19685039370078741" header="0" footer="0"/>
  <pageSetup paperSize="9" scale="60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D92"/>
  <sheetViews>
    <sheetView showGridLines="0" workbookViewId="0">
      <selection activeCell="A93" sqref="A93"/>
    </sheetView>
  </sheetViews>
  <sheetFormatPr defaultColWidth="9.1796875" defaultRowHeight="12.5" x14ac:dyDescent="0.25"/>
  <cols>
    <col min="1" max="1" width="29.1796875" customWidth="1"/>
    <col min="2" max="2" width="20" style="26" customWidth="1"/>
    <col min="3" max="3" width="17.54296875" style="26" customWidth="1"/>
    <col min="4" max="4" width="9.26953125" bestFit="1" customWidth="1"/>
  </cols>
  <sheetData>
    <row r="2" spans="1:4" ht="24.65" customHeight="1" x14ac:dyDescent="0.4">
      <c r="A2" s="124" t="s">
        <v>59</v>
      </c>
      <c r="B2" s="124"/>
      <c r="C2" s="124"/>
      <c r="D2" s="124"/>
    </row>
    <row r="3" spans="1:4" ht="15.5" x14ac:dyDescent="0.35">
      <c r="A3" s="123" t="s">
        <v>60</v>
      </c>
      <c r="B3" s="123"/>
      <c r="C3" s="123"/>
      <c r="D3" s="123"/>
    </row>
    <row r="4" spans="1:4" x14ac:dyDescent="0.25">
      <c r="A4" s="104"/>
      <c r="B4" s="105"/>
      <c r="C4" s="105"/>
      <c r="D4" s="104"/>
    </row>
    <row r="5" spans="1:4" ht="13" x14ac:dyDescent="0.3">
      <c r="A5" s="106" t="s">
        <v>61</v>
      </c>
      <c r="B5" s="107" t="s">
        <v>149</v>
      </c>
      <c r="C5" s="107" t="s">
        <v>150</v>
      </c>
      <c r="D5" s="108" t="s">
        <v>62</v>
      </c>
    </row>
    <row r="6" spans="1:4" x14ac:dyDescent="0.25">
      <c r="A6" s="109" t="s">
        <v>151</v>
      </c>
      <c r="B6" s="110">
        <v>15.73232</v>
      </c>
      <c r="C6" s="110">
        <v>14000.11601</v>
      </c>
      <c r="D6" s="116">
        <f t="shared" ref="D6:D15" si="0">(C6-B6)/B6</f>
        <v>888.89519727541779</v>
      </c>
    </row>
    <row r="7" spans="1:4" x14ac:dyDescent="0.25">
      <c r="A7" s="109" t="s">
        <v>152</v>
      </c>
      <c r="B7" s="110">
        <v>3.0560499999999999</v>
      </c>
      <c r="C7" s="110">
        <v>438.84823999999998</v>
      </c>
      <c r="D7" s="116">
        <f t="shared" si="0"/>
        <v>142.59982330132033</v>
      </c>
    </row>
    <row r="8" spans="1:4" x14ac:dyDescent="0.25">
      <c r="A8" s="109" t="s">
        <v>153</v>
      </c>
      <c r="B8" s="110">
        <v>0.85057000000000005</v>
      </c>
      <c r="C8" s="110">
        <v>25.464120000000001</v>
      </c>
      <c r="D8" s="116">
        <f t="shared" si="0"/>
        <v>28.937712357595494</v>
      </c>
    </row>
    <row r="9" spans="1:4" x14ac:dyDescent="0.25">
      <c r="A9" s="109" t="s">
        <v>154</v>
      </c>
      <c r="B9" s="110">
        <v>705.90575999999999</v>
      </c>
      <c r="C9" s="110">
        <v>13241.58022</v>
      </c>
      <c r="D9" s="116">
        <f t="shared" si="0"/>
        <v>17.758283286992871</v>
      </c>
    </row>
    <row r="10" spans="1:4" x14ac:dyDescent="0.25">
      <c r="A10" s="109" t="s">
        <v>155</v>
      </c>
      <c r="B10" s="110">
        <v>15.147589999999999</v>
      </c>
      <c r="C10" s="110">
        <v>210.51351</v>
      </c>
      <c r="D10" s="116">
        <f t="shared" si="0"/>
        <v>12.897491944263081</v>
      </c>
    </row>
    <row r="11" spans="1:4" x14ac:dyDescent="0.25">
      <c r="A11" s="109" t="s">
        <v>156</v>
      </c>
      <c r="B11" s="110">
        <v>9.9160000000000004</v>
      </c>
      <c r="C11" s="110">
        <v>128.79107999999999</v>
      </c>
      <c r="D11" s="116">
        <f t="shared" si="0"/>
        <v>11.988208955223881</v>
      </c>
    </row>
    <row r="12" spans="1:4" x14ac:dyDescent="0.25">
      <c r="A12" s="109" t="s">
        <v>157</v>
      </c>
      <c r="B12" s="110">
        <v>126.24412</v>
      </c>
      <c r="C12" s="110">
        <v>1196.69588</v>
      </c>
      <c r="D12" s="116">
        <f t="shared" si="0"/>
        <v>8.4792207351914683</v>
      </c>
    </row>
    <row r="13" spans="1:4" x14ac:dyDescent="0.25">
      <c r="A13" s="109" t="s">
        <v>158</v>
      </c>
      <c r="B13" s="110">
        <v>679.63823000000002</v>
      </c>
      <c r="C13" s="110">
        <v>5302.3523599999999</v>
      </c>
      <c r="D13" s="116">
        <f t="shared" si="0"/>
        <v>6.8017276338324875</v>
      </c>
    </row>
    <row r="14" spans="1:4" x14ac:dyDescent="0.25">
      <c r="A14" s="109" t="s">
        <v>159</v>
      </c>
      <c r="B14" s="110">
        <v>137.09103999999999</v>
      </c>
      <c r="C14" s="110">
        <v>978.27841000000001</v>
      </c>
      <c r="D14" s="116">
        <f t="shared" si="0"/>
        <v>6.135976282622118</v>
      </c>
    </row>
    <row r="15" spans="1:4" x14ac:dyDescent="0.25">
      <c r="A15" s="109" t="s">
        <v>160</v>
      </c>
      <c r="B15" s="110">
        <v>143.58206000000001</v>
      </c>
      <c r="C15" s="110">
        <v>895.69344999999998</v>
      </c>
      <c r="D15" s="116">
        <f t="shared" si="0"/>
        <v>5.2381989086937457</v>
      </c>
    </row>
    <row r="16" spans="1:4" x14ac:dyDescent="0.25">
      <c r="A16" s="111"/>
      <c r="B16" s="105"/>
      <c r="C16" s="105"/>
      <c r="D16" s="112"/>
    </row>
    <row r="17" spans="1:4" x14ac:dyDescent="0.25">
      <c r="A17" s="113"/>
      <c r="B17" s="105"/>
      <c r="C17" s="105"/>
      <c r="D17" s="104"/>
    </row>
    <row r="18" spans="1:4" ht="19" x14ac:dyDescent="0.4">
      <c r="A18" s="124" t="s">
        <v>63</v>
      </c>
      <c r="B18" s="124"/>
      <c r="C18" s="124"/>
      <c r="D18" s="124"/>
    </row>
    <row r="19" spans="1:4" ht="15.5" x14ac:dyDescent="0.35">
      <c r="A19" s="123" t="s">
        <v>64</v>
      </c>
      <c r="B19" s="123"/>
      <c r="C19" s="123"/>
      <c r="D19" s="123"/>
    </row>
    <row r="20" spans="1:4" ht="13" x14ac:dyDescent="0.3">
      <c r="A20" s="114"/>
      <c r="B20" s="105"/>
      <c r="C20" s="105"/>
      <c r="D20" s="104"/>
    </row>
    <row r="21" spans="1:4" ht="13" x14ac:dyDescent="0.3">
      <c r="A21" s="106" t="s">
        <v>61</v>
      </c>
      <c r="B21" s="107" t="s">
        <v>149</v>
      </c>
      <c r="C21" s="107" t="s">
        <v>150</v>
      </c>
      <c r="D21" s="108" t="s">
        <v>62</v>
      </c>
    </row>
    <row r="22" spans="1:4" x14ac:dyDescent="0.25">
      <c r="A22" s="109" t="s">
        <v>161</v>
      </c>
      <c r="B22" s="110">
        <v>1784697.3654400001</v>
      </c>
      <c r="C22" s="110">
        <v>1888471.9325900001</v>
      </c>
      <c r="D22" s="116">
        <f t="shared" ref="D22:D31" si="1">(C22-B22)/B22</f>
        <v>5.814687081381744E-2</v>
      </c>
    </row>
    <row r="23" spans="1:4" x14ac:dyDescent="0.25">
      <c r="A23" s="109" t="s">
        <v>162</v>
      </c>
      <c r="B23" s="110">
        <v>1230248.10359</v>
      </c>
      <c r="C23" s="110">
        <v>1280568.8854499999</v>
      </c>
      <c r="D23" s="116">
        <f t="shared" si="1"/>
        <v>4.0902954219688197E-2</v>
      </c>
    </row>
    <row r="24" spans="1:4" x14ac:dyDescent="0.25">
      <c r="A24" s="109" t="s">
        <v>163</v>
      </c>
      <c r="B24" s="110">
        <v>1429620.56776</v>
      </c>
      <c r="C24" s="110">
        <v>1246241.6826500001</v>
      </c>
      <c r="D24" s="116">
        <f t="shared" si="1"/>
        <v>-0.12827101767102231</v>
      </c>
    </row>
    <row r="25" spans="1:4" x14ac:dyDescent="0.25">
      <c r="A25" s="109" t="s">
        <v>164</v>
      </c>
      <c r="B25" s="110">
        <v>992209.97806999995</v>
      </c>
      <c r="C25" s="110">
        <v>967225.16220999998</v>
      </c>
      <c r="D25" s="116">
        <f t="shared" si="1"/>
        <v>-2.5180976216948814E-2</v>
      </c>
    </row>
    <row r="26" spans="1:4" x14ac:dyDescent="0.25">
      <c r="A26" s="109" t="s">
        <v>165</v>
      </c>
      <c r="B26" s="110">
        <v>806015.06715999998</v>
      </c>
      <c r="C26" s="110">
        <v>882574.45071</v>
      </c>
      <c r="D26" s="116">
        <f t="shared" si="1"/>
        <v>9.4985052599274075E-2</v>
      </c>
    </row>
    <row r="27" spans="1:4" x14ac:dyDescent="0.25">
      <c r="A27" s="109" t="s">
        <v>166</v>
      </c>
      <c r="B27" s="110">
        <v>889903.99679</v>
      </c>
      <c r="C27" s="110">
        <v>872753.07235999999</v>
      </c>
      <c r="D27" s="116">
        <f t="shared" si="1"/>
        <v>-1.9272780537974477E-2</v>
      </c>
    </row>
    <row r="28" spans="1:4" x14ac:dyDescent="0.25">
      <c r="A28" s="109" t="s">
        <v>167</v>
      </c>
      <c r="B28" s="110">
        <v>896560.06076000002</v>
      </c>
      <c r="C28" s="110">
        <v>807797.85676999995</v>
      </c>
      <c r="D28" s="116">
        <f t="shared" si="1"/>
        <v>-9.9003076174013063E-2</v>
      </c>
    </row>
    <row r="29" spans="1:4" x14ac:dyDescent="0.25">
      <c r="A29" s="109" t="s">
        <v>168</v>
      </c>
      <c r="B29" s="110">
        <v>629242.55882999999</v>
      </c>
      <c r="C29" s="110">
        <v>767598.64118000004</v>
      </c>
      <c r="D29" s="116">
        <f t="shared" si="1"/>
        <v>0.2198771847334299</v>
      </c>
    </row>
    <row r="30" spans="1:4" x14ac:dyDescent="0.25">
      <c r="A30" s="109" t="s">
        <v>169</v>
      </c>
      <c r="B30" s="110">
        <v>662936.59594000003</v>
      </c>
      <c r="C30" s="110">
        <v>665221.63890000002</v>
      </c>
      <c r="D30" s="116">
        <f t="shared" si="1"/>
        <v>3.4468499310404679E-3</v>
      </c>
    </row>
    <row r="31" spans="1:4" x14ac:dyDescent="0.25">
      <c r="A31" s="109" t="s">
        <v>170</v>
      </c>
      <c r="B31" s="110">
        <v>523229.48197000002</v>
      </c>
      <c r="C31" s="110">
        <v>570205.94382000004</v>
      </c>
      <c r="D31" s="116">
        <f t="shared" si="1"/>
        <v>8.9781756320630027E-2</v>
      </c>
    </row>
    <row r="32" spans="1:4" x14ac:dyDescent="0.25">
      <c r="A32" s="104"/>
      <c r="B32" s="105"/>
      <c r="C32" s="105"/>
      <c r="D32" s="104"/>
    </row>
    <row r="33" spans="1:4" ht="19" x14ac:dyDescent="0.4">
      <c r="A33" s="124" t="s">
        <v>65</v>
      </c>
      <c r="B33" s="124"/>
      <c r="C33" s="124"/>
      <c r="D33" s="124"/>
    </row>
    <row r="34" spans="1:4" ht="15.5" x14ac:dyDescent="0.35">
      <c r="A34" s="123" t="s">
        <v>69</v>
      </c>
      <c r="B34" s="123"/>
      <c r="C34" s="123"/>
      <c r="D34" s="123"/>
    </row>
    <row r="35" spans="1:4" x14ac:dyDescent="0.25">
      <c r="A35" s="104"/>
      <c r="B35" s="105"/>
      <c r="C35" s="105"/>
      <c r="D35" s="104"/>
    </row>
    <row r="36" spans="1:4" ht="13" x14ac:dyDescent="0.3">
      <c r="A36" s="106" t="s">
        <v>67</v>
      </c>
      <c r="B36" s="107" t="s">
        <v>149</v>
      </c>
      <c r="C36" s="107" t="s">
        <v>150</v>
      </c>
      <c r="D36" s="108" t="s">
        <v>62</v>
      </c>
    </row>
    <row r="37" spans="1:4" x14ac:dyDescent="0.25">
      <c r="A37" s="109" t="s">
        <v>124</v>
      </c>
      <c r="B37" s="110">
        <v>121341.55160000001</v>
      </c>
      <c r="C37" s="110">
        <v>296196.00663999998</v>
      </c>
      <c r="D37" s="116">
        <f t="shared" ref="D37:D46" si="2">(C37-B37)/B37</f>
        <v>1.4410105420145292</v>
      </c>
    </row>
    <row r="38" spans="1:4" x14ac:dyDescent="0.25">
      <c r="A38" s="109" t="s">
        <v>142</v>
      </c>
      <c r="B38" s="110">
        <v>1186771.55498</v>
      </c>
      <c r="C38" s="110">
        <v>1405256.3311900001</v>
      </c>
      <c r="D38" s="116">
        <f t="shared" si="2"/>
        <v>0.18410011201665685</v>
      </c>
    </row>
    <row r="39" spans="1:4" x14ac:dyDescent="0.25">
      <c r="A39" s="109" t="s">
        <v>140</v>
      </c>
      <c r="B39" s="110">
        <v>1563390.7886099999</v>
      </c>
      <c r="C39" s="110">
        <v>1803468.9491399999</v>
      </c>
      <c r="D39" s="116">
        <f t="shared" si="2"/>
        <v>0.1535624760482642</v>
      </c>
    </row>
    <row r="40" spans="1:4" x14ac:dyDescent="0.25">
      <c r="A40" s="109" t="s">
        <v>146</v>
      </c>
      <c r="B40" s="110">
        <v>981427.40345999994</v>
      </c>
      <c r="C40" s="110">
        <v>1122699.3441300001</v>
      </c>
      <c r="D40" s="116">
        <f t="shared" si="2"/>
        <v>0.14394538013912098</v>
      </c>
    </row>
    <row r="41" spans="1:4" x14ac:dyDescent="0.25">
      <c r="A41" s="109" t="s">
        <v>127</v>
      </c>
      <c r="B41" s="110">
        <v>164268.66523000001</v>
      </c>
      <c r="C41" s="110">
        <v>186868.16031000001</v>
      </c>
      <c r="D41" s="116">
        <f t="shared" si="2"/>
        <v>0.13757642121434063</v>
      </c>
    </row>
    <row r="42" spans="1:4" x14ac:dyDescent="0.25">
      <c r="A42" s="109" t="s">
        <v>148</v>
      </c>
      <c r="B42" s="110">
        <v>571275.46848000004</v>
      </c>
      <c r="C42" s="110">
        <v>645379.10519000003</v>
      </c>
      <c r="D42" s="116">
        <f t="shared" si="2"/>
        <v>0.12971611910304584</v>
      </c>
    </row>
    <row r="43" spans="1:4" x14ac:dyDescent="0.25">
      <c r="A43" s="111" t="s">
        <v>134</v>
      </c>
      <c r="B43" s="110">
        <v>132121.80369</v>
      </c>
      <c r="C43" s="110">
        <v>148836.76452</v>
      </c>
      <c r="D43" s="116">
        <f t="shared" si="2"/>
        <v>0.12651175175611923</v>
      </c>
    </row>
    <row r="44" spans="1:4" x14ac:dyDescent="0.25">
      <c r="A44" s="109" t="s">
        <v>130</v>
      </c>
      <c r="B44" s="110">
        <v>8822.1544799999992</v>
      </c>
      <c r="C44" s="110">
        <v>9861.6022300000004</v>
      </c>
      <c r="D44" s="116">
        <f t="shared" si="2"/>
        <v>0.1178224380854416</v>
      </c>
    </row>
    <row r="45" spans="1:4" x14ac:dyDescent="0.25">
      <c r="A45" s="109" t="s">
        <v>133</v>
      </c>
      <c r="B45" s="110">
        <v>776101.03774000006</v>
      </c>
      <c r="C45" s="110">
        <v>846866.69406999997</v>
      </c>
      <c r="D45" s="116">
        <f t="shared" si="2"/>
        <v>9.1180984032786419E-2</v>
      </c>
    </row>
    <row r="46" spans="1:4" x14ac:dyDescent="0.25">
      <c r="A46" s="109" t="s">
        <v>123</v>
      </c>
      <c r="B46" s="110">
        <v>1018279.04162</v>
      </c>
      <c r="C46" s="110">
        <v>1095033.3743199999</v>
      </c>
      <c r="D46" s="116">
        <f t="shared" si="2"/>
        <v>7.5376522115087372E-2</v>
      </c>
    </row>
    <row r="47" spans="1:4" x14ac:dyDescent="0.25">
      <c r="A47" s="104"/>
      <c r="B47" s="105"/>
      <c r="C47" s="105"/>
      <c r="D47" s="104"/>
    </row>
    <row r="48" spans="1:4" ht="19" x14ac:dyDescent="0.4">
      <c r="A48" s="124" t="s">
        <v>68</v>
      </c>
      <c r="B48" s="124"/>
      <c r="C48" s="124"/>
      <c r="D48" s="124"/>
    </row>
    <row r="49" spans="1:4" ht="15.5" x14ac:dyDescent="0.35">
      <c r="A49" s="123" t="s">
        <v>66</v>
      </c>
      <c r="B49" s="123"/>
      <c r="C49" s="123"/>
      <c r="D49" s="123"/>
    </row>
    <row r="50" spans="1:4" x14ac:dyDescent="0.25">
      <c r="A50" s="104"/>
      <c r="B50" s="105"/>
      <c r="C50" s="105"/>
      <c r="D50" s="104"/>
    </row>
    <row r="51" spans="1:4" ht="13" x14ac:dyDescent="0.3">
      <c r="A51" s="106" t="s">
        <v>67</v>
      </c>
      <c r="B51" s="107" t="s">
        <v>149</v>
      </c>
      <c r="C51" s="107" t="s">
        <v>150</v>
      </c>
      <c r="D51" s="108" t="s">
        <v>62</v>
      </c>
    </row>
    <row r="52" spans="1:4" x14ac:dyDescent="0.25">
      <c r="A52" s="109" t="s">
        <v>138</v>
      </c>
      <c r="B52" s="110">
        <v>3834858.8748900001</v>
      </c>
      <c r="C52" s="110">
        <v>3586208.6131199999</v>
      </c>
      <c r="D52" s="116">
        <f t="shared" ref="D52:D61" si="3">(C52-B52)/B52</f>
        <v>-6.4839481681612743E-2</v>
      </c>
    </row>
    <row r="53" spans="1:4" x14ac:dyDescent="0.25">
      <c r="A53" s="109" t="s">
        <v>136</v>
      </c>
      <c r="B53" s="110">
        <v>3426764.91891</v>
      </c>
      <c r="C53" s="110">
        <v>3034902.1729700002</v>
      </c>
      <c r="D53" s="116">
        <f t="shared" si="3"/>
        <v>-0.11435355363234113</v>
      </c>
    </row>
    <row r="54" spans="1:4" x14ac:dyDescent="0.25">
      <c r="A54" s="109" t="s">
        <v>140</v>
      </c>
      <c r="B54" s="110">
        <v>1563390.7886099999</v>
      </c>
      <c r="C54" s="110">
        <v>1803468.9491399999</v>
      </c>
      <c r="D54" s="116">
        <f t="shared" si="3"/>
        <v>0.1535624760482642</v>
      </c>
    </row>
    <row r="55" spans="1:4" x14ac:dyDescent="0.25">
      <c r="A55" s="109" t="s">
        <v>137</v>
      </c>
      <c r="B55" s="110">
        <v>1580741.94053</v>
      </c>
      <c r="C55" s="110">
        <v>1583146.30816</v>
      </c>
      <c r="D55" s="116">
        <f t="shared" si="3"/>
        <v>1.5210374118332329E-3</v>
      </c>
    </row>
    <row r="56" spans="1:4" x14ac:dyDescent="0.25">
      <c r="A56" s="109" t="s">
        <v>142</v>
      </c>
      <c r="B56" s="110">
        <v>1186771.55498</v>
      </c>
      <c r="C56" s="110">
        <v>1405256.3311900001</v>
      </c>
      <c r="D56" s="116">
        <f t="shared" si="3"/>
        <v>0.18410011201665685</v>
      </c>
    </row>
    <row r="57" spans="1:4" x14ac:dyDescent="0.25">
      <c r="A57" s="109" t="s">
        <v>143</v>
      </c>
      <c r="B57" s="110">
        <v>1351623.13726</v>
      </c>
      <c r="C57" s="110">
        <v>1379998.2857900001</v>
      </c>
      <c r="D57" s="116">
        <f t="shared" si="3"/>
        <v>2.0993387689058063E-2</v>
      </c>
    </row>
    <row r="58" spans="1:4" x14ac:dyDescent="0.25">
      <c r="A58" s="109" t="s">
        <v>146</v>
      </c>
      <c r="B58" s="110">
        <v>981427.40345999994</v>
      </c>
      <c r="C58" s="110">
        <v>1122699.3441300001</v>
      </c>
      <c r="D58" s="116">
        <f t="shared" si="3"/>
        <v>0.14394538013912098</v>
      </c>
    </row>
    <row r="59" spans="1:4" x14ac:dyDescent="0.25">
      <c r="A59" s="109" t="s">
        <v>123</v>
      </c>
      <c r="B59" s="110">
        <v>1018279.04162</v>
      </c>
      <c r="C59" s="110">
        <v>1095033.3743199999</v>
      </c>
      <c r="D59" s="116">
        <f t="shared" si="3"/>
        <v>7.5376522115087372E-2</v>
      </c>
    </row>
    <row r="60" spans="1:4" x14ac:dyDescent="0.25">
      <c r="A60" s="109" t="s">
        <v>141</v>
      </c>
      <c r="B60" s="110">
        <v>985146.22398000001</v>
      </c>
      <c r="C60" s="110">
        <v>1027269.0131</v>
      </c>
      <c r="D60" s="116">
        <f t="shared" si="3"/>
        <v>4.2757905470949792E-2</v>
      </c>
    </row>
    <row r="61" spans="1:4" x14ac:dyDescent="0.25">
      <c r="A61" s="109" t="s">
        <v>133</v>
      </c>
      <c r="B61" s="110">
        <v>776101.03774000006</v>
      </c>
      <c r="C61" s="110">
        <v>846866.69406999997</v>
      </c>
      <c r="D61" s="116">
        <f t="shared" si="3"/>
        <v>9.1180984032786419E-2</v>
      </c>
    </row>
    <row r="62" spans="1:4" x14ac:dyDescent="0.25">
      <c r="A62" s="104"/>
      <c r="B62" s="105"/>
      <c r="C62" s="105"/>
      <c r="D62" s="104"/>
    </row>
    <row r="63" spans="1:4" ht="19" x14ac:dyDescent="0.4">
      <c r="A63" s="124" t="s">
        <v>70</v>
      </c>
      <c r="B63" s="124"/>
      <c r="C63" s="124"/>
      <c r="D63" s="124"/>
    </row>
    <row r="64" spans="1:4" ht="15.5" x14ac:dyDescent="0.35">
      <c r="A64" s="123" t="s">
        <v>71</v>
      </c>
      <c r="B64" s="123"/>
      <c r="C64" s="123"/>
      <c r="D64" s="123"/>
    </row>
    <row r="65" spans="1:4" x14ac:dyDescent="0.25">
      <c r="A65" s="104"/>
      <c r="B65" s="105"/>
      <c r="C65" s="105"/>
      <c r="D65" s="104"/>
    </row>
    <row r="66" spans="1:4" ht="13" x14ac:dyDescent="0.3">
      <c r="A66" s="106" t="s">
        <v>72</v>
      </c>
      <c r="B66" s="107" t="s">
        <v>149</v>
      </c>
      <c r="C66" s="107" t="s">
        <v>150</v>
      </c>
      <c r="D66" s="108" t="s">
        <v>62</v>
      </c>
    </row>
    <row r="67" spans="1:4" x14ac:dyDescent="0.25">
      <c r="A67" s="109" t="s">
        <v>171</v>
      </c>
      <c r="B67" s="115">
        <v>9045277.4020099994</v>
      </c>
      <c r="C67" s="115">
        <v>8982612.4616700001</v>
      </c>
      <c r="D67" s="116">
        <f t="shared" ref="D67:D76" si="4">(C67-B67)/B67</f>
        <v>-6.9279180233957401E-3</v>
      </c>
    </row>
    <row r="68" spans="1:4" x14ac:dyDescent="0.25">
      <c r="A68" s="109" t="s">
        <v>172</v>
      </c>
      <c r="B68" s="115">
        <v>2047717.3807099999</v>
      </c>
      <c r="C68" s="115">
        <v>1946036.3507300001</v>
      </c>
      <c r="D68" s="116">
        <f t="shared" si="4"/>
        <v>-4.96557928051303E-2</v>
      </c>
    </row>
    <row r="69" spans="1:4" x14ac:dyDescent="0.25">
      <c r="A69" s="109" t="s">
        <v>173</v>
      </c>
      <c r="B69" s="115">
        <v>1644684.63668</v>
      </c>
      <c r="C69" s="115">
        <v>1740072.53822</v>
      </c>
      <c r="D69" s="116">
        <f t="shared" si="4"/>
        <v>5.7997685034957405E-2</v>
      </c>
    </row>
    <row r="70" spans="1:4" x14ac:dyDescent="0.25">
      <c r="A70" s="109" t="s">
        <v>174</v>
      </c>
      <c r="B70" s="115">
        <v>1578659.2104799999</v>
      </c>
      <c r="C70" s="115">
        <v>1569036.42933</v>
      </c>
      <c r="D70" s="116">
        <f t="shared" si="4"/>
        <v>-6.0955404979863119E-3</v>
      </c>
    </row>
    <row r="71" spans="1:4" x14ac:dyDescent="0.25">
      <c r="A71" s="109" t="s">
        <v>175</v>
      </c>
      <c r="B71" s="115">
        <v>1233816.1237900001</v>
      </c>
      <c r="C71" s="115">
        <v>1419167.5123399999</v>
      </c>
      <c r="D71" s="116">
        <f t="shared" si="4"/>
        <v>0.15022610336833891</v>
      </c>
    </row>
    <row r="72" spans="1:4" x14ac:dyDescent="0.25">
      <c r="A72" s="109" t="s">
        <v>176</v>
      </c>
      <c r="B72" s="115">
        <v>864937.25893999997</v>
      </c>
      <c r="C72" s="115">
        <v>1011339.11453</v>
      </c>
      <c r="D72" s="116">
        <f t="shared" si="4"/>
        <v>0.169262977258511</v>
      </c>
    </row>
    <row r="73" spans="1:4" x14ac:dyDescent="0.25">
      <c r="A73" s="109" t="s">
        <v>177</v>
      </c>
      <c r="B73" s="115">
        <v>524529.51347999997</v>
      </c>
      <c r="C73" s="115">
        <v>556471.32395999995</v>
      </c>
      <c r="D73" s="116">
        <f t="shared" si="4"/>
        <v>6.0896116727696598E-2</v>
      </c>
    </row>
    <row r="74" spans="1:4" x14ac:dyDescent="0.25">
      <c r="A74" s="109" t="s">
        <v>178</v>
      </c>
      <c r="B74" s="115">
        <v>409694.75780999998</v>
      </c>
      <c r="C74" s="115">
        <v>483861.04304999998</v>
      </c>
      <c r="D74" s="116">
        <f t="shared" si="4"/>
        <v>0.18102815285324045</v>
      </c>
    </row>
    <row r="75" spans="1:4" x14ac:dyDescent="0.25">
      <c r="A75" s="109" t="s">
        <v>179</v>
      </c>
      <c r="B75" s="115">
        <v>319864.57384000003</v>
      </c>
      <c r="C75" s="115">
        <v>357520.18121000001</v>
      </c>
      <c r="D75" s="116">
        <f t="shared" si="4"/>
        <v>0.11772359445105589</v>
      </c>
    </row>
    <row r="76" spans="1:4" x14ac:dyDescent="0.25">
      <c r="A76" s="109" t="s">
        <v>180</v>
      </c>
      <c r="B76" s="115">
        <v>258322.09838000001</v>
      </c>
      <c r="C76" s="115">
        <v>354466.62131000002</v>
      </c>
      <c r="D76" s="116">
        <f t="shared" si="4"/>
        <v>0.37218853335794894</v>
      </c>
    </row>
    <row r="77" spans="1:4" x14ac:dyDescent="0.25">
      <c r="A77" s="104"/>
      <c r="B77" s="105"/>
      <c r="C77" s="105"/>
      <c r="D77" s="104"/>
    </row>
    <row r="78" spans="1:4" ht="19" x14ac:dyDescent="0.4">
      <c r="A78" s="124" t="s">
        <v>73</v>
      </c>
      <c r="B78" s="124"/>
      <c r="C78" s="124"/>
      <c r="D78" s="124"/>
    </row>
    <row r="79" spans="1:4" ht="15.5" x14ac:dyDescent="0.35">
      <c r="A79" s="123" t="s">
        <v>74</v>
      </c>
      <c r="B79" s="123"/>
      <c r="C79" s="123"/>
      <c r="D79" s="123"/>
    </row>
    <row r="80" spans="1:4" x14ac:dyDescent="0.25">
      <c r="A80" s="104"/>
      <c r="B80" s="105"/>
      <c r="C80" s="105"/>
      <c r="D80" s="104"/>
    </row>
    <row r="81" spans="1:4" ht="13" x14ac:dyDescent="0.3">
      <c r="A81" s="106" t="s">
        <v>72</v>
      </c>
      <c r="B81" s="107" t="s">
        <v>149</v>
      </c>
      <c r="C81" s="107" t="s">
        <v>150</v>
      </c>
      <c r="D81" s="108" t="s">
        <v>62</v>
      </c>
    </row>
    <row r="82" spans="1:4" x14ac:dyDescent="0.25">
      <c r="A82" s="109" t="s">
        <v>181</v>
      </c>
      <c r="B82" s="115">
        <v>1185.2995599999999</v>
      </c>
      <c r="C82" s="115">
        <v>19371.776269999998</v>
      </c>
      <c r="D82" s="116">
        <f t="shared" ref="D82:D91" si="5">(C82-B82)/B82</f>
        <v>15.343359032378279</v>
      </c>
    </row>
    <row r="83" spans="1:4" x14ac:dyDescent="0.25">
      <c r="A83" s="109" t="s">
        <v>182</v>
      </c>
      <c r="B83" s="115">
        <v>390.35174000000001</v>
      </c>
      <c r="C83" s="115">
        <v>4928.9000500000002</v>
      </c>
      <c r="D83" s="116">
        <f t="shared" si="5"/>
        <v>11.626817162387953</v>
      </c>
    </row>
    <row r="84" spans="1:4" x14ac:dyDescent="0.25">
      <c r="A84" s="109" t="s">
        <v>183</v>
      </c>
      <c r="B84" s="115">
        <v>13966.32899</v>
      </c>
      <c r="C84" s="115">
        <v>48417.518459999999</v>
      </c>
      <c r="D84" s="116">
        <f t="shared" si="5"/>
        <v>2.4667319160723848</v>
      </c>
    </row>
    <row r="85" spans="1:4" x14ac:dyDescent="0.25">
      <c r="A85" s="109" t="s">
        <v>184</v>
      </c>
      <c r="B85" s="115">
        <v>334.95461</v>
      </c>
      <c r="C85" s="115">
        <v>680.19952000000001</v>
      </c>
      <c r="D85" s="116">
        <f t="shared" si="5"/>
        <v>1.0307214759635641</v>
      </c>
    </row>
    <row r="86" spans="1:4" x14ac:dyDescent="0.25">
      <c r="A86" s="109" t="s">
        <v>185</v>
      </c>
      <c r="B86" s="115">
        <v>1748.0144</v>
      </c>
      <c r="C86" s="115">
        <v>3215.32764</v>
      </c>
      <c r="D86" s="116">
        <f t="shared" si="5"/>
        <v>0.83941713523641448</v>
      </c>
    </row>
    <row r="87" spans="1:4" x14ac:dyDescent="0.25">
      <c r="A87" s="109" t="s">
        <v>186</v>
      </c>
      <c r="B87" s="115">
        <v>6584.7408400000004</v>
      </c>
      <c r="C87" s="115">
        <v>12105.96991</v>
      </c>
      <c r="D87" s="116">
        <f t="shared" si="5"/>
        <v>0.83848843928077799</v>
      </c>
    </row>
    <row r="88" spans="1:4" x14ac:dyDescent="0.25">
      <c r="A88" s="109" t="s">
        <v>187</v>
      </c>
      <c r="B88" s="115">
        <v>45496.030879999998</v>
      </c>
      <c r="C88" s="115">
        <v>71198.460200000001</v>
      </c>
      <c r="D88" s="116">
        <f t="shared" si="5"/>
        <v>0.56493783793563324</v>
      </c>
    </row>
    <row r="89" spans="1:4" x14ac:dyDescent="0.25">
      <c r="A89" s="109" t="s">
        <v>188</v>
      </c>
      <c r="B89" s="115">
        <v>25740.140520000001</v>
      </c>
      <c r="C89" s="115">
        <v>39654.355969999997</v>
      </c>
      <c r="D89" s="116">
        <f t="shared" si="5"/>
        <v>0.54056485974459612</v>
      </c>
    </row>
    <row r="90" spans="1:4" x14ac:dyDescent="0.25">
      <c r="A90" s="109" t="s">
        <v>189</v>
      </c>
      <c r="B90" s="115">
        <v>78328.211970000004</v>
      </c>
      <c r="C90" s="115">
        <v>119772.91865000001</v>
      </c>
      <c r="D90" s="116">
        <f t="shared" si="5"/>
        <v>0.52911595500065134</v>
      </c>
    </row>
    <row r="91" spans="1:4" x14ac:dyDescent="0.25">
      <c r="A91" s="109" t="s">
        <v>190</v>
      </c>
      <c r="B91" s="115">
        <v>6106.0423899999996</v>
      </c>
      <c r="C91" s="115">
        <v>8614.9662100000005</v>
      </c>
      <c r="D91" s="116">
        <f t="shared" si="5"/>
        <v>0.41089197548135609</v>
      </c>
    </row>
    <row r="92" spans="1:4" ht="13" x14ac:dyDescent="0.3">
      <c r="A92" s="104" t="s">
        <v>111</v>
      </c>
      <c r="B92" s="105"/>
      <c r="C92" s="105"/>
      <c r="D92" s="104"/>
    </row>
  </sheetData>
  <mergeCells count="12">
    <mergeCell ref="A79:D79"/>
    <mergeCell ref="A2:D2"/>
    <mergeCell ref="A3:D3"/>
    <mergeCell ref="A18:D18"/>
    <mergeCell ref="A19:D19"/>
    <mergeCell ref="A33:D33"/>
    <mergeCell ref="A34:D34"/>
    <mergeCell ref="A48:D48"/>
    <mergeCell ref="A49:D49"/>
    <mergeCell ref="A63:D63"/>
    <mergeCell ref="A64:D64"/>
    <mergeCell ref="A78:D7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9"/>
  <sheetViews>
    <sheetView showGridLines="0" zoomScale="80" zoomScaleNormal="80" workbookViewId="0">
      <selection activeCell="C2" sqref="C2"/>
    </sheetView>
  </sheetViews>
  <sheetFormatPr defaultColWidth="9.1796875" defaultRowHeight="12.5" x14ac:dyDescent="0.25"/>
  <cols>
    <col min="1" max="1" width="44.7265625" style="16" customWidth="1"/>
    <col min="2" max="2" width="16" style="17" customWidth="1"/>
    <col min="3" max="3" width="16" style="16" customWidth="1"/>
    <col min="4" max="4" width="10.26953125" style="16" customWidth="1"/>
    <col min="5" max="5" width="14" style="16" bestFit="1" customWidth="1"/>
    <col min="6" max="7" width="15" style="16" bestFit="1" customWidth="1"/>
    <col min="8" max="8" width="10.54296875" style="16" bestFit="1" customWidth="1"/>
    <col min="9" max="9" width="14" style="16" bestFit="1" customWidth="1"/>
    <col min="10" max="10" width="14.26953125" style="16" bestFit="1" customWidth="1"/>
    <col min="11" max="11" width="16.54296875" style="16" customWidth="1"/>
    <col min="12" max="12" width="10.54296875" style="16" bestFit="1" customWidth="1"/>
    <col min="13" max="13" width="10.7265625" style="16" bestFit="1" customWidth="1"/>
    <col min="14" max="16384" width="9.1796875" style="16"/>
  </cols>
  <sheetData>
    <row r="1" spans="1:13" ht="25" x14ac:dyDescent="0.5">
      <c r="B1" s="122" t="s">
        <v>112</v>
      </c>
      <c r="C1" s="122"/>
      <c r="D1" s="122"/>
      <c r="E1" s="122"/>
      <c r="F1" s="122"/>
      <c r="G1" s="122"/>
      <c r="H1" s="122"/>
      <c r="I1" s="122"/>
      <c r="J1" s="122"/>
    </row>
    <row r="5" spans="1:13" ht="25" x14ac:dyDescent="0.25">
      <c r="A5" s="126" t="s">
        <v>108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8"/>
    </row>
    <row r="6" spans="1:13" ht="18" x14ac:dyDescent="0.25">
      <c r="A6" s="68"/>
      <c r="B6" s="125" t="str">
        <f>SEKTOR_USD!B6</f>
        <v>1 - 31 TEMMUZ</v>
      </c>
      <c r="C6" s="125"/>
      <c r="D6" s="125"/>
      <c r="E6" s="125"/>
      <c r="F6" s="125" t="str">
        <f>SEKTOR_USD!F6</f>
        <v>1 OCAK  -  31 TEMMUZ</v>
      </c>
      <c r="G6" s="125"/>
      <c r="H6" s="125"/>
      <c r="I6" s="125"/>
      <c r="J6" s="125" t="s">
        <v>101</v>
      </c>
      <c r="K6" s="125"/>
      <c r="L6" s="125"/>
      <c r="M6" s="125"/>
    </row>
    <row r="7" spans="1:13" ht="29" x14ac:dyDescent="0.4">
      <c r="A7" s="69" t="s">
        <v>1</v>
      </c>
      <c r="B7" s="70">
        <f>SEKTOR_USD!B7</f>
        <v>2025</v>
      </c>
      <c r="C7" s="71">
        <f>SEKTOR_USD!C7</f>
        <v>2026</v>
      </c>
      <c r="D7" s="6" t="s">
        <v>113</v>
      </c>
      <c r="E7" s="6" t="s">
        <v>114</v>
      </c>
      <c r="F7" s="4"/>
      <c r="G7" s="5"/>
      <c r="H7" s="6" t="s">
        <v>113</v>
      </c>
      <c r="I7" s="6" t="s">
        <v>114</v>
      </c>
      <c r="J7" s="4"/>
      <c r="K7" s="4"/>
      <c r="L7" s="6" t="s">
        <v>113</v>
      </c>
      <c r="M7" s="6" t="s">
        <v>114</v>
      </c>
    </row>
    <row r="8" spans="1:13" ht="16.5" x14ac:dyDescent="0.35">
      <c r="A8" s="72" t="s">
        <v>2</v>
      </c>
      <c r="B8" s="73">
        <f>SEKTOR_USD!B8*$B$47</f>
        <v>116446467.10366806</v>
      </c>
      <c r="C8" s="73">
        <f>SEKTOR_USD!C8*$C$47</f>
        <v>149126097.02088258</v>
      </c>
      <c r="D8" s="74">
        <f t="shared" ref="D8:D42" si="0">(C8-B8)/B8*100</f>
        <v>28.06408019929108</v>
      </c>
      <c r="E8" s="74">
        <f>C8/C$43*100</f>
        <v>14.34764041243386</v>
      </c>
      <c r="F8" s="73">
        <f>SEKTOR_USD!F8*$B$48</f>
        <v>772718724.84901798</v>
      </c>
      <c r="G8" s="73">
        <f>SEKTOR_USD!G8*$C$48</f>
        <v>951909118.65881026</v>
      </c>
      <c r="H8" s="74">
        <f t="shared" ref="H8:H42" si="1">(G8-F8)/F8*100</f>
        <v>23.189601603714781</v>
      </c>
      <c r="I8" s="74">
        <f>G8/G$43*100</f>
        <v>15.00786039814531</v>
      </c>
      <c r="J8" s="73">
        <f>SEKTOR_USD!J8*$B$49</f>
        <v>1321160157.0686855</v>
      </c>
      <c r="K8" s="73">
        <f>SEKTOR_USD!K8*$C$49</f>
        <v>1622010232.4939311</v>
      </c>
      <c r="L8" s="74">
        <f t="shared" ref="L8:L42" si="2">(K8-J8)/J8*100</f>
        <v>22.771658213850049</v>
      </c>
      <c r="M8" s="74">
        <f>K8/K$43*100</f>
        <v>15.299070188319423</v>
      </c>
    </row>
    <row r="9" spans="1:13" s="18" customFormat="1" ht="15.5" x14ac:dyDescent="0.35">
      <c r="A9" s="75" t="s">
        <v>3</v>
      </c>
      <c r="B9" s="73">
        <f>SEKTOR_USD!B9*$B$47</f>
        <v>73777623.606185794</v>
      </c>
      <c r="C9" s="73">
        <f>SEKTOR_USD!C9*$C$47</f>
        <v>96612290.580511123</v>
      </c>
      <c r="D9" s="76">
        <f t="shared" si="0"/>
        <v>30.95066750348785</v>
      </c>
      <c r="E9" s="76">
        <f>C9/C$43*100</f>
        <v>9.295210109848421</v>
      </c>
      <c r="F9" s="73">
        <f>SEKTOR_USD!F9*$B$48</f>
        <v>519476535.82190084</v>
      </c>
      <c r="G9" s="73">
        <f>SEKTOR_USD!G9*$C$48</f>
        <v>647779313.3445096</v>
      </c>
      <c r="H9" s="76">
        <f t="shared" si="1"/>
        <v>24.698474074408729</v>
      </c>
      <c r="I9" s="76">
        <f>G9/G$43*100</f>
        <v>10.212930323829973</v>
      </c>
      <c r="J9" s="73">
        <f>SEKTOR_USD!J9*$B$49</f>
        <v>891511938.79098654</v>
      </c>
      <c r="K9" s="73">
        <f>SEKTOR_USD!K9*$C$49</f>
        <v>1093210579.0674593</v>
      </c>
      <c r="L9" s="76">
        <f t="shared" si="2"/>
        <v>22.624334178856209</v>
      </c>
      <c r="M9" s="76">
        <f>K9/K$43*100</f>
        <v>10.311343938965537</v>
      </c>
    </row>
    <row r="10" spans="1:13" ht="14" x14ac:dyDescent="0.3">
      <c r="A10" s="77" t="str">
        <f>SEKTOR_USD!A10</f>
        <v xml:space="preserve"> Hububat, Bakliyat, Yağlı Tohumlar ve Mamulleri </v>
      </c>
      <c r="B10" s="78">
        <f>SEKTOR_USD!B10*$B$47</f>
        <v>40979643.134815149</v>
      </c>
      <c r="C10" s="78">
        <f>SEKTOR_USD!C10*$C$47</f>
        <v>51553075.134577908</v>
      </c>
      <c r="D10" s="79">
        <f t="shared" si="0"/>
        <v>25.801669294625622</v>
      </c>
      <c r="E10" s="79">
        <f>C10/C$43*100</f>
        <v>4.959996935228121</v>
      </c>
      <c r="F10" s="78">
        <f>SEKTOR_USD!F10*$B$48</f>
        <v>268808290.63519615</v>
      </c>
      <c r="G10" s="78">
        <f>SEKTOR_USD!G10*$C$48</f>
        <v>312063865.78108281</v>
      </c>
      <c r="H10" s="79">
        <f t="shared" si="1"/>
        <v>16.091607533262234</v>
      </c>
      <c r="I10" s="79">
        <f>G10/G$43*100</f>
        <v>4.9200189820082025</v>
      </c>
      <c r="J10" s="78">
        <f>SEKTOR_USD!J10*$B$49</f>
        <v>444650168.40417129</v>
      </c>
      <c r="K10" s="78">
        <f>SEKTOR_USD!K10*$C$49</f>
        <v>533066333.99998236</v>
      </c>
      <c r="L10" s="79">
        <f t="shared" si="2"/>
        <v>19.884433174316015</v>
      </c>
      <c r="M10" s="79">
        <f>K10/K$43*100</f>
        <v>5.0279702899015888</v>
      </c>
    </row>
    <row r="11" spans="1:13" ht="14" x14ac:dyDescent="0.3">
      <c r="A11" s="77" t="str">
        <f>SEKTOR_USD!A11</f>
        <v xml:space="preserve"> Yaş Meyve ve Sebze  </v>
      </c>
      <c r="B11" s="78">
        <f>SEKTOR_USD!B11*$B$47</f>
        <v>4883271.9507629834</v>
      </c>
      <c r="C11" s="78">
        <f>SEKTOR_USD!C11*$C$47</f>
        <v>13944611.500408553</v>
      </c>
      <c r="D11" s="79">
        <f t="shared" si="0"/>
        <v>185.55877372813092</v>
      </c>
      <c r="E11" s="79">
        <f>C11/C$43*100</f>
        <v>1.3416315151796334</v>
      </c>
      <c r="F11" s="78">
        <f>SEKTOR_USD!F11*$B$48</f>
        <v>68724567.499511495</v>
      </c>
      <c r="G11" s="78">
        <f>SEKTOR_USD!G11*$C$48</f>
        <v>119175557.30014442</v>
      </c>
      <c r="H11" s="79">
        <f t="shared" si="1"/>
        <v>73.410414406742603</v>
      </c>
      <c r="I11" s="79">
        <f>G11/G$43*100</f>
        <v>1.878929502589213</v>
      </c>
      <c r="J11" s="78">
        <f>SEKTOR_USD!J11*$B$49</f>
        <v>119815479.76133457</v>
      </c>
      <c r="K11" s="78">
        <f>SEKTOR_USD!K11*$C$49</f>
        <v>198234125.37800774</v>
      </c>
      <c r="L11" s="79">
        <f t="shared" si="2"/>
        <v>65.449511008826676</v>
      </c>
      <c r="M11" s="79">
        <f>K11/K$43*100</f>
        <v>1.8697772289729377</v>
      </c>
    </row>
    <row r="12" spans="1:13" ht="14" x14ac:dyDescent="0.3">
      <c r="A12" s="77" t="str">
        <f>SEKTOR_USD!A12</f>
        <v xml:space="preserve"> Meyve Sebze Mamulleri </v>
      </c>
      <c r="B12" s="78">
        <f>SEKTOR_USD!B12*$B$47</f>
        <v>9219591.4823952504</v>
      </c>
      <c r="C12" s="78">
        <f>SEKTOR_USD!C12*$C$47</f>
        <v>10140120.789565034</v>
      </c>
      <c r="D12" s="79">
        <f t="shared" si="0"/>
        <v>9.9844912752102797</v>
      </c>
      <c r="E12" s="79">
        <f>C12/C$43*100</f>
        <v>0.97559588652649487</v>
      </c>
      <c r="F12" s="78">
        <f>SEKTOR_USD!F12*$B$48</f>
        <v>55583121.453335181</v>
      </c>
      <c r="G12" s="78">
        <f>SEKTOR_USD!G12*$C$48</f>
        <v>62794866.306410164</v>
      </c>
      <c r="H12" s="79">
        <f t="shared" si="1"/>
        <v>12.974702867541552</v>
      </c>
      <c r="I12" s="79">
        <f>G12/G$43*100</f>
        <v>0.99002790158646392</v>
      </c>
      <c r="J12" s="78">
        <f>SEKTOR_USD!J12*$B$49</f>
        <v>97528546.833413035</v>
      </c>
      <c r="K12" s="78">
        <f>SEKTOR_USD!K12*$C$49</f>
        <v>109833513.86685497</v>
      </c>
      <c r="L12" s="79">
        <f t="shared" si="2"/>
        <v>12.616784964980408</v>
      </c>
      <c r="M12" s="79">
        <f>K12/K$43*100</f>
        <v>1.0359679637132351</v>
      </c>
    </row>
    <row r="13" spans="1:13" ht="14" x14ac:dyDescent="0.3">
      <c r="A13" s="77" t="str">
        <f>SEKTOR_USD!A13</f>
        <v xml:space="preserve"> Kuru Meyve ve Mamulleri  </v>
      </c>
      <c r="B13" s="78">
        <f>SEKTOR_USD!B13*$B$47</f>
        <v>5445461.5607222794</v>
      </c>
      <c r="C13" s="78">
        <f>SEKTOR_USD!C13*$C$47</f>
        <v>5135262.3725301092</v>
      </c>
      <c r="D13" s="79">
        <f t="shared" si="0"/>
        <v>-5.6964719102897439</v>
      </c>
      <c r="E13" s="79">
        <f>C13/C$43*100</f>
        <v>0.49407112112809132</v>
      </c>
      <c r="F13" s="78">
        <f>SEKTOR_USD!F13*$B$48</f>
        <v>37258155.410174251</v>
      </c>
      <c r="G13" s="78">
        <f>SEKTOR_USD!G13*$C$48</f>
        <v>38694990.043640703</v>
      </c>
      <c r="H13" s="79">
        <f t="shared" si="1"/>
        <v>3.8564298678997124</v>
      </c>
      <c r="I13" s="79">
        <f>G13/G$43*100</f>
        <v>0.61006770215711226</v>
      </c>
      <c r="J13" s="78">
        <f>SEKTOR_USD!J13*$B$49</f>
        <v>69219757.546897769</v>
      </c>
      <c r="K13" s="78">
        <f>SEKTOR_USD!K13*$C$49</f>
        <v>70375248.58988902</v>
      </c>
      <c r="L13" s="79">
        <f t="shared" si="2"/>
        <v>1.6693081338928157</v>
      </c>
      <c r="M13" s="79">
        <f>K13/K$43*100</f>
        <v>0.66379104528933242</v>
      </c>
    </row>
    <row r="14" spans="1:13" ht="14" x14ac:dyDescent="0.3">
      <c r="A14" s="77" t="str">
        <f>SEKTOR_USD!A14</f>
        <v xml:space="preserve"> Fındık ve Mamulleri </v>
      </c>
      <c r="B14" s="78">
        <f>SEKTOR_USD!B14*$B$47</f>
        <v>6610831.61315809</v>
      </c>
      <c r="C14" s="78">
        <f>SEKTOR_USD!C14*$C$47</f>
        <v>8797565.9323663302</v>
      </c>
      <c r="D14" s="79">
        <f t="shared" si="0"/>
        <v>33.078052008703416</v>
      </c>
      <c r="E14" s="79">
        <f>C14/C$43*100</f>
        <v>0.84642671553722038</v>
      </c>
      <c r="F14" s="78">
        <f>SEKTOR_USD!F14*$B$48</f>
        <v>50610279.44942449</v>
      </c>
      <c r="G14" s="78">
        <f>SEKTOR_USD!G14*$C$48</f>
        <v>72860801.018418074</v>
      </c>
      <c r="H14" s="79">
        <f t="shared" si="1"/>
        <v>43.96443135871008</v>
      </c>
      <c r="I14" s="79">
        <f>G14/G$43*100</f>
        <v>1.1487280757664391</v>
      </c>
      <c r="J14" s="78">
        <f>SEKTOR_USD!J14*$B$49</f>
        <v>94119450.424806282</v>
      </c>
      <c r="K14" s="78">
        <f>SEKTOR_USD!K14*$C$49</f>
        <v>110180309.87353875</v>
      </c>
      <c r="L14" s="79">
        <f t="shared" si="2"/>
        <v>17.06433619856692</v>
      </c>
      <c r="M14" s="79">
        <f>K14/K$43*100</f>
        <v>1.0392390013065838</v>
      </c>
    </row>
    <row r="15" spans="1:13" ht="14" x14ac:dyDescent="0.3">
      <c r="A15" s="77" t="str">
        <f>SEKTOR_USD!A15</f>
        <v xml:space="preserve"> Zeytin ve Zeytinyağı </v>
      </c>
      <c r="B15" s="78">
        <f>SEKTOR_USD!B15*$B$47</f>
        <v>1882030.1595463825</v>
      </c>
      <c r="C15" s="78">
        <f>SEKTOR_USD!C15*$C$47</f>
        <v>1380682.5265038798</v>
      </c>
      <c r="D15" s="79">
        <f t="shared" si="0"/>
        <v>-26.63866094278427</v>
      </c>
      <c r="E15" s="79">
        <f>C15/C$43*100</f>
        <v>0.13283748994808306</v>
      </c>
      <c r="F15" s="78">
        <f>SEKTOR_USD!F15*$B$48</f>
        <v>11867867.633315204</v>
      </c>
      <c r="G15" s="78">
        <f>SEKTOR_USD!G15*$C$48</f>
        <v>9754294.6329710018</v>
      </c>
      <c r="H15" s="79">
        <f t="shared" si="1"/>
        <v>-17.809206048195453</v>
      </c>
      <c r="I15" s="79">
        <f>G15/G$43*100</f>
        <v>0.15378683664703638</v>
      </c>
      <c r="J15" s="78">
        <f>SEKTOR_USD!J15*$B$49</f>
        <v>22969167.676883303</v>
      </c>
      <c r="K15" s="78">
        <f>SEKTOR_USD!K15*$C$49</f>
        <v>17448815.080791198</v>
      </c>
      <c r="L15" s="79">
        <f t="shared" si="2"/>
        <v>-24.033751129989415</v>
      </c>
      <c r="M15" s="79">
        <f>K15/K$43*100</f>
        <v>0.16458012488218368</v>
      </c>
    </row>
    <row r="16" spans="1:13" ht="14" x14ac:dyDescent="0.3">
      <c r="A16" s="77" t="str">
        <f>SEKTOR_USD!A16</f>
        <v xml:space="preserve"> Tütün </v>
      </c>
      <c r="B16" s="78">
        <f>SEKTOR_USD!B16*$B$47</f>
        <v>4401754.734627285</v>
      </c>
      <c r="C16" s="78">
        <f>SEKTOR_USD!C16*$C$47</f>
        <v>5196697.9630347323</v>
      </c>
      <c r="D16" s="79">
        <f t="shared" si="0"/>
        <v>18.059689290588299</v>
      </c>
      <c r="E16" s="79">
        <f>C16/C$43*100</f>
        <v>0.4999819293547858</v>
      </c>
      <c r="F16" s="78">
        <f>SEKTOR_USD!F16*$B$48</f>
        <v>22766633.724420082</v>
      </c>
      <c r="G16" s="78">
        <f>SEKTOR_USD!G16*$C$48</f>
        <v>27786662.378778756</v>
      </c>
      <c r="H16" s="79">
        <f t="shared" si="1"/>
        <v>22.049938146868243</v>
      </c>
      <c r="I16" s="79">
        <f>G16/G$43*100</f>
        <v>0.43808630649390634</v>
      </c>
      <c r="J16" s="78">
        <f>SEKTOR_USD!J16*$B$49</f>
        <v>37743540.918559276</v>
      </c>
      <c r="K16" s="78">
        <f>SEKTOR_USD!K16*$C$49</f>
        <v>47021742.241730236</v>
      </c>
      <c r="L16" s="79">
        <f t="shared" si="2"/>
        <v>24.582222805197055</v>
      </c>
      <c r="M16" s="79">
        <f>K16/K$43*100</f>
        <v>0.44351689065931138</v>
      </c>
    </row>
    <row r="17" spans="1:13" ht="14" x14ac:dyDescent="0.3">
      <c r="A17" s="77" t="str">
        <f>SEKTOR_USD!A17</f>
        <v xml:space="preserve"> Süs Bitkileri ve Mamulleri</v>
      </c>
      <c r="B17" s="78">
        <f>SEKTOR_USD!B17*$B$47</f>
        <v>355038.97015836404</v>
      </c>
      <c r="C17" s="78">
        <f>SEKTOR_USD!C17*$C$47</f>
        <v>464274.36152456782</v>
      </c>
      <c r="D17" s="79">
        <f t="shared" si="0"/>
        <v>30.767155311846377</v>
      </c>
      <c r="E17" s="79">
        <f>C17/C$43*100</f>
        <v>4.4668516945991173E-2</v>
      </c>
      <c r="F17" s="78">
        <f>SEKTOR_USD!F17*$B$48</f>
        <v>3857620.0165240057</v>
      </c>
      <c r="G17" s="78">
        <f>SEKTOR_USD!G17*$C$48</f>
        <v>4648275.8830636116</v>
      </c>
      <c r="H17" s="79">
        <f t="shared" si="1"/>
        <v>20.495949916084371</v>
      </c>
      <c r="I17" s="79">
        <f>G17/G$43*100</f>
        <v>7.3285016581597001E-2</v>
      </c>
      <c r="J17" s="78">
        <f>SEKTOR_USD!J17*$B$49</f>
        <v>5465827.2249209126</v>
      </c>
      <c r="K17" s="78">
        <f>SEKTOR_USD!K17*$C$49</f>
        <v>7050490.0366649544</v>
      </c>
      <c r="L17" s="79">
        <f t="shared" si="2"/>
        <v>28.992186297417604</v>
      </c>
      <c r="M17" s="79">
        <f>K17/K$43*100</f>
        <v>6.6501394240364331E-2</v>
      </c>
    </row>
    <row r="18" spans="1:13" s="18" customFormat="1" ht="15.5" x14ac:dyDescent="0.35">
      <c r="A18" s="75" t="s">
        <v>12</v>
      </c>
      <c r="B18" s="73">
        <f>SEKTOR_USD!B18*$B$47</f>
        <v>14909541.44853941</v>
      </c>
      <c r="C18" s="73">
        <f>SEKTOR_USD!C18*$C$47</f>
        <v>18094512.327743385</v>
      </c>
      <c r="D18" s="76">
        <f t="shared" si="0"/>
        <v>21.361964016109873</v>
      </c>
      <c r="E18" s="76">
        <f>C18/C$43*100</f>
        <v>1.740899557509771</v>
      </c>
      <c r="F18" s="73">
        <f>SEKTOR_USD!F18*$B$48</f>
        <v>82367197.186370999</v>
      </c>
      <c r="G18" s="73">
        <f>SEKTOR_USD!G18*$C$48</f>
        <v>102905576.15408811</v>
      </c>
      <c r="H18" s="76">
        <f t="shared" si="1"/>
        <v>24.935143684985704</v>
      </c>
      <c r="I18" s="76">
        <f>G18/G$43*100</f>
        <v>1.6224159332429051</v>
      </c>
      <c r="J18" s="73">
        <f>SEKTOR_USD!J18*$B$49</f>
        <v>142074910.16251999</v>
      </c>
      <c r="K18" s="73">
        <f>SEKTOR_USD!K18*$C$49</f>
        <v>181617969.28859919</v>
      </c>
      <c r="L18" s="76">
        <f t="shared" si="2"/>
        <v>27.832542058865815</v>
      </c>
      <c r="M18" s="76">
        <f>K18/K$43*100</f>
        <v>1.7130508821353669</v>
      </c>
    </row>
    <row r="19" spans="1:13" ht="14" x14ac:dyDescent="0.3">
      <c r="A19" s="77" t="str">
        <f>SEKTOR_USD!A19</f>
        <v xml:space="preserve"> Su Ürünleri ve Hayvansal Mamuller</v>
      </c>
      <c r="B19" s="78">
        <f>SEKTOR_USD!B19*$B$47</f>
        <v>14909541.44853941</v>
      </c>
      <c r="C19" s="78">
        <f>SEKTOR_USD!C19*$C$47</f>
        <v>18094512.327743385</v>
      </c>
      <c r="D19" s="79">
        <f t="shared" si="0"/>
        <v>21.361964016109873</v>
      </c>
      <c r="E19" s="79">
        <f>C19/C$43*100</f>
        <v>1.740899557509771</v>
      </c>
      <c r="F19" s="78">
        <f>SEKTOR_USD!F19*$B$48</f>
        <v>82367197.186370999</v>
      </c>
      <c r="G19" s="78">
        <f>SEKTOR_USD!G19*$C$48</f>
        <v>102905576.15408811</v>
      </c>
      <c r="H19" s="79">
        <f t="shared" si="1"/>
        <v>24.935143684985704</v>
      </c>
      <c r="I19" s="79">
        <f>G19/G$43*100</f>
        <v>1.6224159332429051</v>
      </c>
      <c r="J19" s="78">
        <f>SEKTOR_USD!J19*$B$49</f>
        <v>142074910.16251999</v>
      </c>
      <c r="K19" s="78">
        <f>SEKTOR_USD!K19*$C$49</f>
        <v>181617969.28859919</v>
      </c>
      <c r="L19" s="79">
        <f t="shared" si="2"/>
        <v>27.832542058865815</v>
      </c>
      <c r="M19" s="79">
        <f>K19/K$43*100</f>
        <v>1.7130508821353669</v>
      </c>
    </row>
    <row r="20" spans="1:13" s="18" customFormat="1" ht="15.5" x14ac:dyDescent="0.35">
      <c r="A20" s="75" t="s">
        <v>107</v>
      </c>
      <c r="B20" s="73">
        <f>SEKTOR_USD!B20*$B$47</f>
        <v>27759302.048942849</v>
      </c>
      <c r="C20" s="73">
        <f>SEKTOR_USD!C20*$C$47</f>
        <v>34419294.112628065</v>
      </c>
      <c r="D20" s="76">
        <f t="shared" si="0"/>
        <v>23.991929090806689</v>
      </c>
      <c r="E20" s="76">
        <f>C20/C$43*100</f>
        <v>3.311530745075665</v>
      </c>
      <c r="F20" s="73">
        <f>SEKTOR_USD!F20*$B$48</f>
        <v>170874991.84074619</v>
      </c>
      <c r="G20" s="73">
        <f>SEKTOR_USD!G20*$C$48</f>
        <v>201224229.16021261</v>
      </c>
      <c r="H20" s="76">
        <f t="shared" si="1"/>
        <v>17.761076089912329</v>
      </c>
      <c r="I20" s="76">
        <f>G20/G$43*100</f>
        <v>3.172514141072432</v>
      </c>
      <c r="J20" s="73">
        <f>SEKTOR_USD!J20*$B$49</f>
        <v>287573308.11517912</v>
      </c>
      <c r="K20" s="73">
        <f>SEKTOR_USD!K20*$C$49</f>
        <v>347181684.13787252</v>
      </c>
      <c r="L20" s="76">
        <f t="shared" si="2"/>
        <v>20.728062841916813</v>
      </c>
      <c r="M20" s="76">
        <f>K20/K$43*100</f>
        <v>3.2746753672185167</v>
      </c>
    </row>
    <row r="21" spans="1:13" ht="14" x14ac:dyDescent="0.3">
      <c r="A21" s="77" t="str">
        <f>SEKTOR_USD!A21</f>
        <v xml:space="preserve"> Mobilya, Kağıt ve Orman Ürünleri</v>
      </c>
      <c r="B21" s="78">
        <f>SEKTOR_USD!B21*$B$47</f>
        <v>27759302.048942849</v>
      </c>
      <c r="C21" s="78">
        <f>SEKTOR_USD!C21*$C$47</f>
        <v>34419294.112628065</v>
      </c>
      <c r="D21" s="79">
        <f t="shared" si="0"/>
        <v>23.991929090806689</v>
      </c>
      <c r="E21" s="79">
        <f>C21/C$43*100</f>
        <v>3.311530745075665</v>
      </c>
      <c r="F21" s="78">
        <f>SEKTOR_USD!F21*$B$48</f>
        <v>170874991.84074619</v>
      </c>
      <c r="G21" s="78">
        <f>SEKTOR_USD!G21*$C$48</f>
        <v>201224229.16021261</v>
      </c>
      <c r="H21" s="79">
        <f t="shared" si="1"/>
        <v>17.761076089912329</v>
      </c>
      <c r="I21" s="79">
        <f>G21/G$43*100</f>
        <v>3.172514141072432</v>
      </c>
      <c r="J21" s="78">
        <f>SEKTOR_USD!J21*$B$49</f>
        <v>287573308.11517912</v>
      </c>
      <c r="K21" s="78">
        <f>SEKTOR_USD!K21*$C$49</f>
        <v>347181684.13787252</v>
      </c>
      <c r="L21" s="79">
        <f t="shared" si="2"/>
        <v>20.728062841916813</v>
      </c>
      <c r="M21" s="79">
        <f>K21/K$43*100</f>
        <v>3.2746753672185167</v>
      </c>
    </row>
    <row r="22" spans="1:13" ht="16.5" x14ac:dyDescent="0.35">
      <c r="A22" s="72" t="s">
        <v>14</v>
      </c>
      <c r="B22" s="73">
        <f>SEKTOR_USD!B22*$B$47</f>
        <v>730519942.93509996</v>
      </c>
      <c r="C22" s="73">
        <f>SEKTOR_USD!C22*$C$47</f>
        <v>859867257.7699002</v>
      </c>
      <c r="D22" s="76">
        <f t="shared" si="0"/>
        <v>17.706199000550978</v>
      </c>
      <c r="E22" s="76">
        <f>C22/C$43*100</f>
        <v>82.729089430809054</v>
      </c>
      <c r="F22" s="73">
        <f>SEKTOR_USD!F22*$B$48</f>
        <v>4230809663.1403432</v>
      </c>
      <c r="G22" s="73">
        <f>SEKTOR_USD!G22*$C$48</f>
        <v>5207371217.9482422</v>
      </c>
      <c r="H22" s="76">
        <f t="shared" si="1"/>
        <v>23.082143432636496</v>
      </c>
      <c r="I22" s="76">
        <f>G22/G$43*100</f>
        <v>82.09974959626237</v>
      </c>
      <c r="J22" s="73">
        <f>SEKTOR_USD!J22*$B$49</f>
        <v>6954870338.9664211</v>
      </c>
      <c r="K22" s="73">
        <f>SEKTOR_USD!K22*$C$49</f>
        <v>8680744631.4118729</v>
      </c>
      <c r="L22" s="76">
        <f t="shared" si="2"/>
        <v>24.815333835568499</v>
      </c>
      <c r="M22" s="76">
        <f>K22/K$43*100</f>
        <v>81.87822662416167</v>
      </c>
    </row>
    <row r="23" spans="1:13" s="18" customFormat="1" ht="15.5" x14ac:dyDescent="0.35">
      <c r="A23" s="75" t="s">
        <v>15</v>
      </c>
      <c r="B23" s="73">
        <f>SEKTOR_USD!B23*$B$47</f>
        <v>45844977.922575787</v>
      </c>
      <c r="C23" s="73">
        <f>SEKTOR_USD!C23*$C$47</f>
        <v>57925308.311610229</v>
      </c>
      <c r="D23" s="76">
        <f t="shared" si="0"/>
        <v>26.350389805915107</v>
      </c>
      <c r="E23" s="76">
        <f>C23/C$43*100</f>
        <v>5.573078830849906</v>
      </c>
      <c r="F23" s="73">
        <f>SEKTOR_USD!F23*$B$48</f>
        <v>298720045.99123806</v>
      </c>
      <c r="G23" s="73">
        <f>SEKTOR_USD!G23*$C$48</f>
        <v>354154488.58636498</v>
      </c>
      <c r="H23" s="76">
        <f t="shared" si="1"/>
        <v>18.557322596540075</v>
      </c>
      <c r="I23" s="76">
        <f>G23/G$43*100</f>
        <v>5.5836224487159125</v>
      </c>
      <c r="J23" s="73">
        <f>SEKTOR_USD!J23*$B$49</f>
        <v>504464329.9564535</v>
      </c>
      <c r="K23" s="73">
        <f>SEKTOR_USD!K23*$C$49</f>
        <v>597368882.10104489</v>
      </c>
      <c r="L23" s="76">
        <f t="shared" si="2"/>
        <v>18.416475978115464</v>
      </c>
      <c r="M23" s="76">
        <f>K23/K$43*100</f>
        <v>5.6344826145330682</v>
      </c>
    </row>
    <row r="24" spans="1:13" ht="14" x14ac:dyDescent="0.3">
      <c r="A24" s="77" t="str">
        <f>SEKTOR_USD!A24</f>
        <v xml:space="preserve"> Tekstil ve Hammaddeleri</v>
      </c>
      <c r="B24" s="78">
        <f>SEKTOR_USD!B24*$B$47</f>
        <v>31233426.460930351</v>
      </c>
      <c r="C24" s="78">
        <f>SEKTOR_USD!C24*$C$47</f>
        <v>39869636.24325484</v>
      </c>
      <c r="D24" s="79">
        <f t="shared" si="0"/>
        <v>27.650535854999632</v>
      </c>
      <c r="E24" s="79">
        <f>C24/C$43*100</f>
        <v>3.8359161516354643</v>
      </c>
      <c r="F24" s="78">
        <f>SEKTOR_USD!F24*$B$48</f>
        <v>208892009.76492983</v>
      </c>
      <c r="G24" s="78">
        <f>SEKTOR_USD!G24*$C$48</f>
        <v>249687310.67056146</v>
      </c>
      <c r="H24" s="79">
        <f t="shared" si="1"/>
        <v>19.529373551214029</v>
      </c>
      <c r="I24" s="79">
        <f>G24/G$43*100</f>
        <v>3.9365862016447881</v>
      </c>
      <c r="J24" s="78">
        <f>SEKTOR_USD!J24*$B$49</f>
        <v>348988795.31035185</v>
      </c>
      <c r="K24" s="78">
        <f>SEKTOR_USD!K24*$C$49</f>
        <v>412443684.26669812</v>
      </c>
      <c r="L24" s="79">
        <f t="shared" si="2"/>
        <v>18.182500357903052</v>
      </c>
      <c r="M24" s="79">
        <f>K24/K$43*100</f>
        <v>3.8902374028943614</v>
      </c>
    </row>
    <row r="25" spans="1:13" ht="14" x14ac:dyDescent="0.3">
      <c r="A25" s="77" t="str">
        <f>SEKTOR_USD!A25</f>
        <v xml:space="preserve"> Deri ve Deri Mamulleri </v>
      </c>
      <c r="B25" s="78">
        <f>SEKTOR_USD!B25*$B$47</f>
        <v>5317112.6422582371</v>
      </c>
      <c r="C25" s="78">
        <f>SEKTOR_USD!C25*$C$47</f>
        <v>7007085.888000316</v>
      </c>
      <c r="D25" s="79">
        <f t="shared" si="0"/>
        <v>31.783664545882711</v>
      </c>
      <c r="E25" s="79">
        <f>C25/C$43*100</f>
        <v>0.67416200563466833</v>
      </c>
      <c r="F25" s="78">
        <f>SEKTOR_USD!F25*$B$48</f>
        <v>32167899.299720325</v>
      </c>
      <c r="G25" s="78">
        <f>SEKTOR_USD!G25*$C$48</f>
        <v>37363331.83452747</v>
      </c>
      <c r="H25" s="79">
        <f t="shared" si="1"/>
        <v>16.15098482620628</v>
      </c>
      <c r="I25" s="79">
        <f>G25/G$43*100</f>
        <v>0.58907269317077771</v>
      </c>
      <c r="J25" s="78">
        <f>SEKTOR_USD!J25*$B$49</f>
        <v>54140606.979131006</v>
      </c>
      <c r="K25" s="78">
        <f>SEKTOR_USD!K25*$C$49</f>
        <v>62292189.356108591</v>
      </c>
      <c r="L25" s="79">
        <f t="shared" si="2"/>
        <v>15.056318781427198</v>
      </c>
      <c r="M25" s="79">
        <f>K25/K$43*100</f>
        <v>0.58755028670681031</v>
      </c>
    </row>
    <row r="26" spans="1:13" ht="14" x14ac:dyDescent="0.3">
      <c r="A26" s="77" t="str">
        <f>SEKTOR_USD!A26</f>
        <v xml:space="preserve"> Halı </v>
      </c>
      <c r="B26" s="78">
        <f>SEKTOR_USD!B26*$B$47</f>
        <v>9294438.8193871956</v>
      </c>
      <c r="C26" s="78">
        <f>SEKTOR_USD!C26*$C$47</f>
        <v>11048586.180355079</v>
      </c>
      <c r="D26" s="79">
        <f t="shared" si="0"/>
        <v>18.873085240056902</v>
      </c>
      <c r="E26" s="79">
        <f>C26/C$43*100</f>
        <v>1.063000673579773</v>
      </c>
      <c r="F26" s="78">
        <f>SEKTOR_USD!F26*$B$48</f>
        <v>57660136.926587895</v>
      </c>
      <c r="G26" s="78">
        <f>SEKTOR_USD!G26*$C$48</f>
        <v>67103846.081276111</v>
      </c>
      <c r="H26" s="79">
        <f t="shared" si="1"/>
        <v>16.378228804263539</v>
      </c>
      <c r="I26" s="79">
        <f>G26/G$43*100</f>
        <v>1.0579635539003469</v>
      </c>
      <c r="J26" s="78">
        <f>SEKTOR_USD!J26*$B$49</f>
        <v>101334927.66697064</v>
      </c>
      <c r="K26" s="78">
        <f>SEKTOR_USD!K26*$C$49</f>
        <v>122633008.47823811</v>
      </c>
      <c r="L26" s="79">
        <f t="shared" si="2"/>
        <v>21.017512225658216</v>
      </c>
      <c r="M26" s="79">
        <f>K26/K$43*100</f>
        <v>1.1566949249318965</v>
      </c>
    </row>
    <row r="27" spans="1:13" s="18" customFormat="1" ht="15.5" x14ac:dyDescent="0.35">
      <c r="A27" s="75" t="s">
        <v>19</v>
      </c>
      <c r="B27" s="73">
        <f>SEKTOR_USD!B27*$B$47</f>
        <v>137906799.35867733</v>
      </c>
      <c r="C27" s="73">
        <f>SEKTOR_USD!C27*$C$47</f>
        <v>142880156.36635247</v>
      </c>
      <c r="D27" s="76">
        <f t="shared" si="0"/>
        <v>3.6063174773131368</v>
      </c>
      <c r="E27" s="76">
        <f>C27/C$43*100</f>
        <v>13.746709305546171</v>
      </c>
      <c r="F27" s="73">
        <f>SEKTOR_USD!F27*$B$48</f>
        <v>727384265.80697834</v>
      </c>
      <c r="G27" s="73">
        <f>SEKTOR_USD!G27*$C$48</f>
        <v>904205003.67216659</v>
      </c>
      <c r="H27" s="76">
        <f t="shared" si="1"/>
        <v>24.309123275992075</v>
      </c>
      <c r="I27" s="76">
        <f>G27/G$43*100</f>
        <v>14.255754252607659</v>
      </c>
      <c r="J27" s="73">
        <f>SEKTOR_USD!J27*$B$49</f>
        <v>1148430702.8824272</v>
      </c>
      <c r="K27" s="73">
        <f>SEKTOR_USD!K27*$C$49</f>
        <v>1430650072.4139466</v>
      </c>
      <c r="L27" s="76">
        <f t="shared" si="2"/>
        <v>24.574349050681221</v>
      </c>
      <c r="M27" s="76">
        <f>K27/K$43*100</f>
        <v>13.494129342902974</v>
      </c>
    </row>
    <row r="28" spans="1:13" ht="14" x14ac:dyDescent="0.3">
      <c r="A28" s="77" t="str">
        <f>SEKTOR_USD!A28</f>
        <v xml:space="preserve"> Kimyevi Maddeler ve Mamulleri  </v>
      </c>
      <c r="B28" s="78">
        <f>SEKTOR_USD!B28*$B$47</f>
        <v>137906799.35867733</v>
      </c>
      <c r="C28" s="78">
        <f>SEKTOR_USD!C28*$C$47</f>
        <v>142880156.36635247</v>
      </c>
      <c r="D28" s="79">
        <f t="shared" si="0"/>
        <v>3.6063174773131368</v>
      </c>
      <c r="E28" s="79">
        <f>C28/C$43*100</f>
        <v>13.746709305546171</v>
      </c>
      <c r="F28" s="78">
        <f>SEKTOR_USD!F28*$B$48</f>
        <v>727384265.80697834</v>
      </c>
      <c r="G28" s="78">
        <f>SEKTOR_USD!G28*$C$48</f>
        <v>904205003.67216659</v>
      </c>
      <c r="H28" s="79">
        <f t="shared" si="1"/>
        <v>24.309123275992075</v>
      </c>
      <c r="I28" s="79">
        <f>G28/G$43*100</f>
        <v>14.255754252607659</v>
      </c>
      <c r="J28" s="78">
        <f>SEKTOR_USD!J28*$B$49</f>
        <v>1148430702.8824272</v>
      </c>
      <c r="K28" s="78">
        <f>SEKTOR_USD!K28*$C$49</f>
        <v>1430650072.4139466</v>
      </c>
      <c r="L28" s="79">
        <f t="shared" si="2"/>
        <v>24.574349050681221</v>
      </c>
      <c r="M28" s="79">
        <f>K28/K$43*100</f>
        <v>13.494129342902974</v>
      </c>
    </row>
    <row r="29" spans="1:13" s="18" customFormat="1" ht="15.5" x14ac:dyDescent="0.35">
      <c r="A29" s="75" t="s">
        <v>21</v>
      </c>
      <c r="B29" s="73">
        <f>SEKTOR_USD!B29*$B$47</f>
        <v>546768165.65384686</v>
      </c>
      <c r="C29" s="73">
        <f>SEKTOR_USD!C29*$C$47</f>
        <v>659061793.09193754</v>
      </c>
      <c r="D29" s="76">
        <f t="shared" si="0"/>
        <v>20.537704001805874</v>
      </c>
      <c r="E29" s="76">
        <f>C29/C$43*100</f>
        <v>63.409301294412977</v>
      </c>
      <c r="F29" s="73">
        <f>SEKTOR_USD!F29*$B$48</f>
        <v>3204705351.3421273</v>
      </c>
      <c r="G29" s="73">
        <f>SEKTOR_USD!G29*$C$48</f>
        <v>3949011725.6897111</v>
      </c>
      <c r="H29" s="76">
        <f t="shared" si="1"/>
        <v>23.225423018558292</v>
      </c>
      <c r="I29" s="76">
        <f>G29/G$43*100</f>
        <v>62.260372894938811</v>
      </c>
      <c r="J29" s="73">
        <f>SEKTOR_USD!J29*$B$49</f>
        <v>5301975306.1275406</v>
      </c>
      <c r="K29" s="73">
        <f>SEKTOR_USD!K29*$C$49</f>
        <v>6652725676.8968821</v>
      </c>
      <c r="L29" s="76">
        <f t="shared" si="2"/>
        <v>25.4763610311098</v>
      </c>
      <c r="M29" s="76">
        <f>K29/K$43*100</f>
        <v>62.749614666725641</v>
      </c>
    </row>
    <row r="30" spans="1:13" ht="14" x14ac:dyDescent="0.3">
      <c r="A30" s="77" t="str">
        <f>SEKTOR_USD!A30</f>
        <v xml:space="preserve"> Hazırgiyim ve Konfeksiyon </v>
      </c>
      <c r="B30" s="78">
        <f>SEKTOR_USD!B30*$B$47</f>
        <v>63615411.85027007</v>
      </c>
      <c r="C30" s="78">
        <f>SEKTOR_USD!C30*$C$47</f>
        <v>74532943.458718345</v>
      </c>
      <c r="D30" s="79">
        <f t="shared" si="0"/>
        <v>17.161771481012465</v>
      </c>
      <c r="E30" s="79">
        <f>C30/C$43*100</f>
        <v>7.1709237550568208</v>
      </c>
      <c r="F30" s="78">
        <f>SEKTOR_USD!F30*$B$48</f>
        <v>367595667.35196549</v>
      </c>
      <c r="G30" s="78">
        <f>SEKTOR_USD!G30*$C$48</f>
        <v>429779102.99876654</v>
      </c>
      <c r="H30" s="79">
        <f t="shared" si="1"/>
        <v>16.916259131874277</v>
      </c>
      <c r="I30" s="79">
        <f>G30/G$43*100</f>
        <v>6.7759249842394649</v>
      </c>
      <c r="J30" s="78">
        <f>SEKTOR_USD!J30*$B$49</f>
        <v>628324632.11397815</v>
      </c>
      <c r="K30" s="78">
        <f>SEKTOR_USD!K30*$C$49</f>
        <v>725699347.38891649</v>
      </c>
      <c r="L30" s="79">
        <f t="shared" si="2"/>
        <v>15.497516776848972</v>
      </c>
      <c r="M30" s="79">
        <f>K30/K$43*100</f>
        <v>6.8449168993526515</v>
      </c>
    </row>
    <row r="31" spans="1:13" ht="14" x14ac:dyDescent="0.3">
      <c r="A31" s="77" t="str">
        <f>SEKTOR_USD!A31</f>
        <v xml:space="preserve"> Otomotiv Endüstrisi</v>
      </c>
      <c r="B31" s="78">
        <f>SEKTOR_USD!B31*$B$47</f>
        <v>154330141.09310952</v>
      </c>
      <c r="C31" s="78">
        <f>SEKTOR_USD!C31*$C$47</f>
        <v>168835111.71086788</v>
      </c>
      <c r="D31" s="79">
        <f t="shared" si="0"/>
        <v>9.3986634853183428</v>
      </c>
      <c r="E31" s="79">
        <f>C31/C$43*100</f>
        <v>16.243873609066689</v>
      </c>
      <c r="F31" s="78">
        <f>SEKTOR_USD!F31*$B$48</f>
        <v>903004282.48083103</v>
      </c>
      <c r="G31" s="78">
        <f>SEKTOR_USD!G31*$C$48</f>
        <v>1098339863.6068885</v>
      </c>
      <c r="H31" s="79">
        <f t="shared" si="1"/>
        <v>21.631744712152468</v>
      </c>
      <c r="I31" s="79">
        <f>G31/G$43*100</f>
        <v>17.316496942433801</v>
      </c>
      <c r="J31" s="78">
        <f>SEKTOR_USD!J31*$B$49</f>
        <v>1463628005.5409296</v>
      </c>
      <c r="K31" s="78">
        <f>SEKTOR_USD!K31*$C$49</f>
        <v>1839072226.2295976</v>
      </c>
      <c r="L31" s="79">
        <f t="shared" si="2"/>
        <v>25.651614977803796</v>
      </c>
      <c r="M31" s="79">
        <f>K31/K$43*100</f>
        <v>17.346435001963371</v>
      </c>
    </row>
    <row r="32" spans="1:13" ht="14" x14ac:dyDescent="0.3">
      <c r="A32" s="77" t="str">
        <f>SEKTOR_USD!A32</f>
        <v xml:space="preserve"> Gemi, Yat ve Hizmetleri</v>
      </c>
      <c r="B32" s="78">
        <f>SEKTOR_USD!B32*$B$47</f>
        <v>10566814.707775073</v>
      </c>
      <c r="C32" s="78">
        <f>SEKTOR_USD!C32*$C$47</f>
        <v>7816279.3358229445</v>
      </c>
      <c r="D32" s="79">
        <f t="shared" si="0"/>
        <v>-26.02993851996176</v>
      </c>
      <c r="E32" s="79">
        <f>C32/C$43*100</f>
        <v>0.75201569352291797</v>
      </c>
      <c r="F32" s="78">
        <f>SEKTOR_USD!F32*$B$48</f>
        <v>44408533.904219605</v>
      </c>
      <c r="G32" s="78">
        <f>SEKTOR_USD!G32*$C$48</f>
        <v>77678821.373757869</v>
      </c>
      <c r="H32" s="79">
        <f t="shared" si="1"/>
        <v>74.918680137686309</v>
      </c>
      <c r="I32" s="79">
        <f>G32/G$43*100</f>
        <v>1.2246892946170793</v>
      </c>
      <c r="J32" s="78">
        <f>SEKTOR_USD!J32*$B$49</f>
        <v>74416938.006703004</v>
      </c>
      <c r="K32" s="78">
        <f>SEKTOR_USD!K32*$C$49</f>
        <v>122223693.31827682</v>
      </c>
      <c r="L32" s="79">
        <f t="shared" si="2"/>
        <v>64.241766178645634</v>
      </c>
      <c r="M32" s="79">
        <f>K32/K$43*100</f>
        <v>1.1528341962903992</v>
      </c>
    </row>
    <row r="33" spans="1:13" ht="14" x14ac:dyDescent="0.3">
      <c r="A33" s="77" t="str">
        <f>SEKTOR_USD!A33</f>
        <v xml:space="preserve"> Elektrik ve Elektronik</v>
      </c>
      <c r="B33" s="78">
        <f>SEKTOR_USD!B33*$B$47</f>
        <v>62917131.728027396</v>
      </c>
      <c r="C33" s="78">
        <f>SEKTOR_USD!C33*$C$47</f>
        <v>84905512.853093117</v>
      </c>
      <c r="D33" s="79">
        <f t="shared" si="0"/>
        <v>34.948162004770253</v>
      </c>
      <c r="E33" s="79">
        <f>C33/C$43*100</f>
        <v>8.1688838626204632</v>
      </c>
      <c r="F33" s="78">
        <f>SEKTOR_USD!F33*$B$48</f>
        <v>374814238.8645798</v>
      </c>
      <c r="G33" s="78">
        <f>SEKTOR_USD!G33*$C$48</f>
        <v>491605546.99685729</v>
      </c>
      <c r="H33" s="79">
        <f t="shared" si="1"/>
        <v>31.159784240340489</v>
      </c>
      <c r="I33" s="79">
        <f>G33/G$43*100</f>
        <v>7.7506846774173521</v>
      </c>
      <c r="J33" s="78">
        <f>SEKTOR_USD!J33*$B$49</f>
        <v>630281230.97377896</v>
      </c>
      <c r="K33" s="78">
        <f>SEKTOR_USD!K33*$C$49</f>
        <v>819471612.67375207</v>
      </c>
      <c r="L33" s="79">
        <f t="shared" si="2"/>
        <v>30.016819857966521</v>
      </c>
      <c r="M33" s="79">
        <f>K33/K$43*100</f>
        <v>7.7293924960969376</v>
      </c>
    </row>
    <row r="34" spans="1:13" ht="14" x14ac:dyDescent="0.3">
      <c r="A34" s="77" t="str">
        <f>SEKTOR_USD!A34</f>
        <v xml:space="preserve"> Makine ve Aksamları</v>
      </c>
      <c r="B34" s="78">
        <f>SEKTOR_USD!B34*$B$47</f>
        <v>39646245.325921819</v>
      </c>
      <c r="C34" s="78">
        <f>SEKTOR_USD!C34*$C$47</f>
        <v>48362796.840465888</v>
      </c>
      <c r="D34" s="79">
        <f t="shared" si="0"/>
        <v>21.985818437250465</v>
      </c>
      <c r="E34" s="79">
        <f>C34/C$43*100</f>
        <v>4.6530555836208141</v>
      </c>
      <c r="F34" s="78">
        <f>SEKTOR_USD!F34*$B$48</f>
        <v>233429420.62091506</v>
      </c>
      <c r="G34" s="78">
        <f>SEKTOR_USD!G34*$C$48</f>
        <v>286965970.13961303</v>
      </c>
      <c r="H34" s="79">
        <f t="shared" si="1"/>
        <v>22.934790900089801</v>
      </c>
      <c r="I34" s="79">
        <f>G34/G$43*100</f>
        <v>4.5243239448547614</v>
      </c>
      <c r="J34" s="78">
        <f>SEKTOR_USD!J34*$B$49</f>
        <v>398915470.78900242</v>
      </c>
      <c r="K34" s="78">
        <f>SEKTOR_USD!K34*$C$49</f>
        <v>501150415.5246197</v>
      </c>
      <c r="L34" s="79">
        <f t="shared" si="2"/>
        <v>25.628222573922738</v>
      </c>
      <c r="M34" s="79">
        <f>K34/K$43*100</f>
        <v>4.7269340405010594</v>
      </c>
    </row>
    <row r="35" spans="1:13" ht="14" x14ac:dyDescent="0.3">
      <c r="A35" s="77" t="str">
        <f>SEKTOR_USD!A35</f>
        <v xml:space="preserve"> Demir ve Demir Dışı Metaller </v>
      </c>
      <c r="B35" s="78">
        <f>SEKTOR_USD!B35*$B$47</f>
        <v>47760459.380817771</v>
      </c>
      <c r="C35" s="78">
        <f>SEKTOR_USD!C35*$C$47</f>
        <v>66158061.410837688</v>
      </c>
      <c r="D35" s="79">
        <f t="shared" si="0"/>
        <v>38.520571762777102</v>
      </c>
      <c r="E35" s="79">
        <f>C35/C$43*100</f>
        <v>6.3651640756982655</v>
      </c>
      <c r="F35" s="78">
        <f>SEKTOR_USD!F35*$B$48</f>
        <v>289526184.9810189</v>
      </c>
      <c r="G35" s="78">
        <f>SEKTOR_USD!G35*$C$48</f>
        <v>387120343.00682217</v>
      </c>
      <c r="H35" s="79">
        <f t="shared" si="1"/>
        <v>33.708231962577564</v>
      </c>
      <c r="I35" s="79">
        <f>G35/G$43*100</f>
        <v>6.1033642301003308</v>
      </c>
      <c r="J35" s="78">
        <f>SEKTOR_USD!J35*$B$49</f>
        <v>469808287.3901248</v>
      </c>
      <c r="K35" s="78">
        <f>SEKTOR_USD!K35*$C$49</f>
        <v>620436602.44591367</v>
      </c>
      <c r="L35" s="79">
        <f t="shared" si="2"/>
        <v>32.061655594148434</v>
      </c>
      <c r="M35" s="79">
        <f>K35/K$43*100</f>
        <v>5.8520611880652744</v>
      </c>
    </row>
    <row r="36" spans="1:13" ht="14" x14ac:dyDescent="0.3">
      <c r="A36" s="77" t="str">
        <f>SEKTOR_USD!A36</f>
        <v xml:space="preserve"> Çelik</v>
      </c>
      <c r="B36" s="78">
        <f>SEKTOR_USD!B36*$B$47</f>
        <v>54394749.919977315</v>
      </c>
      <c r="C36" s="78">
        <f>SEKTOR_USD!C36*$C$47</f>
        <v>64968937.916709132</v>
      </c>
      <c r="D36" s="79">
        <f t="shared" si="0"/>
        <v>19.439721686905457</v>
      </c>
      <c r="E36" s="79">
        <f>C36/C$43*100</f>
        <v>6.2507567610795203</v>
      </c>
      <c r="F36" s="78">
        <f>SEKTOR_USD!F36*$B$48</f>
        <v>363958565.49238813</v>
      </c>
      <c r="G36" s="78">
        <f>SEKTOR_USD!G36*$C$48</f>
        <v>438680023.16778243</v>
      </c>
      <c r="H36" s="79">
        <f t="shared" si="1"/>
        <v>20.530209963407781</v>
      </c>
      <c r="I36" s="79">
        <f>G36/G$43*100</f>
        <v>6.9162574641928449</v>
      </c>
      <c r="J36" s="78">
        <f>SEKTOR_USD!J36*$B$49</f>
        <v>597175880.23714983</v>
      </c>
      <c r="K36" s="78">
        <f>SEKTOR_USD!K36*$C$49</f>
        <v>728561398.40714526</v>
      </c>
      <c r="L36" s="79">
        <f t="shared" si="2"/>
        <v>22.001142798637439</v>
      </c>
      <c r="M36" s="79">
        <f>K36/K$43*100</f>
        <v>6.8719122404012154</v>
      </c>
    </row>
    <row r="37" spans="1:13" ht="14" x14ac:dyDescent="0.3">
      <c r="A37" s="77" t="str">
        <f>SEKTOR_USD!A37</f>
        <v xml:space="preserve"> Çimento Cam Seramik ve Toprak Ürünleri</v>
      </c>
      <c r="B37" s="78">
        <f>SEKTOR_USD!B37*$B$47</f>
        <v>17193389.263605371</v>
      </c>
      <c r="C37" s="78">
        <f>SEKTOR_USD!C37*$C$47</f>
        <v>19999240.387586348</v>
      </c>
      <c r="D37" s="79">
        <f t="shared" si="0"/>
        <v>16.319360196888855</v>
      </c>
      <c r="E37" s="79">
        <f>C37/C$43*100</f>
        <v>1.9241562364683353</v>
      </c>
      <c r="F37" s="78">
        <f>SEKTOR_USD!F37*$B$48</f>
        <v>98817730.04364188</v>
      </c>
      <c r="G37" s="78">
        <f>SEKTOR_USD!G37*$C$48</f>
        <v>119278672.2030592</v>
      </c>
      <c r="H37" s="79">
        <f t="shared" si="1"/>
        <v>20.705739901514576</v>
      </c>
      <c r="I37" s="79">
        <f>G37/G$43*100</f>
        <v>1.8805552187816303</v>
      </c>
      <c r="J37" s="78">
        <f>SEKTOR_USD!J37*$B$49</f>
        <v>159955491.73818168</v>
      </c>
      <c r="K37" s="78">
        <f>SEKTOR_USD!K37*$C$49</f>
        <v>198410656.02290946</v>
      </c>
      <c r="L37" s="79">
        <f t="shared" si="2"/>
        <v>24.041165368471347</v>
      </c>
      <c r="M37" s="79">
        <f>K37/K$43*100</f>
        <v>1.8714422953656373</v>
      </c>
    </row>
    <row r="38" spans="1:13" ht="14" x14ac:dyDescent="0.3">
      <c r="A38" s="77" t="str">
        <f>SEKTOR_USD!A38</f>
        <v xml:space="preserve"> Mücevher</v>
      </c>
      <c r="B38" s="78">
        <f>SEKTOR_USD!B38*$B$47</f>
        <v>30432023.169820491</v>
      </c>
      <c r="C38" s="78">
        <f>SEKTOR_USD!C38*$C$47</f>
        <v>37771157.577495679</v>
      </c>
      <c r="D38" s="79">
        <f t="shared" si="0"/>
        <v>24.116485344140461</v>
      </c>
      <c r="E38" s="79">
        <f>C38/C$43*100</f>
        <v>3.6340184428443583</v>
      </c>
      <c r="F38" s="78">
        <f>SEKTOR_USD!F38*$B$48</f>
        <v>193333969.45757619</v>
      </c>
      <c r="G38" s="78">
        <f>SEKTOR_USD!G38*$C$48</f>
        <v>166431070.55075771</v>
      </c>
      <c r="H38" s="79">
        <f t="shared" si="1"/>
        <v>-13.915246752703672</v>
      </c>
      <c r="I38" s="79">
        <f>G38/G$43*100</f>
        <v>2.6239629642994458</v>
      </c>
      <c r="J38" s="78">
        <f>SEKTOR_USD!J38*$B$49</f>
        <v>320354044.12859493</v>
      </c>
      <c r="K38" s="78">
        <f>SEKTOR_USD!K38*$C$49</f>
        <v>285191171.06956875</v>
      </c>
      <c r="L38" s="79">
        <f t="shared" si="2"/>
        <v>-10.976253836493251</v>
      </c>
      <c r="M38" s="79">
        <f>K38/K$43*100</f>
        <v>2.6899705414149837</v>
      </c>
    </row>
    <row r="39" spans="1:13" ht="14" x14ac:dyDescent="0.3">
      <c r="A39" s="77" t="str">
        <f>SEKTOR_USD!A39</f>
        <v xml:space="preserve"> Savunma ve Havacılık Sanayii</v>
      </c>
      <c r="B39" s="78">
        <f>SEKTOR_USD!B39*$B$47</f>
        <v>39496585.034819707</v>
      </c>
      <c r="C39" s="78">
        <f>SEKTOR_USD!C39*$C$47</f>
        <v>52855561.299596936</v>
      </c>
      <c r="D39" s="79">
        <f t="shared" si="0"/>
        <v>33.823117246719228</v>
      </c>
      <c r="E39" s="79">
        <f>C39/C$43*100</f>
        <v>5.0853110386023026</v>
      </c>
      <c r="F39" s="78">
        <f>SEKTOR_USD!F39*$B$48</f>
        <v>173854189.20666403</v>
      </c>
      <c r="G39" s="78">
        <f>SEKTOR_USD!G39*$C$48</f>
        <v>260233411.39097142</v>
      </c>
      <c r="H39" s="79">
        <f t="shared" si="1"/>
        <v>49.684866714155881</v>
      </c>
      <c r="I39" s="79">
        <f>G39/G$43*100</f>
        <v>4.1028567040008248</v>
      </c>
      <c r="J39" s="78">
        <f>SEKTOR_USD!J39*$B$49</f>
        <v>291451611.08671069</v>
      </c>
      <c r="K39" s="78">
        <f>SEKTOR_USD!K39*$C$49</f>
        <v>489274350.04582983</v>
      </c>
      <c r="L39" s="79">
        <f t="shared" si="2"/>
        <v>67.874985566734196</v>
      </c>
      <c r="M39" s="79">
        <f>K39/K$43*100</f>
        <v>4.6149170163903541</v>
      </c>
    </row>
    <row r="40" spans="1:13" ht="14" x14ac:dyDescent="0.3">
      <c r="A40" s="77" t="str">
        <f>SEKTOR_USD!A40</f>
        <v xml:space="preserve"> İklimlendirme Sanayii</v>
      </c>
      <c r="B40" s="78">
        <f>SEKTOR_USD!B40*$B$47</f>
        <v>26415214.179702383</v>
      </c>
      <c r="C40" s="78">
        <f>SEKTOR_USD!C40*$C$47</f>
        <v>32856190.300743658</v>
      </c>
      <c r="D40" s="79">
        <f t="shared" si="0"/>
        <v>24.383584691849904</v>
      </c>
      <c r="E40" s="79">
        <f>C40/C$43*100</f>
        <v>3.1611422358325001</v>
      </c>
      <c r="F40" s="78">
        <f>SEKTOR_USD!F40*$B$48</f>
        <v>161962568.93832746</v>
      </c>
      <c r="G40" s="78">
        <f>SEKTOR_USD!G40*$C$48</f>
        <v>192898900.25443393</v>
      </c>
      <c r="H40" s="79">
        <f t="shared" si="1"/>
        <v>19.100914192023275</v>
      </c>
      <c r="I40" s="79">
        <f>G40/G$43*100</f>
        <v>3.0412564700012568</v>
      </c>
      <c r="J40" s="78">
        <f>SEKTOR_USD!J40*$B$49</f>
        <v>267663714.1223864</v>
      </c>
      <c r="K40" s="78">
        <f>SEKTOR_USD!K40*$C$49</f>
        <v>323234203.77035356</v>
      </c>
      <c r="L40" s="79">
        <f t="shared" si="2"/>
        <v>20.761308580870303</v>
      </c>
      <c r="M40" s="79">
        <f>K40/K$43*100</f>
        <v>3.0487987508837642</v>
      </c>
    </row>
    <row r="41" spans="1:13" ht="16.5" x14ac:dyDescent="0.35">
      <c r="A41" s="72" t="s">
        <v>31</v>
      </c>
      <c r="B41" s="73">
        <f>SEKTOR_USD!B41*$B$47</f>
        <v>22990421.950293958</v>
      </c>
      <c r="C41" s="73">
        <f>SEKTOR_USD!C41*$C$47</f>
        <v>30383802.247860909</v>
      </c>
      <c r="D41" s="76">
        <f t="shared" si="0"/>
        <v>32.158523725887591</v>
      </c>
      <c r="E41" s="76">
        <f>C41/C$43*100</f>
        <v>2.9232701567570865</v>
      </c>
      <c r="F41" s="73">
        <f>SEKTOR_USD!F41*$B$48</f>
        <v>130243130.71434031</v>
      </c>
      <c r="G41" s="73">
        <f>SEKTOR_USD!G41*$C$48</f>
        <v>183456691.89334801</v>
      </c>
      <c r="H41" s="76">
        <f t="shared" si="1"/>
        <v>40.857096176319615</v>
      </c>
      <c r="I41" s="76">
        <f>G41/G$43*100</f>
        <v>2.8923900055923055</v>
      </c>
      <c r="J41" s="73">
        <f>SEKTOR_USD!J41*$B$49</f>
        <v>219654581.27367231</v>
      </c>
      <c r="K41" s="73">
        <f>SEKTOR_USD!K41*$C$49</f>
        <v>299263510.59847224</v>
      </c>
      <c r="L41" s="76">
        <f t="shared" si="2"/>
        <v>36.242781217302941</v>
      </c>
      <c r="M41" s="76">
        <f>K41/K$43*100</f>
        <v>2.8227031875189055</v>
      </c>
    </row>
    <row r="42" spans="1:13" ht="14" x14ac:dyDescent="0.3">
      <c r="A42" s="77" t="str">
        <f>SEKTOR_USD!A42</f>
        <v xml:space="preserve"> Madencilik Ürünleri</v>
      </c>
      <c r="B42" s="78">
        <f>SEKTOR_USD!B42*$B$47</f>
        <v>22990421.950293958</v>
      </c>
      <c r="C42" s="78">
        <f>SEKTOR_USD!C42*$C$47</f>
        <v>30383802.247860909</v>
      </c>
      <c r="D42" s="79">
        <f t="shared" si="0"/>
        <v>32.158523725887591</v>
      </c>
      <c r="E42" s="79">
        <f>C42/C$43*100</f>
        <v>2.9232701567570865</v>
      </c>
      <c r="F42" s="78">
        <f>SEKTOR_USD!F42*$B$48</f>
        <v>130243130.71434031</v>
      </c>
      <c r="G42" s="78">
        <f>SEKTOR_USD!G42*$C$48</f>
        <v>183456691.89334801</v>
      </c>
      <c r="H42" s="79">
        <f t="shared" si="1"/>
        <v>40.857096176319615</v>
      </c>
      <c r="I42" s="79">
        <f>G42/G$43*100</f>
        <v>2.8923900055923055</v>
      </c>
      <c r="J42" s="78">
        <f>SEKTOR_USD!J42*$B$49</f>
        <v>219654581.27367231</v>
      </c>
      <c r="K42" s="78">
        <f>SEKTOR_USD!K42*$C$49</f>
        <v>299263510.59847224</v>
      </c>
      <c r="L42" s="79">
        <f t="shared" si="2"/>
        <v>36.242781217302941</v>
      </c>
      <c r="M42" s="79">
        <f>K42/K$43*100</f>
        <v>2.8227031875189055</v>
      </c>
    </row>
    <row r="43" spans="1:13" ht="18" x14ac:dyDescent="0.4">
      <c r="A43" s="80" t="s">
        <v>33</v>
      </c>
      <c r="B43" s="81">
        <f>SEKTOR_USD!B43*$B$47</f>
        <v>869956831.98906195</v>
      </c>
      <c r="C43" s="81">
        <f>SEKTOR_USD!C43*$C$47</f>
        <v>1039377157.0386437</v>
      </c>
      <c r="D43" s="82">
        <f>(C43-B43)/B43*100</f>
        <v>19.474566877326609</v>
      </c>
      <c r="E43" s="83">
        <f>C43/C$43*100</f>
        <v>100</v>
      </c>
      <c r="F43" s="81">
        <f>SEKTOR_USD!F43*$B$48</f>
        <v>5133771518.703701</v>
      </c>
      <c r="G43" s="81">
        <f>SEKTOR_USD!G43*$C$48</f>
        <v>6342737028.5004015</v>
      </c>
      <c r="H43" s="82">
        <f>(G43-F43)/F43*100</f>
        <v>23.549265981006677</v>
      </c>
      <c r="I43" s="82">
        <f>G43/G$43*100</f>
        <v>100</v>
      </c>
      <c r="J43" s="81">
        <f>SEKTOR_USD!J43*$B$49</f>
        <v>8495685077.3087778</v>
      </c>
      <c r="K43" s="81">
        <f>SEKTOR_USD!K43*$C$49</f>
        <v>10602018374.504276</v>
      </c>
      <c r="L43" s="82">
        <f>(K43-J43)/J43*100</f>
        <v>24.7929775883681</v>
      </c>
      <c r="M43" s="82">
        <f>K43/K$43*100</f>
        <v>100</v>
      </c>
    </row>
    <row r="45" spans="1:13" ht="13" x14ac:dyDescent="0.3">
      <c r="A45" s="19" t="s">
        <v>110</v>
      </c>
    </row>
    <row r="46" spans="1:13" ht="13" x14ac:dyDescent="0.3">
      <c r="A46" s="61"/>
      <c r="B46" s="62">
        <v>2025</v>
      </c>
      <c r="C46" s="62">
        <v>2026</v>
      </c>
    </row>
    <row r="47" spans="1:13" ht="13" x14ac:dyDescent="0.25">
      <c r="A47" s="64" t="s">
        <v>220</v>
      </c>
      <c r="B47" s="63">
        <v>40.244020999999996</v>
      </c>
      <c r="C47" s="63">
        <v>47.078999000000003</v>
      </c>
    </row>
    <row r="48" spans="1:13" ht="13" x14ac:dyDescent="0.25">
      <c r="A48" s="62" t="s">
        <v>221</v>
      </c>
      <c r="B48" s="63">
        <v>37.923531142857136</v>
      </c>
      <c r="C48" s="63">
        <v>44.970640428571429</v>
      </c>
    </row>
    <row r="49" spans="1:3" ht="13" x14ac:dyDescent="0.25">
      <c r="A49" s="62" t="s">
        <v>219</v>
      </c>
      <c r="B49" s="63">
        <v>36.409956416666667</v>
      </c>
      <c r="C49" s="63">
        <v>43.653068749999996</v>
      </c>
    </row>
  </sheetData>
  <mergeCells count="5">
    <mergeCell ref="B6:E6"/>
    <mergeCell ref="F6:I6"/>
    <mergeCell ref="J6:M6"/>
    <mergeCell ref="A5:M5"/>
    <mergeCell ref="B1:J1"/>
  </mergeCells>
  <printOptions horizontalCentered="1" verticalCentered="1"/>
  <pageMargins left="0.11811023622047245" right="0" top="0.19685039370078741" bottom="0.19685039370078741" header="0.51181102362204722" footer="0.51181102362204722"/>
  <pageSetup paperSize="9" scale="70" orientation="landscape" horizontalDpi="4294967294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G44"/>
  <sheetViews>
    <sheetView showGridLines="0" zoomScale="80" zoomScaleNormal="80" workbookViewId="0"/>
  </sheetViews>
  <sheetFormatPr defaultColWidth="9.1796875" defaultRowHeight="12.5" x14ac:dyDescent="0.25"/>
  <cols>
    <col min="1" max="1" width="51" style="16" customWidth="1"/>
    <col min="2" max="2" width="14.453125" style="16" customWidth="1"/>
    <col min="3" max="3" width="17.81640625" style="16" bestFit="1" customWidth="1"/>
    <col min="4" max="4" width="14.453125" style="16" customWidth="1"/>
    <col min="5" max="5" width="17.81640625" style="16" bestFit="1" customWidth="1"/>
    <col min="6" max="6" width="19.81640625" style="16" bestFit="1" customWidth="1"/>
    <col min="7" max="7" width="19.81640625" style="16" customWidth="1"/>
    <col min="8" max="16384" width="9.1796875" style="16"/>
  </cols>
  <sheetData>
    <row r="5" spans="1:7" ht="25" x14ac:dyDescent="0.25">
      <c r="A5" s="126" t="s">
        <v>34</v>
      </c>
      <c r="B5" s="127"/>
      <c r="C5" s="127"/>
      <c r="D5" s="127"/>
      <c r="E5" s="127"/>
      <c r="F5" s="127"/>
      <c r="G5" s="128"/>
    </row>
    <row r="6" spans="1:7" ht="50.25" customHeight="1" x14ac:dyDescent="0.25">
      <c r="A6" s="68"/>
      <c r="B6" s="129" t="s">
        <v>215</v>
      </c>
      <c r="C6" s="129"/>
      <c r="D6" s="129" t="s">
        <v>216</v>
      </c>
      <c r="E6" s="129"/>
      <c r="F6" s="129" t="s">
        <v>115</v>
      </c>
      <c r="G6" s="129"/>
    </row>
    <row r="7" spans="1:7" ht="29" x14ac:dyDescent="0.4">
      <c r="A7" s="69" t="s">
        <v>1</v>
      </c>
      <c r="B7" s="84" t="s">
        <v>35</v>
      </c>
      <c r="C7" s="84" t="s">
        <v>36</v>
      </c>
      <c r="D7" s="84" t="s">
        <v>35</v>
      </c>
      <c r="E7" s="84" t="s">
        <v>36</v>
      </c>
      <c r="F7" s="84" t="s">
        <v>35</v>
      </c>
      <c r="G7" s="84" t="s">
        <v>36</v>
      </c>
    </row>
    <row r="8" spans="1:7" ht="16.5" x14ac:dyDescent="0.35">
      <c r="A8" s="72" t="s">
        <v>2</v>
      </c>
      <c r="B8" s="85">
        <f>SEKTOR_USD!D8</f>
        <v>9.4716039499045728</v>
      </c>
      <c r="C8" s="85">
        <f>SEKTOR_TL!D8</f>
        <v>28.06408019929108</v>
      </c>
      <c r="D8" s="85">
        <f>SEKTOR_USD!H8</f>
        <v>3.8852159625125657</v>
      </c>
      <c r="E8" s="85">
        <f>SEKTOR_TL!H8</f>
        <v>23.189601603714781</v>
      </c>
      <c r="F8" s="85">
        <f>SEKTOR_USD!L8</f>
        <v>2.4008357893092462</v>
      </c>
      <c r="G8" s="85">
        <f>SEKTOR_TL!L8</f>
        <v>22.771658213850049</v>
      </c>
    </row>
    <row r="9" spans="1:7" s="18" customFormat="1" ht="15.5" x14ac:dyDescent="0.35">
      <c r="A9" s="75" t="s">
        <v>3</v>
      </c>
      <c r="B9" s="85">
        <f>SEKTOR_USD!D9</f>
        <v>11.939113509494589</v>
      </c>
      <c r="C9" s="85">
        <f>SEKTOR_TL!D9</f>
        <v>30.95066750348785</v>
      </c>
      <c r="D9" s="85">
        <f>SEKTOR_USD!H9</f>
        <v>5.1576410733768139</v>
      </c>
      <c r="E9" s="85">
        <f>SEKTOR_TL!H9</f>
        <v>24.698474074408729</v>
      </c>
      <c r="F9" s="85">
        <f>SEKTOR_USD!L9</f>
        <v>2.2779564168652771</v>
      </c>
      <c r="G9" s="85">
        <f>SEKTOR_TL!L9</f>
        <v>22.624334178856209</v>
      </c>
    </row>
    <row r="10" spans="1:7" ht="14" x14ac:dyDescent="0.3">
      <c r="A10" s="77" t="s">
        <v>4</v>
      </c>
      <c r="B10" s="86">
        <f>SEKTOR_USD!D10</f>
        <v>7.5376522115087372</v>
      </c>
      <c r="C10" s="86">
        <f>SEKTOR_TL!D10</f>
        <v>25.801669294625622</v>
      </c>
      <c r="D10" s="86">
        <f>SEKTOR_USD!H10</f>
        <v>-2.1004893024630067</v>
      </c>
      <c r="E10" s="86">
        <f>SEKTOR_TL!H10</f>
        <v>16.091607533262234</v>
      </c>
      <c r="F10" s="86">
        <f>SEKTOR_USD!L10</f>
        <v>-7.3279633145133258E-3</v>
      </c>
      <c r="G10" s="86">
        <f>SEKTOR_TL!L10</f>
        <v>19.884433174316015</v>
      </c>
    </row>
    <row r="11" spans="1:7" ht="14" x14ac:dyDescent="0.3">
      <c r="A11" s="77" t="s">
        <v>5</v>
      </c>
      <c r="B11" s="86">
        <f>SEKTOR_USD!D11</f>
        <v>144.10105420145291</v>
      </c>
      <c r="C11" s="86">
        <f>SEKTOR_TL!D11</f>
        <v>185.55877372813092</v>
      </c>
      <c r="D11" s="86">
        <f>SEKTOR_USD!H11</f>
        <v>46.236192960055952</v>
      </c>
      <c r="E11" s="86">
        <f>SEKTOR_TL!H11</f>
        <v>73.410414406742603</v>
      </c>
      <c r="F11" s="86">
        <f>SEKTOR_USD!L11</f>
        <v>37.997388442254518</v>
      </c>
      <c r="G11" s="86">
        <f>SEKTOR_TL!L11</f>
        <v>65.449511008826676</v>
      </c>
    </row>
    <row r="12" spans="1:7" ht="14" x14ac:dyDescent="0.3">
      <c r="A12" s="77" t="s">
        <v>6</v>
      </c>
      <c r="B12" s="86">
        <f>SEKTOR_USD!D12</f>
        <v>-5.9831714656065857</v>
      </c>
      <c r="C12" s="86">
        <f>SEKTOR_TL!D12</f>
        <v>9.9844912752102797</v>
      </c>
      <c r="D12" s="86">
        <f>SEKTOR_USD!H12</f>
        <v>-4.7289604568269867</v>
      </c>
      <c r="E12" s="86">
        <f>SEKTOR_TL!H12</f>
        <v>12.974702867541552</v>
      </c>
      <c r="F12" s="86">
        <f>SEKTOR_USD!L12</f>
        <v>-6.0690954891903539</v>
      </c>
      <c r="G12" s="86">
        <f>SEKTOR_TL!L12</f>
        <v>12.616784964980408</v>
      </c>
    </row>
    <row r="13" spans="1:7" ht="14" x14ac:dyDescent="0.3">
      <c r="A13" s="77" t="s">
        <v>7</v>
      </c>
      <c r="B13" s="86">
        <f>SEKTOR_USD!D13</f>
        <v>-19.387556119950865</v>
      </c>
      <c r="C13" s="86">
        <f>SEKTOR_TL!D13</f>
        <v>-5.6964719102897439</v>
      </c>
      <c r="D13" s="86">
        <f>SEKTOR_USD!H13</f>
        <v>-12.418357511784068</v>
      </c>
      <c r="E13" s="86">
        <f>SEKTOR_TL!H13</f>
        <v>3.8564298678997124</v>
      </c>
      <c r="F13" s="86">
        <f>SEKTOR_USD!L13</f>
        <v>-15.200118019934362</v>
      </c>
      <c r="G13" s="86">
        <f>SEKTOR_TL!L13</f>
        <v>1.6693081338928157</v>
      </c>
    </row>
    <row r="14" spans="1:7" ht="14" x14ac:dyDescent="0.3">
      <c r="A14" s="77" t="s">
        <v>8</v>
      </c>
      <c r="B14" s="86">
        <f>SEKTOR_USD!D14</f>
        <v>13.757642121434063</v>
      </c>
      <c r="C14" s="86">
        <f>SEKTOR_TL!D14</f>
        <v>33.078052008703416</v>
      </c>
      <c r="D14" s="86">
        <f>SEKTOR_USD!H14</f>
        <v>21.404532914480342</v>
      </c>
      <c r="E14" s="86">
        <f>SEKTOR_TL!H14</f>
        <v>43.96443135871008</v>
      </c>
      <c r="F14" s="86">
        <f>SEKTOR_USD!L14</f>
        <v>-2.3595018406160477</v>
      </c>
      <c r="G14" s="86">
        <f>SEKTOR_TL!L14</f>
        <v>17.06433619856692</v>
      </c>
    </row>
    <row r="15" spans="1:7" ht="14" x14ac:dyDescent="0.3">
      <c r="A15" s="77" t="s">
        <v>9</v>
      </c>
      <c r="B15" s="86">
        <f>SEKTOR_USD!D15</f>
        <v>-37.289336385280635</v>
      </c>
      <c r="C15" s="86">
        <f>SEKTOR_TL!D15</f>
        <v>-26.63866094278427</v>
      </c>
      <c r="D15" s="86">
        <f>SEKTOR_USD!H15</f>
        <v>-30.688887140973513</v>
      </c>
      <c r="E15" s="86">
        <f>SEKTOR_TL!H15</f>
        <v>-17.809206048195453</v>
      </c>
      <c r="F15" s="86">
        <f>SEKTOR_USD!L15</f>
        <v>-36.638410776224319</v>
      </c>
      <c r="G15" s="86">
        <f>SEKTOR_TL!L15</f>
        <v>-24.033751129989415</v>
      </c>
    </row>
    <row r="16" spans="1:7" ht="14" x14ac:dyDescent="0.3">
      <c r="A16" s="77" t="s">
        <v>10</v>
      </c>
      <c r="B16" s="86">
        <f>SEKTOR_USD!D16</f>
        <v>0.91966091003570916</v>
      </c>
      <c r="C16" s="86">
        <f>SEKTOR_TL!D16</f>
        <v>18.059689290588299</v>
      </c>
      <c r="D16" s="86">
        <f>SEKTOR_USD!H16</f>
        <v>2.9241430894956726</v>
      </c>
      <c r="E16" s="86">
        <f>SEKTOR_TL!H16</f>
        <v>22.049938146868243</v>
      </c>
      <c r="F16" s="86">
        <f>SEKTOR_USD!L16</f>
        <v>3.9109834088967967</v>
      </c>
      <c r="G16" s="86">
        <f>SEKTOR_TL!L16</f>
        <v>24.582222805197055</v>
      </c>
    </row>
    <row r="17" spans="1:7" ht="14" x14ac:dyDescent="0.3">
      <c r="A17" s="87" t="s">
        <v>11</v>
      </c>
      <c r="B17" s="86">
        <f>SEKTOR_USD!D17</f>
        <v>11.782243808544161</v>
      </c>
      <c r="C17" s="86">
        <f>SEKTOR_TL!D17</f>
        <v>30.767155311846377</v>
      </c>
      <c r="D17" s="86">
        <f>SEKTOR_USD!H17</f>
        <v>1.613672068755603</v>
      </c>
      <c r="E17" s="86">
        <f>SEKTOR_TL!H17</f>
        <v>20.495949916084371</v>
      </c>
      <c r="F17" s="86">
        <f>SEKTOR_USD!L17</f>
        <v>7.5892260422017328</v>
      </c>
      <c r="G17" s="86">
        <f>SEKTOR_TL!L17</f>
        <v>28.992186297417604</v>
      </c>
    </row>
    <row r="18" spans="1:7" s="18" customFormat="1" ht="15.5" x14ac:dyDescent="0.35">
      <c r="A18" s="75" t="s">
        <v>12</v>
      </c>
      <c r="B18" s="85">
        <f>SEKTOR_USD!D18</f>
        <v>3.7425079591341595</v>
      </c>
      <c r="C18" s="85">
        <f>SEKTOR_TL!D18</f>
        <v>21.361964016109873</v>
      </c>
      <c r="D18" s="85">
        <f>SEKTOR_USD!H18</f>
        <v>5.3572234511625902</v>
      </c>
      <c r="E18" s="85">
        <f>SEKTOR_TL!H18</f>
        <v>24.935143684985704</v>
      </c>
      <c r="F18" s="85">
        <f>SEKTOR_USD!L18</f>
        <v>6.6219951603061888</v>
      </c>
      <c r="G18" s="85">
        <f>SEKTOR_TL!L18</f>
        <v>27.832542058865815</v>
      </c>
    </row>
    <row r="19" spans="1:7" ht="14" x14ac:dyDescent="0.3">
      <c r="A19" s="77" t="s">
        <v>13</v>
      </c>
      <c r="B19" s="86">
        <f>SEKTOR_USD!D19</f>
        <v>3.7425079591341595</v>
      </c>
      <c r="C19" s="86">
        <f>SEKTOR_TL!D19</f>
        <v>21.361964016109873</v>
      </c>
      <c r="D19" s="86">
        <f>SEKTOR_USD!H19</f>
        <v>5.3572234511625902</v>
      </c>
      <c r="E19" s="86">
        <f>SEKTOR_TL!H19</f>
        <v>24.935143684985704</v>
      </c>
      <c r="F19" s="86">
        <f>SEKTOR_USD!L19</f>
        <v>6.6219951603061888</v>
      </c>
      <c r="G19" s="86">
        <f>SEKTOR_TL!L19</f>
        <v>27.832542058865815</v>
      </c>
    </row>
    <row r="20" spans="1:7" s="18" customFormat="1" ht="15.5" x14ac:dyDescent="0.35">
      <c r="A20" s="75" t="s">
        <v>107</v>
      </c>
      <c r="B20" s="85">
        <f>SEKTOR_USD!D20</f>
        <v>5.9906519711885675</v>
      </c>
      <c r="C20" s="85">
        <f>SEKTOR_TL!D20</f>
        <v>23.991929090806689</v>
      </c>
      <c r="D20" s="85">
        <f>SEKTOR_USD!H20</f>
        <v>-0.69263426200162326</v>
      </c>
      <c r="E20" s="85">
        <f>SEKTOR_TL!H20</f>
        <v>17.761076089912329</v>
      </c>
      <c r="F20" s="85">
        <f>SEKTOR_USD!L20</f>
        <v>0.69632289809604764</v>
      </c>
      <c r="G20" s="85">
        <f>SEKTOR_TL!L20</f>
        <v>20.728062841916813</v>
      </c>
    </row>
    <row r="21" spans="1:7" ht="14" x14ac:dyDescent="0.3">
      <c r="A21" s="77" t="s">
        <v>106</v>
      </c>
      <c r="B21" s="86">
        <f>SEKTOR_USD!D21</f>
        <v>5.9906519711885675</v>
      </c>
      <c r="C21" s="86">
        <f>SEKTOR_TL!D21</f>
        <v>23.991929090806689</v>
      </c>
      <c r="D21" s="86">
        <f>SEKTOR_USD!H21</f>
        <v>-0.69263426200162326</v>
      </c>
      <c r="E21" s="86">
        <f>SEKTOR_TL!H21</f>
        <v>17.761076089912329</v>
      </c>
      <c r="F21" s="86">
        <f>SEKTOR_USD!L21</f>
        <v>0.69632289809604764</v>
      </c>
      <c r="G21" s="86">
        <f>SEKTOR_TL!L21</f>
        <v>20.728062841916813</v>
      </c>
    </row>
    <row r="22" spans="1:7" ht="16.5" x14ac:dyDescent="0.35">
      <c r="A22" s="72" t="s">
        <v>14</v>
      </c>
      <c r="B22" s="85">
        <f>SEKTOR_USD!D22</f>
        <v>0.61749070765824399</v>
      </c>
      <c r="C22" s="85">
        <f>SEKTOR_TL!D22</f>
        <v>17.706199000550978</v>
      </c>
      <c r="D22" s="85">
        <f>SEKTOR_USD!H22</f>
        <v>3.7945969884751629</v>
      </c>
      <c r="E22" s="85">
        <f>SEKTOR_TL!H22</f>
        <v>23.082143432636496</v>
      </c>
      <c r="F22" s="85">
        <f>SEKTOR_USD!L22</f>
        <v>4.1054156149045067</v>
      </c>
      <c r="G22" s="85">
        <f>SEKTOR_TL!L22</f>
        <v>24.815333835568499</v>
      </c>
    </row>
    <row r="23" spans="1:7" s="18" customFormat="1" ht="15.5" x14ac:dyDescent="0.35">
      <c r="A23" s="75" t="s">
        <v>15</v>
      </c>
      <c r="B23" s="85">
        <f>SEKTOR_USD!D23</f>
        <v>8.0067089087308876</v>
      </c>
      <c r="C23" s="85">
        <f>SEKTOR_TL!D23</f>
        <v>26.350389805915107</v>
      </c>
      <c r="D23" s="85">
        <f>SEKTOR_USD!H23</f>
        <v>-2.1163299975816448E-2</v>
      </c>
      <c r="E23" s="85">
        <f>SEKTOR_TL!H23</f>
        <v>18.557322596540075</v>
      </c>
      <c r="F23" s="85">
        <f>SEKTOR_USD!L23</f>
        <v>-1.231715138504677</v>
      </c>
      <c r="G23" s="85">
        <f>SEKTOR_TL!L23</f>
        <v>18.416475978115464</v>
      </c>
    </row>
    <row r="24" spans="1:7" ht="14" x14ac:dyDescent="0.3">
      <c r="A24" s="77" t="s">
        <v>16</v>
      </c>
      <c r="B24" s="86">
        <f>SEKTOR_USD!D24</f>
        <v>9.1180984032786423</v>
      </c>
      <c r="C24" s="86">
        <f>SEKTOR_TL!D24</f>
        <v>27.650535854999632</v>
      </c>
      <c r="D24" s="86">
        <f>SEKTOR_USD!H24</f>
        <v>0.79856273240240527</v>
      </c>
      <c r="E24" s="86">
        <f>SEKTOR_TL!H24</f>
        <v>19.529373551214029</v>
      </c>
      <c r="F24" s="86">
        <f>SEKTOR_USD!L24</f>
        <v>-1.4268684777414857</v>
      </c>
      <c r="G24" s="86">
        <f>SEKTOR_TL!L24</f>
        <v>18.182500357903052</v>
      </c>
    </row>
    <row r="25" spans="1:7" ht="14" x14ac:dyDescent="0.3">
      <c r="A25" s="77" t="s">
        <v>17</v>
      </c>
      <c r="B25" s="86">
        <f>SEKTOR_USD!D25</f>
        <v>12.651175175611924</v>
      </c>
      <c r="C25" s="86">
        <f>SEKTOR_TL!D25</f>
        <v>31.783664545882711</v>
      </c>
      <c r="D25" s="86">
        <f>SEKTOR_USD!H25</f>
        <v>-2.0504167085065395</v>
      </c>
      <c r="E25" s="86">
        <f>SEKTOR_TL!H25</f>
        <v>16.15098482620628</v>
      </c>
      <c r="F25" s="86">
        <f>SEKTOR_USD!L25</f>
        <v>-4.0343400303587877</v>
      </c>
      <c r="G25" s="86">
        <f>SEKTOR_TL!L25</f>
        <v>15.056318781427198</v>
      </c>
    </row>
    <row r="26" spans="1:7" ht="14" x14ac:dyDescent="0.3">
      <c r="A26" s="77" t="s">
        <v>18</v>
      </c>
      <c r="B26" s="86">
        <f>SEKTOR_USD!D26</f>
        <v>1.6149671902675493</v>
      </c>
      <c r="C26" s="86">
        <f>SEKTOR_TL!D26</f>
        <v>18.873085240056902</v>
      </c>
      <c r="D26" s="86">
        <f>SEKTOR_USD!H26</f>
        <v>-1.8587829226241734</v>
      </c>
      <c r="E26" s="86">
        <f>SEKTOR_TL!H26</f>
        <v>16.378228804263539</v>
      </c>
      <c r="F26" s="86">
        <f>SEKTOR_USD!L26</f>
        <v>0.93774554600223226</v>
      </c>
      <c r="G26" s="86">
        <f>SEKTOR_TL!L26</f>
        <v>21.017512225658216</v>
      </c>
    </row>
    <row r="27" spans="1:7" s="18" customFormat="1" ht="15.5" x14ac:dyDescent="0.35">
      <c r="A27" s="75" t="s">
        <v>19</v>
      </c>
      <c r="B27" s="85">
        <f>SEKTOR_USD!D27</f>
        <v>-11.435355363234114</v>
      </c>
      <c r="C27" s="85">
        <f>SEKTOR_TL!D27</f>
        <v>3.6063174773131368</v>
      </c>
      <c r="D27" s="85">
        <f>SEKTOR_USD!H27</f>
        <v>4.8293033626274369</v>
      </c>
      <c r="E27" s="85">
        <f>SEKTOR_TL!H27</f>
        <v>24.309123275992075</v>
      </c>
      <c r="F27" s="85">
        <f>SEKTOR_USD!L27</f>
        <v>3.9044161029326023</v>
      </c>
      <c r="G27" s="85">
        <f>SEKTOR_TL!L27</f>
        <v>24.574349050681221</v>
      </c>
    </row>
    <row r="28" spans="1:7" ht="14" x14ac:dyDescent="0.3">
      <c r="A28" s="77" t="s">
        <v>20</v>
      </c>
      <c r="B28" s="86">
        <f>SEKTOR_USD!D28</f>
        <v>-11.435355363234114</v>
      </c>
      <c r="C28" s="86">
        <f>SEKTOR_TL!D28</f>
        <v>3.6063174773131368</v>
      </c>
      <c r="D28" s="86">
        <f>SEKTOR_USD!H28</f>
        <v>4.8293033626274369</v>
      </c>
      <c r="E28" s="86">
        <f>SEKTOR_TL!H28</f>
        <v>24.309123275992075</v>
      </c>
      <c r="F28" s="86">
        <f>SEKTOR_USD!L28</f>
        <v>3.9044161029326023</v>
      </c>
      <c r="G28" s="86">
        <f>SEKTOR_TL!L28</f>
        <v>24.574349050681221</v>
      </c>
    </row>
    <row r="29" spans="1:7" s="18" customFormat="1" ht="15.5" x14ac:dyDescent="0.35">
      <c r="A29" s="75" t="s">
        <v>21</v>
      </c>
      <c r="B29" s="85">
        <f>SEKTOR_USD!D29</f>
        <v>3.0379148702898173</v>
      </c>
      <c r="C29" s="85">
        <f>SEKTOR_TL!D29</f>
        <v>20.537704001805874</v>
      </c>
      <c r="D29" s="85">
        <f>SEKTOR_USD!H29</f>
        <v>3.91542399442966</v>
      </c>
      <c r="E29" s="85">
        <f>SEKTOR_TL!H29</f>
        <v>23.225423018558292</v>
      </c>
      <c r="F29" s="85">
        <f>SEKTOR_USD!L29</f>
        <v>4.6567622228080046</v>
      </c>
      <c r="G29" s="85">
        <f>SEKTOR_TL!L29</f>
        <v>25.4763610311098</v>
      </c>
    </row>
    <row r="30" spans="1:7" ht="14" x14ac:dyDescent="0.3">
      <c r="A30" s="77" t="s">
        <v>22</v>
      </c>
      <c r="B30" s="86">
        <f>SEKTOR_USD!D30</f>
        <v>0.15210374118332329</v>
      </c>
      <c r="C30" s="86">
        <f>SEKTOR_TL!D30</f>
        <v>17.161771481012465</v>
      </c>
      <c r="D30" s="86">
        <f>SEKTOR_USD!H30</f>
        <v>-1.4050644589666232</v>
      </c>
      <c r="E30" s="86">
        <f>SEKTOR_TL!H30</f>
        <v>16.916259131874277</v>
      </c>
      <c r="F30" s="86">
        <f>SEKTOR_USD!L30</f>
        <v>-3.6663475788675508</v>
      </c>
      <c r="G30" s="86">
        <f>SEKTOR_TL!L30</f>
        <v>15.497516776848972</v>
      </c>
    </row>
    <row r="31" spans="1:7" ht="14" x14ac:dyDescent="0.3">
      <c r="A31" s="77" t="s">
        <v>23</v>
      </c>
      <c r="B31" s="86">
        <f>SEKTOR_USD!D31</f>
        <v>-6.4839481681612741</v>
      </c>
      <c r="C31" s="86">
        <f>SEKTOR_TL!D31</f>
        <v>9.3986634853183428</v>
      </c>
      <c r="D31" s="86">
        <f>SEKTOR_USD!H31</f>
        <v>2.571482518197564</v>
      </c>
      <c r="E31" s="86">
        <f>SEKTOR_TL!H31</f>
        <v>21.631744712152468</v>
      </c>
      <c r="F31" s="86">
        <f>SEKTOR_USD!L31</f>
        <v>4.8029372511323674</v>
      </c>
      <c r="G31" s="86">
        <f>SEKTOR_TL!L31</f>
        <v>25.651614977803796</v>
      </c>
    </row>
    <row r="32" spans="1:7" ht="14" x14ac:dyDescent="0.3">
      <c r="A32" s="77" t="s">
        <v>24</v>
      </c>
      <c r="B32" s="86">
        <f>SEKTOR_USD!D32</f>
        <v>-36.76898891639668</v>
      </c>
      <c r="C32" s="86">
        <f>SEKTOR_TL!D32</f>
        <v>-26.02993851996176</v>
      </c>
      <c r="D32" s="86">
        <f>SEKTOR_USD!H32</f>
        <v>47.508106410121201</v>
      </c>
      <c r="E32" s="86">
        <f>SEKTOR_TL!H32</f>
        <v>74.918680137686309</v>
      </c>
      <c r="F32" s="86">
        <f>SEKTOR_USD!L32</f>
        <v>36.990038033943392</v>
      </c>
      <c r="G32" s="86">
        <f>SEKTOR_TL!L32</f>
        <v>64.241766178645634</v>
      </c>
    </row>
    <row r="33" spans="1:7" ht="14" x14ac:dyDescent="0.3">
      <c r="A33" s="77" t="s">
        <v>102</v>
      </c>
      <c r="B33" s="86">
        <f>SEKTOR_USD!D33</f>
        <v>15.35624760482642</v>
      </c>
      <c r="C33" s="86">
        <f>SEKTOR_TL!D33</f>
        <v>34.948162004770253</v>
      </c>
      <c r="D33" s="86">
        <f>SEKTOR_USD!H33</f>
        <v>10.606433773818162</v>
      </c>
      <c r="E33" s="86">
        <f>SEKTOR_TL!H33</f>
        <v>31.159784240340489</v>
      </c>
      <c r="F33" s="86">
        <f>SEKTOR_USD!L33</f>
        <v>8.4438478214011656</v>
      </c>
      <c r="G33" s="86">
        <f>SEKTOR_TL!L33</f>
        <v>30.016819857966521</v>
      </c>
    </row>
    <row r="34" spans="1:7" ht="14" x14ac:dyDescent="0.3">
      <c r="A34" s="77" t="s">
        <v>25</v>
      </c>
      <c r="B34" s="86">
        <f>SEKTOR_USD!D34</f>
        <v>4.2757905470949789</v>
      </c>
      <c r="C34" s="86">
        <f>SEKTOR_TL!D34</f>
        <v>21.985818437250465</v>
      </c>
      <c r="D34" s="86">
        <f>SEKTOR_USD!H34</f>
        <v>3.6703352856450926</v>
      </c>
      <c r="E34" s="86">
        <f>SEKTOR_TL!H34</f>
        <v>22.934790900089801</v>
      </c>
      <c r="F34" s="86">
        <f>SEKTOR_USD!L34</f>
        <v>4.7834262194871959</v>
      </c>
      <c r="G34" s="86">
        <f>SEKTOR_TL!L34</f>
        <v>25.628222573922738</v>
      </c>
    </row>
    <row r="35" spans="1:7" ht="14" x14ac:dyDescent="0.3">
      <c r="A35" s="77" t="s">
        <v>26</v>
      </c>
      <c r="B35" s="86">
        <f>SEKTOR_USD!D35</f>
        <v>18.410011201665686</v>
      </c>
      <c r="C35" s="86">
        <f>SEKTOR_TL!D35</f>
        <v>38.520571762777102</v>
      </c>
      <c r="D35" s="86">
        <f>SEKTOR_USD!H35</f>
        <v>12.755527841395603</v>
      </c>
      <c r="E35" s="86">
        <f>SEKTOR_TL!H35</f>
        <v>33.708231962577564</v>
      </c>
      <c r="F35" s="86">
        <f>SEKTOR_USD!L35</f>
        <v>10.149395270081408</v>
      </c>
      <c r="G35" s="86">
        <f>SEKTOR_TL!L35</f>
        <v>32.061655594148434</v>
      </c>
    </row>
    <row r="36" spans="1:7" ht="14" x14ac:dyDescent="0.3">
      <c r="A36" s="77" t="s">
        <v>27</v>
      </c>
      <c r="B36" s="86">
        <f>SEKTOR_USD!D36</f>
        <v>2.0993387689058061</v>
      </c>
      <c r="C36" s="86">
        <f>SEKTOR_TL!D36</f>
        <v>19.439721686905457</v>
      </c>
      <c r="D36" s="86">
        <f>SEKTOR_USD!H36</f>
        <v>1.642563406731717</v>
      </c>
      <c r="E36" s="86">
        <f>SEKTOR_TL!H36</f>
        <v>20.530209963407781</v>
      </c>
      <c r="F36" s="86">
        <f>SEKTOR_USD!L36</f>
        <v>1.7581677366477286</v>
      </c>
      <c r="G36" s="86">
        <f>SEKTOR_TL!L36</f>
        <v>22.001142798637439</v>
      </c>
    </row>
    <row r="37" spans="1:7" ht="14" x14ac:dyDescent="0.3">
      <c r="A37" s="77" t="s">
        <v>103</v>
      </c>
      <c r="B37" s="86">
        <f>SEKTOR_USD!D37</f>
        <v>-0.56800539726517041</v>
      </c>
      <c r="C37" s="86">
        <f>SEKTOR_TL!D37</f>
        <v>16.319360196888855</v>
      </c>
      <c r="D37" s="86">
        <f>SEKTOR_USD!H37</f>
        <v>1.7905869841337443</v>
      </c>
      <c r="E37" s="86">
        <f>SEKTOR_TL!H37</f>
        <v>20.705739901514576</v>
      </c>
      <c r="F37" s="86">
        <f>SEKTOR_USD!L37</f>
        <v>3.4597006410593911</v>
      </c>
      <c r="G37" s="86">
        <f>SEKTOR_TL!L37</f>
        <v>24.041165368471347</v>
      </c>
    </row>
    <row r="38" spans="1:7" ht="14" x14ac:dyDescent="0.3">
      <c r="A38" s="87" t="s">
        <v>28</v>
      </c>
      <c r="B38" s="86">
        <f>SEKTOR_USD!D38</f>
        <v>6.0971250182226777</v>
      </c>
      <c r="C38" s="86">
        <f>SEKTOR_TL!D38</f>
        <v>24.116485344140461</v>
      </c>
      <c r="D38" s="86">
        <f>SEKTOR_USD!H38</f>
        <v>-27.405129444746017</v>
      </c>
      <c r="E38" s="86">
        <f>SEKTOR_TL!H38</f>
        <v>-13.915246752703672</v>
      </c>
      <c r="F38" s="86">
        <f>SEKTOR_USD!L38</f>
        <v>-25.74747181178007</v>
      </c>
      <c r="G38" s="86">
        <f>SEKTOR_TL!L38</f>
        <v>-10.976253836493251</v>
      </c>
    </row>
    <row r="39" spans="1:7" ht="14" x14ac:dyDescent="0.3">
      <c r="A39" s="87" t="s">
        <v>104</v>
      </c>
      <c r="B39" s="86">
        <f>SEKTOR_USD!D39</f>
        <v>14.394538013912097</v>
      </c>
      <c r="C39" s="86">
        <f>SEKTOR_TL!D39</f>
        <v>33.823117246719228</v>
      </c>
      <c r="D39" s="86">
        <f>SEKTOR_USD!H39</f>
        <v>26.228549345767821</v>
      </c>
      <c r="E39" s="86">
        <f>SEKTOR_TL!H39</f>
        <v>49.684866714155881</v>
      </c>
      <c r="F39" s="86">
        <f>SEKTOR_USD!L39</f>
        <v>40.020417417580482</v>
      </c>
      <c r="G39" s="86">
        <f>SEKTOR_TL!L39</f>
        <v>67.874985566734196</v>
      </c>
    </row>
    <row r="40" spans="1:7" ht="14" x14ac:dyDescent="0.3">
      <c r="A40" s="87" t="s">
        <v>29</v>
      </c>
      <c r="B40" s="86">
        <f>SEKTOR_USD!D40</f>
        <v>6.3254466050581328</v>
      </c>
      <c r="C40" s="86">
        <f>SEKTOR_TL!D40</f>
        <v>24.383584691849904</v>
      </c>
      <c r="D40" s="86">
        <f>SEKTOR_USD!H40</f>
        <v>0.437244954917616</v>
      </c>
      <c r="E40" s="86">
        <f>SEKTOR_TL!H40</f>
        <v>19.100914192023275</v>
      </c>
      <c r="F40" s="86">
        <f>SEKTOR_USD!L40</f>
        <v>0.72405235540565216</v>
      </c>
      <c r="G40" s="86">
        <f>SEKTOR_TL!L40</f>
        <v>20.761308580870303</v>
      </c>
    </row>
    <row r="41" spans="1:7" ht="14" x14ac:dyDescent="0.3">
      <c r="A41" s="77" t="s">
        <v>30</v>
      </c>
      <c r="B41" s="86" t="e">
        <f>SEKTOR_USD!#REF!</f>
        <v>#REF!</v>
      </c>
      <c r="C41" s="86" t="e">
        <f>SEKTOR_TL!#REF!</f>
        <v>#REF!</v>
      </c>
      <c r="D41" s="86" t="e">
        <f>SEKTOR_USD!#REF!</f>
        <v>#REF!</v>
      </c>
      <c r="E41" s="86" t="e">
        <f>SEKTOR_TL!#REF!</f>
        <v>#REF!</v>
      </c>
      <c r="F41" s="86" t="e">
        <f>SEKTOR_USD!#REF!</f>
        <v>#REF!</v>
      </c>
      <c r="G41" s="86" t="e">
        <f>SEKTOR_TL!#REF!</f>
        <v>#REF!</v>
      </c>
    </row>
    <row r="42" spans="1:7" ht="16.5" x14ac:dyDescent="0.35">
      <c r="A42" s="72" t="s">
        <v>31</v>
      </c>
      <c r="B42" s="85">
        <f>SEKTOR_USD!D41</f>
        <v>12.971611910304585</v>
      </c>
      <c r="C42" s="85">
        <f>SEKTOR_TL!D41</f>
        <v>32.158523725887591</v>
      </c>
      <c r="D42" s="85">
        <f>SEKTOR_USD!H41</f>
        <v>18.784131660736758</v>
      </c>
      <c r="E42" s="85">
        <f>SEKTOR_TL!H41</f>
        <v>40.857096176319615</v>
      </c>
      <c r="F42" s="85">
        <f>SEKTOR_USD!L41</f>
        <v>13.63676983665559</v>
      </c>
      <c r="G42" s="85">
        <f>SEKTOR_TL!L41</f>
        <v>36.242781217302941</v>
      </c>
    </row>
    <row r="43" spans="1:7" ht="14" x14ac:dyDescent="0.3">
      <c r="A43" s="77" t="s">
        <v>32</v>
      </c>
      <c r="B43" s="86">
        <f>SEKTOR_USD!D42</f>
        <v>12.971611910304585</v>
      </c>
      <c r="C43" s="86">
        <f>SEKTOR_TL!D42</f>
        <v>32.158523725887591</v>
      </c>
      <c r="D43" s="86">
        <f>SEKTOR_USD!H42</f>
        <v>18.784131660736758</v>
      </c>
      <c r="E43" s="86">
        <f>SEKTOR_TL!H42</f>
        <v>40.857096176319615</v>
      </c>
      <c r="F43" s="86">
        <f>SEKTOR_USD!L42</f>
        <v>13.63676983665559</v>
      </c>
      <c r="G43" s="86">
        <f>SEKTOR_TL!L42</f>
        <v>36.242781217302941</v>
      </c>
    </row>
    <row r="44" spans="1:7" ht="18" x14ac:dyDescent="0.4">
      <c r="A44" s="88" t="s">
        <v>37</v>
      </c>
      <c r="B44" s="89">
        <f>SEKTOR_USD!D43</f>
        <v>2.1291250983699981</v>
      </c>
      <c r="C44" s="89">
        <f>SEKTOR_TL!D43</f>
        <v>19.474566877326609</v>
      </c>
      <c r="D44" s="89">
        <f>SEKTOR_USD!H43</f>
        <v>4.188519252908649</v>
      </c>
      <c r="E44" s="89">
        <f>SEKTOR_TL!H43</f>
        <v>23.549265981006677</v>
      </c>
      <c r="F44" s="89">
        <f>SEKTOR_USD!L43</f>
        <v>4.0867688161910234</v>
      </c>
      <c r="G44" s="89">
        <f>SEKTOR_TL!L43</f>
        <v>24.7929775883681</v>
      </c>
    </row>
  </sheetData>
  <mergeCells count="4">
    <mergeCell ref="B6:C6"/>
    <mergeCell ref="D6:E6"/>
    <mergeCell ref="F6:G6"/>
    <mergeCell ref="A5:G5"/>
  </mergeCells>
  <printOptions horizontalCentered="1" verticalCentered="1"/>
  <pageMargins left="0.11811023622047245" right="0" top="0.19685039370078741" bottom="0.19685039370078741" header="0.51181102362204722" footer="0.51181102362204722"/>
  <pageSetup paperSize="9" scale="70" orientation="landscape" horizontalDpi="4294967294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23"/>
  <sheetViews>
    <sheetView showGridLines="0" zoomScale="80" zoomScaleNormal="80" workbookViewId="0">
      <selection activeCell="G23" sqref="G23"/>
    </sheetView>
  </sheetViews>
  <sheetFormatPr defaultColWidth="9.1796875" defaultRowHeight="12.5" x14ac:dyDescent="0.25"/>
  <cols>
    <col min="1" max="1" width="32.26953125" customWidth="1"/>
    <col min="2" max="2" width="12.7265625" bestFit="1" customWidth="1"/>
    <col min="3" max="3" width="12.81640625" customWidth="1"/>
    <col min="4" max="4" width="12.1796875" bestFit="1" customWidth="1"/>
    <col min="5" max="5" width="13.54296875" bestFit="1" customWidth="1"/>
    <col min="6" max="7" width="14.1796875" bestFit="1" customWidth="1"/>
    <col min="8" max="8" width="12.1796875" bestFit="1" customWidth="1"/>
    <col min="9" max="9" width="15" bestFit="1" customWidth="1"/>
    <col min="10" max="11" width="14.1796875" bestFit="1" customWidth="1"/>
    <col min="12" max="12" width="10.26953125" customWidth="1"/>
    <col min="13" max="13" width="15" bestFit="1" customWidth="1"/>
  </cols>
  <sheetData>
    <row r="2" spans="1:13" ht="25" x14ac:dyDescent="0.5">
      <c r="C2" s="122" t="s">
        <v>117</v>
      </c>
      <c r="D2" s="122"/>
      <c r="E2" s="122"/>
      <c r="F2" s="122"/>
      <c r="G2" s="122"/>
      <c r="H2" s="122"/>
      <c r="I2" s="122"/>
      <c r="J2" s="122"/>
      <c r="K2" s="122"/>
    </row>
    <row r="6" spans="1:13" ht="22.5" customHeight="1" x14ac:dyDescent="0.25">
      <c r="A6" s="130" t="s">
        <v>109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2"/>
    </row>
    <row r="7" spans="1:13" ht="24" customHeight="1" x14ac:dyDescent="0.25">
      <c r="A7" s="31"/>
      <c r="B7" s="118" t="s">
        <v>119</v>
      </c>
      <c r="C7" s="118"/>
      <c r="D7" s="118"/>
      <c r="E7" s="118"/>
      <c r="F7" s="118" t="s">
        <v>120</v>
      </c>
      <c r="G7" s="118"/>
      <c r="H7" s="118"/>
      <c r="I7" s="118"/>
      <c r="J7" s="118" t="s">
        <v>101</v>
      </c>
      <c r="K7" s="118"/>
      <c r="L7" s="118"/>
      <c r="M7" s="118"/>
    </row>
    <row r="8" spans="1:13" ht="45.5" x14ac:dyDescent="0.35">
      <c r="A8" s="32" t="s">
        <v>38</v>
      </c>
      <c r="B8" s="51">
        <v>2025</v>
      </c>
      <c r="C8" s="52">
        <v>2026</v>
      </c>
      <c r="D8" s="6" t="s">
        <v>113</v>
      </c>
      <c r="E8" s="6" t="s">
        <v>114</v>
      </c>
      <c r="F8" s="4">
        <v>2025</v>
      </c>
      <c r="G8" s="5">
        <v>2026</v>
      </c>
      <c r="H8" s="6" t="s">
        <v>113</v>
      </c>
      <c r="I8" s="6" t="s">
        <v>114</v>
      </c>
      <c r="J8" s="4" t="s">
        <v>121</v>
      </c>
      <c r="K8" s="4" t="s">
        <v>122</v>
      </c>
      <c r="L8" s="6" t="s">
        <v>113</v>
      </c>
      <c r="M8" s="6" t="s">
        <v>114</v>
      </c>
    </row>
    <row r="9" spans="1:13" ht="22.5" customHeight="1" x14ac:dyDescent="0.35">
      <c r="A9" s="33" t="s">
        <v>191</v>
      </c>
      <c r="B9" s="55">
        <v>6225313.9536600001</v>
      </c>
      <c r="C9" s="55">
        <v>6711910.6116699995</v>
      </c>
      <c r="D9" s="44">
        <f>(C9-B9)/B9*100</f>
        <v>7.8164195674648429</v>
      </c>
      <c r="E9" s="57">
        <f t="shared" ref="E9:E23" si="0">C9/C$23*100</f>
        <v>30.401864312201049</v>
      </c>
      <c r="F9" s="55">
        <v>40775193.731739998</v>
      </c>
      <c r="G9" s="55">
        <v>41370357.32186</v>
      </c>
      <c r="H9" s="44">
        <f t="shared" ref="H9:H22" si="1">(G9-F9)/F9*100</f>
        <v>1.4596217348115719</v>
      </c>
      <c r="I9" s="46">
        <f t="shared" ref="I9:I23" si="2">G9/G$23*100</f>
        <v>29.331997450992318</v>
      </c>
      <c r="J9" s="55">
        <v>69839710.897060007</v>
      </c>
      <c r="K9" s="55">
        <v>70702980.088029996</v>
      </c>
      <c r="L9" s="44">
        <f t="shared" ref="L9:L23" si="3">(K9-J9)/J9*100</f>
        <v>1.2360721141048268</v>
      </c>
      <c r="M9" s="57">
        <f t="shared" ref="M9:M23" si="4">K9/K$23*100</f>
        <v>29.111457286612801</v>
      </c>
    </row>
    <row r="10" spans="1:13" ht="22.5" customHeight="1" x14ac:dyDescent="0.35">
      <c r="A10" s="33" t="s">
        <v>192</v>
      </c>
      <c r="B10" s="55">
        <v>3963150.1787299998</v>
      </c>
      <c r="C10" s="55">
        <v>3914606.0679100002</v>
      </c>
      <c r="D10" s="44">
        <f t="shared" ref="D10:D23" si="5">(C10-B10)/B10*100</f>
        <v>-1.2248869871379857</v>
      </c>
      <c r="E10" s="57">
        <f t="shared" si="0"/>
        <v>17.731362855964399</v>
      </c>
      <c r="F10" s="55">
        <v>24762931.52857</v>
      </c>
      <c r="G10" s="55">
        <v>25707616.62057</v>
      </c>
      <c r="H10" s="44">
        <f t="shared" si="1"/>
        <v>3.8149162222981503</v>
      </c>
      <c r="I10" s="46">
        <f t="shared" si="2"/>
        <v>18.226957512576419</v>
      </c>
      <c r="J10" s="55">
        <v>41689261.72693</v>
      </c>
      <c r="K10" s="55">
        <v>44229141.402949996</v>
      </c>
      <c r="L10" s="44">
        <f t="shared" si="3"/>
        <v>6.0924074229391092</v>
      </c>
      <c r="M10" s="57">
        <f t="shared" si="4"/>
        <v>18.211039466404657</v>
      </c>
    </row>
    <row r="11" spans="1:13" ht="22.5" customHeight="1" x14ac:dyDescent="0.35">
      <c r="A11" s="33" t="s">
        <v>193</v>
      </c>
      <c r="B11" s="55">
        <v>2910132.5025399998</v>
      </c>
      <c r="C11" s="55">
        <v>3035877.7468900001</v>
      </c>
      <c r="D11" s="44">
        <f t="shared" si="5"/>
        <v>4.3209456696644661</v>
      </c>
      <c r="E11" s="57">
        <f t="shared" si="0"/>
        <v>13.751128206163052</v>
      </c>
      <c r="F11" s="55">
        <v>16714778.565959999</v>
      </c>
      <c r="G11" s="55">
        <v>18103238.875599999</v>
      </c>
      <c r="H11" s="44">
        <f t="shared" si="1"/>
        <v>8.306782552702364</v>
      </c>
      <c r="I11" s="46">
        <f t="shared" si="2"/>
        <v>12.835377572946967</v>
      </c>
      <c r="J11" s="55">
        <v>28998089.876990002</v>
      </c>
      <c r="K11" s="55">
        <v>32734754.292470001</v>
      </c>
      <c r="L11" s="44">
        <f t="shared" si="3"/>
        <v>12.885898455142883</v>
      </c>
      <c r="M11" s="57">
        <f t="shared" si="4"/>
        <v>13.478306008976004</v>
      </c>
    </row>
    <row r="12" spans="1:13" ht="22.5" customHeight="1" x14ac:dyDescent="0.35">
      <c r="A12" s="33" t="s">
        <v>194</v>
      </c>
      <c r="B12" s="55">
        <v>1634854.61696</v>
      </c>
      <c r="C12" s="55">
        <v>1746155.81317</v>
      </c>
      <c r="D12" s="44">
        <f t="shared" si="5"/>
        <v>6.808017976360718</v>
      </c>
      <c r="E12" s="57">
        <f t="shared" si="0"/>
        <v>7.9092817487250375</v>
      </c>
      <c r="F12" s="55">
        <v>10632776.37754</v>
      </c>
      <c r="G12" s="55">
        <v>11183350.50281</v>
      </c>
      <c r="H12" s="44">
        <f t="shared" si="1"/>
        <v>5.1780843095035598</v>
      </c>
      <c r="I12" s="46">
        <f t="shared" si="2"/>
        <v>7.9291074498079404</v>
      </c>
      <c r="J12" s="55">
        <v>18498627.566410001</v>
      </c>
      <c r="K12" s="55">
        <v>19049507.68699</v>
      </c>
      <c r="L12" s="44">
        <f t="shared" si="3"/>
        <v>2.9779513026160531</v>
      </c>
      <c r="M12" s="57">
        <f t="shared" si="4"/>
        <v>7.8435014856565912</v>
      </c>
    </row>
    <row r="13" spans="1:13" ht="22.5" customHeight="1" x14ac:dyDescent="0.35">
      <c r="A13" s="34" t="s">
        <v>195</v>
      </c>
      <c r="B13" s="55">
        <v>2324788.4717799998</v>
      </c>
      <c r="C13" s="55">
        <v>1766711.0652399999</v>
      </c>
      <c r="D13" s="44">
        <f t="shared" si="5"/>
        <v>-24.005513332260367</v>
      </c>
      <c r="E13" s="57">
        <f t="shared" si="0"/>
        <v>8.0023875751418387</v>
      </c>
      <c r="F13" s="55">
        <v>11783389.477870001</v>
      </c>
      <c r="G13" s="55">
        <v>11017624.93204</v>
      </c>
      <c r="H13" s="44">
        <f t="shared" si="1"/>
        <v>-6.4986780524241992</v>
      </c>
      <c r="I13" s="46">
        <f t="shared" si="2"/>
        <v>7.8116063612490239</v>
      </c>
      <c r="J13" s="55">
        <v>20517506.480599999</v>
      </c>
      <c r="K13" s="55">
        <v>19025693.95414</v>
      </c>
      <c r="L13" s="44">
        <f t="shared" si="3"/>
        <v>-7.2709250896085198</v>
      </c>
      <c r="M13" s="57">
        <f t="shared" si="4"/>
        <v>7.8336963477991146</v>
      </c>
    </row>
    <row r="14" spans="1:13" ht="22.5" customHeight="1" x14ac:dyDescent="0.35">
      <c r="A14" s="33" t="s">
        <v>196</v>
      </c>
      <c r="B14" s="55">
        <v>1301266.1007699999</v>
      </c>
      <c r="C14" s="55">
        <v>1328204.1532999999</v>
      </c>
      <c r="D14" s="44">
        <f t="shared" si="5"/>
        <v>2.0701417268965892</v>
      </c>
      <c r="E14" s="57">
        <f t="shared" si="0"/>
        <v>6.0161531915100266</v>
      </c>
      <c r="F14" s="55">
        <v>9609577.4626700003</v>
      </c>
      <c r="G14" s="55">
        <v>10988745.964779999</v>
      </c>
      <c r="H14" s="44">
        <f t="shared" si="1"/>
        <v>14.352020236764915</v>
      </c>
      <c r="I14" s="46">
        <f t="shared" si="2"/>
        <v>7.791130884388445</v>
      </c>
      <c r="J14" s="55">
        <v>16939264.549559999</v>
      </c>
      <c r="K14" s="55">
        <v>18174503.623470001</v>
      </c>
      <c r="L14" s="44">
        <f t="shared" si="3"/>
        <v>7.2921647235392353</v>
      </c>
      <c r="M14" s="57">
        <f t="shared" si="4"/>
        <v>7.4832246855972446</v>
      </c>
    </row>
    <row r="15" spans="1:13" ht="22.5" customHeight="1" x14ac:dyDescent="0.35">
      <c r="A15" s="33" t="s">
        <v>197</v>
      </c>
      <c r="B15" s="55">
        <v>1191774.3041699999</v>
      </c>
      <c r="C15" s="55">
        <v>1106629.0861200001</v>
      </c>
      <c r="D15" s="44">
        <f t="shared" si="5"/>
        <v>-7.1444079430205862</v>
      </c>
      <c r="E15" s="57">
        <f t="shared" si="0"/>
        <v>5.0125201699884361</v>
      </c>
      <c r="F15" s="55">
        <v>7195403.9912999999</v>
      </c>
      <c r="G15" s="55">
        <v>7546638.0140699996</v>
      </c>
      <c r="H15" s="44">
        <f t="shared" si="1"/>
        <v>4.8813662609448834</v>
      </c>
      <c r="I15" s="46">
        <f t="shared" si="2"/>
        <v>5.3506418924570882</v>
      </c>
      <c r="J15" s="55">
        <v>12545451.8893</v>
      </c>
      <c r="K15" s="55">
        <v>13077544.25743</v>
      </c>
      <c r="L15" s="44">
        <f t="shared" si="3"/>
        <v>4.2413168758298871</v>
      </c>
      <c r="M15" s="57">
        <f t="shared" si="4"/>
        <v>5.3845873340834691</v>
      </c>
    </row>
    <row r="16" spans="1:13" ht="22.5" customHeight="1" x14ac:dyDescent="0.35">
      <c r="A16" s="33" t="s">
        <v>198</v>
      </c>
      <c r="B16" s="55">
        <v>1012499.6852600001</v>
      </c>
      <c r="C16" s="55">
        <v>1207770.4029699999</v>
      </c>
      <c r="D16" s="44">
        <f t="shared" si="5"/>
        <v>19.286002806001491</v>
      </c>
      <c r="E16" s="57">
        <f t="shared" si="0"/>
        <v>5.4706437608903657</v>
      </c>
      <c r="F16" s="55">
        <v>6746029.2756899996</v>
      </c>
      <c r="G16" s="55">
        <v>7072331.7302099997</v>
      </c>
      <c r="H16" s="44">
        <f t="shared" si="1"/>
        <v>4.8369558029619606</v>
      </c>
      <c r="I16" s="46">
        <f t="shared" si="2"/>
        <v>5.0143539894802416</v>
      </c>
      <c r="J16" s="55">
        <v>11921483.01509</v>
      </c>
      <c r="K16" s="55">
        <v>12325192.65667</v>
      </c>
      <c r="L16" s="44">
        <f t="shared" si="3"/>
        <v>3.3864045359876123</v>
      </c>
      <c r="M16" s="57">
        <f t="shared" si="4"/>
        <v>5.074811827269329</v>
      </c>
    </row>
    <row r="17" spans="1:13" ht="22.5" customHeight="1" x14ac:dyDescent="0.35">
      <c r="A17" s="33" t="s">
        <v>199</v>
      </c>
      <c r="B17" s="55">
        <v>308397.97171000001</v>
      </c>
      <c r="C17" s="55">
        <v>375785.25702999998</v>
      </c>
      <c r="D17" s="44">
        <f t="shared" si="5"/>
        <v>21.850755031348633</v>
      </c>
      <c r="E17" s="57">
        <f t="shared" si="0"/>
        <v>1.7021341694997769</v>
      </c>
      <c r="F17" s="55">
        <v>2046088.83928</v>
      </c>
      <c r="G17" s="55">
        <v>2301746.30064</v>
      </c>
      <c r="H17" s="44">
        <f t="shared" si="1"/>
        <v>12.49493455279115</v>
      </c>
      <c r="I17" s="46">
        <f t="shared" si="2"/>
        <v>1.6319611672178818</v>
      </c>
      <c r="J17" s="55">
        <v>3585575.3701800001</v>
      </c>
      <c r="K17" s="55">
        <v>3845995.8844900001</v>
      </c>
      <c r="L17" s="44">
        <f t="shared" si="3"/>
        <v>7.2630048855151133</v>
      </c>
      <c r="M17" s="57">
        <f t="shared" si="4"/>
        <v>1.5835618919657746</v>
      </c>
    </row>
    <row r="18" spans="1:13" ht="22.5" customHeight="1" x14ac:dyDescent="0.35">
      <c r="A18" s="33" t="s">
        <v>200</v>
      </c>
      <c r="B18" s="55">
        <v>227062.78607</v>
      </c>
      <c r="C18" s="55">
        <v>300592.47548000002</v>
      </c>
      <c r="D18" s="44">
        <f t="shared" si="5"/>
        <v>32.382976833258766</v>
      </c>
      <c r="E18" s="57">
        <f t="shared" si="0"/>
        <v>1.3615454945008276</v>
      </c>
      <c r="F18" s="55">
        <v>1542125.6732399999</v>
      </c>
      <c r="G18" s="55">
        <v>1854398.1663500001</v>
      </c>
      <c r="H18" s="44">
        <f t="shared" si="1"/>
        <v>20.249484106824891</v>
      </c>
      <c r="I18" s="46">
        <f t="shared" si="2"/>
        <v>1.3147868621323653</v>
      </c>
      <c r="J18" s="55">
        <v>2650872.5224000001</v>
      </c>
      <c r="K18" s="55">
        <v>3308597.66328</v>
      </c>
      <c r="L18" s="44">
        <f t="shared" si="3"/>
        <v>24.811647309411931</v>
      </c>
      <c r="M18" s="57">
        <f t="shared" si="4"/>
        <v>1.362291934982657</v>
      </c>
    </row>
    <row r="19" spans="1:13" ht="22.5" customHeight="1" x14ac:dyDescent="0.35">
      <c r="A19" s="33" t="s">
        <v>201</v>
      </c>
      <c r="B19" s="55">
        <v>218504.02392000001</v>
      </c>
      <c r="C19" s="55">
        <v>291164.25290999998</v>
      </c>
      <c r="D19" s="44">
        <f t="shared" si="5"/>
        <v>33.253496977521465</v>
      </c>
      <c r="E19" s="57">
        <f t="shared" si="0"/>
        <v>1.3188399878482213</v>
      </c>
      <c r="F19" s="55">
        <v>1599108.8290299999</v>
      </c>
      <c r="G19" s="55">
        <v>1763499.5204799999</v>
      </c>
      <c r="H19" s="44">
        <f t="shared" si="1"/>
        <v>10.280144069351268</v>
      </c>
      <c r="I19" s="46">
        <f t="shared" si="2"/>
        <v>1.250338812331532</v>
      </c>
      <c r="J19" s="55">
        <v>2677119.6128099998</v>
      </c>
      <c r="K19" s="55">
        <v>2906638.5325600002</v>
      </c>
      <c r="L19" s="44">
        <f t="shared" si="3"/>
        <v>8.5733531909352809</v>
      </c>
      <c r="M19" s="57">
        <f t="shared" si="4"/>
        <v>1.1967880757344331</v>
      </c>
    </row>
    <row r="20" spans="1:13" ht="22.5" customHeight="1" x14ac:dyDescent="0.35">
      <c r="A20" s="33" t="s">
        <v>202</v>
      </c>
      <c r="B20" s="55">
        <v>153945.92631000001</v>
      </c>
      <c r="C20" s="55">
        <v>143737.99969</v>
      </c>
      <c r="D20" s="44">
        <f t="shared" si="5"/>
        <v>-6.630852056094275</v>
      </c>
      <c r="E20" s="57">
        <f t="shared" si="0"/>
        <v>0.65106694887810723</v>
      </c>
      <c r="F20" s="55">
        <v>1068257.2389799999</v>
      </c>
      <c r="G20" s="55">
        <v>1220956.46003</v>
      </c>
      <c r="H20" s="44">
        <f t="shared" si="1"/>
        <v>14.294236956989991</v>
      </c>
      <c r="I20" s="46">
        <f t="shared" si="2"/>
        <v>0.86567035171458395</v>
      </c>
      <c r="J20" s="55">
        <v>1935805.31085</v>
      </c>
      <c r="K20" s="55">
        <v>1930153.14757</v>
      </c>
      <c r="L20" s="44">
        <f t="shared" si="3"/>
        <v>-0.29197994490045848</v>
      </c>
      <c r="M20" s="57">
        <f t="shared" si="4"/>
        <v>0.79472705170482905</v>
      </c>
    </row>
    <row r="21" spans="1:13" ht="22.5" customHeight="1" x14ac:dyDescent="0.35">
      <c r="A21" s="33" t="s">
        <v>203</v>
      </c>
      <c r="B21" s="55">
        <v>145311.18085999999</v>
      </c>
      <c r="C21" s="55">
        <v>147787.37028999999</v>
      </c>
      <c r="D21" s="44">
        <f t="shared" si="5"/>
        <v>1.7040598082990479</v>
      </c>
      <c r="E21" s="57">
        <f t="shared" si="0"/>
        <v>0.66940873300690173</v>
      </c>
      <c r="F21" s="55">
        <v>890902.62589000002</v>
      </c>
      <c r="G21" s="55">
        <v>907950.15465000004</v>
      </c>
      <c r="H21" s="44">
        <f t="shared" si="1"/>
        <v>1.9135120118172015</v>
      </c>
      <c r="I21" s="46">
        <f t="shared" si="2"/>
        <v>0.64374574806366491</v>
      </c>
      <c r="J21" s="55">
        <v>1516936.91631</v>
      </c>
      <c r="K21" s="55">
        <v>1547445.3091800001</v>
      </c>
      <c r="L21" s="44">
        <f t="shared" si="3"/>
        <v>2.0111840210344929</v>
      </c>
      <c r="M21" s="57">
        <f t="shared" si="4"/>
        <v>0.63714977735697453</v>
      </c>
    </row>
    <row r="22" spans="1:13" ht="22.5" customHeight="1" x14ac:dyDescent="0.35">
      <c r="A22" s="33" t="s">
        <v>204</v>
      </c>
      <c r="B22" s="55">
        <v>43.770650000000003</v>
      </c>
      <c r="C22" s="55">
        <v>367.11142000000001</v>
      </c>
      <c r="D22" s="44">
        <f t="shared" si="5"/>
        <v>738.71594321765838</v>
      </c>
      <c r="E22" s="57">
        <f t="shared" si="0"/>
        <v>1.6628456819573912E-3</v>
      </c>
      <c r="F22" s="55">
        <v>5100.4650199999996</v>
      </c>
      <c r="G22" s="55">
        <v>3277.7317800000001</v>
      </c>
      <c r="H22" s="44">
        <f t="shared" si="1"/>
        <v>-35.736608972959878</v>
      </c>
      <c r="I22" s="46">
        <f t="shared" si="2"/>
        <v>2.3239446415222304E-3</v>
      </c>
      <c r="J22" s="55">
        <v>18412.551350000002</v>
      </c>
      <c r="K22" s="55">
        <v>11795.77025</v>
      </c>
      <c r="L22" s="44">
        <f t="shared" si="3"/>
        <v>-35.936253342750355</v>
      </c>
      <c r="M22" s="57">
        <f t="shared" si="4"/>
        <v>4.8568258561099784E-3</v>
      </c>
    </row>
    <row r="23" spans="1:13" ht="24" customHeight="1" x14ac:dyDescent="0.25">
      <c r="A23" s="48" t="s">
        <v>39</v>
      </c>
      <c r="B23" s="56">
        <f>SUM(B9:B22)</f>
        <v>21617045.473390002</v>
      </c>
      <c r="C23" s="56">
        <f>SUM(C9:C22)</f>
        <v>22077299.41409</v>
      </c>
      <c r="D23" s="54">
        <f t="shared" si="5"/>
        <v>2.1291250983699803</v>
      </c>
      <c r="E23" s="58">
        <f t="shared" si="0"/>
        <v>100</v>
      </c>
      <c r="F23" s="47">
        <f>SUM(F9:F22)</f>
        <v>135371664.08278</v>
      </c>
      <c r="G23" s="47">
        <f>SUM(G9:G22)</f>
        <v>141041732.29587001</v>
      </c>
      <c r="H23" s="54">
        <f>(G23-F23)/F23*100</f>
        <v>4.1885192529086037</v>
      </c>
      <c r="I23" s="50">
        <f t="shared" si="2"/>
        <v>100</v>
      </c>
      <c r="J23" s="56">
        <f>SUM(J9:J22)</f>
        <v>233334118.28583997</v>
      </c>
      <c r="K23" s="56">
        <f>SUM(K9:K22)</f>
        <v>242869944.26948002</v>
      </c>
      <c r="L23" s="54">
        <f t="shared" si="3"/>
        <v>4.0867688161910491</v>
      </c>
      <c r="M23" s="58">
        <f t="shared" si="4"/>
        <v>100</v>
      </c>
    </row>
  </sheetData>
  <mergeCells count="5">
    <mergeCell ref="B7:E7"/>
    <mergeCell ref="F7:I7"/>
    <mergeCell ref="J7:M7"/>
    <mergeCell ref="A6:M6"/>
    <mergeCell ref="C2:K2"/>
  </mergeCells>
  <pageMargins left="0.4" right="0.23622047244094491" top="0.7" bottom="0.35433070866141736" header="0.54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7:N60"/>
  <sheetViews>
    <sheetView showGridLines="0" topLeftCell="C1" workbookViewId="0">
      <selection activeCell="H2" sqref="H2"/>
    </sheetView>
  </sheetViews>
  <sheetFormatPr defaultColWidth="9.1796875" defaultRowHeight="12.5" x14ac:dyDescent="0.25"/>
  <cols>
    <col min="1" max="2" width="0" hidden="1" customWidth="1"/>
    <col min="10" max="10" width="11.54296875" bestFit="1" customWidth="1"/>
    <col min="11" max="11" width="12.1796875" customWidth="1"/>
  </cols>
  <sheetData>
    <row r="7" spans="9:9" ht="13" x14ac:dyDescent="0.3">
      <c r="I7" s="20"/>
    </row>
    <row r="8" spans="9:9" ht="13" x14ac:dyDescent="0.3">
      <c r="I8" s="20"/>
    </row>
    <row r="9" spans="9:9" ht="13" x14ac:dyDescent="0.3">
      <c r="I9" s="20"/>
    </row>
    <row r="10" spans="9:9" ht="13" x14ac:dyDescent="0.3">
      <c r="I10" s="20"/>
    </row>
    <row r="17" spans="3:14" ht="12.75" customHeight="1" x14ac:dyDescent="0.25"/>
    <row r="21" spans="3:14" x14ac:dyDescent="0.25">
      <c r="C21" s="1"/>
    </row>
    <row r="22" spans="3:14" ht="13" x14ac:dyDescent="0.3">
      <c r="C22" s="45"/>
    </row>
    <row r="24" spans="3:14" ht="13" x14ac:dyDescent="0.3">
      <c r="H24" s="20"/>
      <c r="I24" s="20"/>
    </row>
    <row r="25" spans="3:14" ht="13" x14ac:dyDescent="0.3">
      <c r="H25" s="20"/>
      <c r="I25" s="20"/>
    </row>
    <row r="26" spans="3:14" x14ac:dyDescent="0.25">
      <c r="H26" s="133"/>
      <c r="I26" s="133"/>
      <c r="N26" t="s">
        <v>40</v>
      </c>
    </row>
    <row r="27" spans="3:14" x14ac:dyDescent="0.25">
      <c r="H27" s="133"/>
      <c r="I27" s="133"/>
    </row>
    <row r="28" spans="3:14" ht="12.75" customHeight="1" x14ac:dyDescent="0.25"/>
    <row r="29" spans="3:14" ht="12.75" customHeight="1" x14ac:dyDescent="0.25"/>
    <row r="30" spans="3:14" ht="9.75" customHeight="1" x14ac:dyDescent="0.25"/>
    <row r="37" spans="8:9" ht="13" x14ac:dyDescent="0.3">
      <c r="H37" s="20"/>
      <c r="I37" s="20"/>
    </row>
    <row r="38" spans="8:9" ht="13" x14ac:dyDescent="0.3">
      <c r="H38" s="20"/>
      <c r="I38" s="20"/>
    </row>
    <row r="39" spans="8:9" x14ac:dyDescent="0.25">
      <c r="H39" s="133"/>
      <c r="I39" s="133"/>
    </row>
    <row r="40" spans="8:9" x14ac:dyDescent="0.25">
      <c r="H40" s="133"/>
      <c r="I40" s="133"/>
    </row>
    <row r="41" spans="8:9" ht="12.75" customHeight="1" x14ac:dyDescent="0.25"/>
    <row r="42" spans="8:9" ht="13.5" customHeight="1" x14ac:dyDescent="0.25"/>
    <row r="43" spans="8:9" ht="12.75" customHeight="1" x14ac:dyDescent="0.25"/>
    <row r="49" spans="3:9" ht="13" x14ac:dyDescent="0.3">
      <c r="H49" s="20"/>
      <c r="I49" s="20"/>
    </row>
    <row r="50" spans="3:9" ht="13" x14ac:dyDescent="0.3">
      <c r="H50" s="20"/>
      <c r="I50" s="20"/>
    </row>
    <row r="51" spans="3:9" x14ac:dyDescent="0.25">
      <c r="H51" s="133"/>
      <c r="I51" s="133"/>
    </row>
    <row r="52" spans="3:9" x14ac:dyDescent="0.25">
      <c r="H52" s="133"/>
      <c r="I52" s="133"/>
    </row>
    <row r="55" spans="3:9" ht="15.75" customHeight="1" x14ac:dyDescent="0.25"/>
    <row r="56" spans="3:9" ht="12.75" customHeight="1" x14ac:dyDescent="0.25"/>
    <row r="57" spans="3:9" ht="12.75" customHeight="1" x14ac:dyDescent="0.25"/>
    <row r="58" spans="3:9" ht="12.75" customHeight="1" x14ac:dyDescent="0.25"/>
    <row r="60" spans="3:9" x14ac:dyDescent="0.25">
      <c r="C60" s="21"/>
    </row>
  </sheetData>
  <mergeCells count="3">
    <mergeCell ref="H26:I27"/>
    <mergeCell ref="H39:I40"/>
    <mergeCell ref="H51:I52"/>
  </mergeCells>
  <pageMargins left="0.74803149606299213" right="0.74803149606299213" top="0" bottom="0" header="0.51181102362204722" footer="0.51181102362204722"/>
  <pageSetup paperSize="9" orientation="portrait" horizontalDpi="4294967294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8"/>
  <sheetViews>
    <sheetView showGridLines="0" zoomScale="90" zoomScaleNormal="90" workbookViewId="0"/>
  </sheetViews>
  <sheetFormatPr defaultColWidth="9.1796875" defaultRowHeight="12.5" x14ac:dyDescent="0.25"/>
  <cols>
    <col min="1" max="1" width="3.1796875" bestFit="1" customWidth="1"/>
    <col min="2" max="2" width="28" customWidth="1"/>
    <col min="3" max="3" width="11.7265625" customWidth="1"/>
    <col min="4" max="9" width="11.7265625" bestFit="1" customWidth="1"/>
    <col min="10" max="10" width="10.1796875" bestFit="1" customWidth="1"/>
    <col min="11" max="14" width="11.7265625" bestFit="1" customWidth="1"/>
    <col min="15" max="15" width="12.7265625" bestFit="1" customWidth="1"/>
    <col min="16" max="16" width="6.7265625" bestFit="1" customWidth="1"/>
  </cols>
  <sheetData>
    <row r="1" spans="1:16" ht="13" x14ac:dyDescent="0.3"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6" ht="15.5" x14ac:dyDescent="0.35">
      <c r="A3" s="27"/>
      <c r="B3" s="53" t="s">
        <v>116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s="29" customFormat="1" ht="13" x14ac:dyDescent="0.3">
      <c r="A4" s="30"/>
      <c r="B4" s="42" t="s">
        <v>100</v>
      </c>
      <c r="C4" s="42" t="s">
        <v>41</v>
      </c>
      <c r="D4" s="42" t="s">
        <v>42</v>
      </c>
      <c r="E4" s="42" t="s">
        <v>43</v>
      </c>
      <c r="F4" s="42" t="s">
        <v>44</v>
      </c>
      <c r="G4" s="42" t="s">
        <v>45</v>
      </c>
      <c r="H4" s="42" t="s">
        <v>46</v>
      </c>
      <c r="I4" s="42" t="s">
        <v>0</v>
      </c>
      <c r="J4" s="42" t="s">
        <v>99</v>
      </c>
      <c r="K4" s="42" t="s">
        <v>47</v>
      </c>
      <c r="L4" s="42" t="s">
        <v>48</v>
      </c>
      <c r="M4" s="42" t="s">
        <v>49</v>
      </c>
      <c r="N4" s="42" t="s">
        <v>50</v>
      </c>
      <c r="O4" s="43" t="s">
        <v>98</v>
      </c>
      <c r="P4" s="43" t="s">
        <v>97</v>
      </c>
    </row>
    <row r="5" spans="1:16" x14ac:dyDescent="0.25">
      <c r="A5" s="35" t="s">
        <v>96</v>
      </c>
      <c r="B5" s="36" t="s">
        <v>161</v>
      </c>
      <c r="C5" s="59">
        <v>1580823.4612499999</v>
      </c>
      <c r="D5" s="59">
        <v>1653870.1597200001</v>
      </c>
      <c r="E5" s="59">
        <v>1612869.75437</v>
      </c>
      <c r="F5" s="59">
        <v>1908266.7512099999</v>
      </c>
      <c r="G5" s="59">
        <v>1542255.8303</v>
      </c>
      <c r="H5" s="59">
        <v>1814253.7619</v>
      </c>
      <c r="I5" s="37">
        <v>1888471.9325900001</v>
      </c>
      <c r="J5" s="37">
        <v>0</v>
      </c>
      <c r="K5" s="37">
        <v>0</v>
      </c>
      <c r="L5" s="37">
        <v>0</v>
      </c>
      <c r="M5" s="37">
        <v>0</v>
      </c>
      <c r="N5" s="37">
        <v>0</v>
      </c>
      <c r="O5" s="59">
        <v>12000811.65134</v>
      </c>
      <c r="P5" s="38">
        <f t="shared" ref="P5:P24" si="0">O5/O$26*100</f>
        <v>8.5086955867539427</v>
      </c>
    </row>
    <row r="6" spans="1:16" x14ac:dyDescent="0.25">
      <c r="A6" s="35" t="s">
        <v>95</v>
      </c>
      <c r="B6" s="36" t="s">
        <v>162</v>
      </c>
      <c r="C6" s="59">
        <v>1032121.36389</v>
      </c>
      <c r="D6" s="59">
        <v>992117.26939999999</v>
      </c>
      <c r="E6" s="59">
        <v>1142011.94212</v>
      </c>
      <c r="F6" s="59">
        <v>1287583.56751</v>
      </c>
      <c r="G6" s="59">
        <v>1224701.3524799999</v>
      </c>
      <c r="H6" s="59">
        <v>1292170.73416</v>
      </c>
      <c r="I6" s="37">
        <v>1280568.8854499999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59">
        <v>8251275.1150099998</v>
      </c>
      <c r="P6" s="38">
        <f t="shared" si="0"/>
        <v>5.8502366503134722</v>
      </c>
    </row>
    <row r="7" spans="1:16" x14ac:dyDescent="0.25">
      <c r="A7" s="35" t="s">
        <v>94</v>
      </c>
      <c r="B7" s="36" t="s">
        <v>163</v>
      </c>
      <c r="C7" s="59">
        <v>1128364.20102</v>
      </c>
      <c r="D7" s="59">
        <v>1113410.4242400001</v>
      </c>
      <c r="E7" s="59">
        <v>1092356.96691</v>
      </c>
      <c r="F7" s="59">
        <v>1272670.3533399999</v>
      </c>
      <c r="G7" s="59">
        <v>1058570.6486500001</v>
      </c>
      <c r="H7" s="59">
        <v>1166735.0652900001</v>
      </c>
      <c r="I7" s="37">
        <v>1246241.6826500001</v>
      </c>
      <c r="J7" s="37">
        <v>0</v>
      </c>
      <c r="K7" s="37">
        <v>0</v>
      </c>
      <c r="L7" s="37">
        <v>0</v>
      </c>
      <c r="M7" s="37">
        <v>0</v>
      </c>
      <c r="N7" s="37">
        <v>0</v>
      </c>
      <c r="O7" s="59">
        <v>8078349.3421</v>
      </c>
      <c r="P7" s="38">
        <f t="shared" si="0"/>
        <v>5.7276305463645745</v>
      </c>
    </row>
    <row r="8" spans="1:16" x14ac:dyDescent="0.25">
      <c r="A8" s="35" t="s">
        <v>93</v>
      </c>
      <c r="B8" s="36" t="s">
        <v>164</v>
      </c>
      <c r="C8" s="59">
        <v>958559.82472000003</v>
      </c>
      <c r="D8" s="59">
        <v>1006057.41107</v>
      </c>
      <c r="E8" s="59">
        <v>1245956.40866</v>
      </c>
      <c r="F8" s="59">
        <v>1300559.48358</v>
      </c>
      <c r="G8" s="59">
        <v>1064074.3868100001</v>
      </c>
      <c r="H8" s="59">
        <v>1234505.0624500001</v>
      </c>
      <c r="I8" s="37">
        <v>967225.16220999998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59">
        <v>7776937.7395000001</v>
      </c>
      <c r="P8" s="38">
        <f t="shared" si="0"/>
        <v>5.513926703045553</v>
      </c>
    </row>
    <row r="9" spans="1:16" x14ac:dyDescent="0.25">
      <c r="A9" s="35" t="s">
        <v>92</v>
      </c>
      <c r="B9" s="36" t="s">
        <v>167</v>
      </c>
      <c r="C9" s="59">
        <v>829489.14234999998</v>
      </c>
      <c r="D9" s="59">
        <v>787500.61184000003</v>
      </c>
      <c r="E9" s="59">
        <v>867570.52777000004</v>
      </c>
      <c r="F9" s="59">
        <v>1030894.24876</v>
      </c>
      <c r="G9" s="59">
        <v>974294.35380000004</v>
      </c>
      <c r="H9" s="59">
        <v>1077859.1205899999</v>
      </c>
      <c r="I9" s="37">
        <v>807797.85676999995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59">
        <v>6375405.8618799997</v>
      </c>
      <c r="P9" s="38">
        <f t="shared" si="0"/>
        <v>4.5202265727323914</v>
      </c>
    </row>
    <row r="10" spans="1:16" x14ac:dyDescent="0.25">
      <c r="A10" s="35" t="s">
        <v>91</v>
      </c>
      <c r="B10" s="36" t="s">
        <v>166</v>
      </c>
      <c r="C10" s="59">
        <v>732038.08261000004</v>
      </c>
      <c r="D10" s="59">
        <v>860808.67221999995</v>
      </c>
      <c r="E10" s="59">
        <v>937588.74010000005</v>
      </c>
      <c r="F10" s="59">
        <v>951259.69889999996</v>
      </c>
      <c r="G10" s="59">
        <v>856227.90644000005</v>
      </c>
      <c r="H10" s="59">
        <v>1010117.18198</v>
      </c>
      <c r="I10" s="37">
        <v>872753.07235999999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59">
        <v>6220793.3546099998</v>
      </c>
      <c r="P10" s="38">
        <f t="shared" si="0"/>
        <v>4.4106047574347311</v>
      </c>
    </row>
    <row r="11" spans="1:16" x14ac:dyDescent="0.25">
      <c r="A11" s="35" t="s">
        <v>90</v>
      </c>
      <c r="B11" s="36" t="s">
        <v>165</v>
      </c>
      <c r="C11" s="59">
        <v>752687.02760000003</v>
      </c>
      <c r="D11" s="59">
        <v>648949.11395999999</v>
      </c>
      <c r="E11" s="59">
        <v>532483.81339999998</v>
      </c>
      <c r="F11" s="59">
        <v>679147.92911000003</v>
      </c>
      <c r="G11" s="59">
        <v>639761.12629000004</v>
      </c>
      <c r="H11" s="59">
        <v>789294.70478999999</v>
      </c>
      <c r="I11" s="37">
        <v>882574.45071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59">
        <v>4924898.1658600001</v>
      </c>
      <c r="P11" s="38">
        <f t="shared" si="0"/>
        <v>3.4918020969345478</v>
      </c>
    </row>
    <row r="12" spans="1:16" x14ac:dyDescent="0.25">
      <c r="A12" s="35" t="s">
        <v>89</v>
      </c>
      <c r="B12" s="36" t="s">
        <v>168</v>
      </c>
      <c r="C12" s="59">
        <v>438036.52392000001</v>
      </c>
      <c r="D12" s="59">
        <v>560844.00881000003</v>
      </c>
      <c r="E12" s="59">
        <v>757257.21236999996</v>
      </c>
      <c r="F12" s="59">
        <v>683299.00635000004</v>
      </c>
      <c r="G12" s="59">
        <v>533802.79191999999</v>
      </c>
      <c r="H12" s="59">
        <v>700812.51228000002</v>
      </c>
      <c r="I12" s="37">
        <v>767598.64118000004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59">
        <v>4441650.6968299998</v>
      </c>
      <c r="P12" s="38">
        <f t="shared" si="0"/>
        <v>3.149174804172524</v>
      </c>
    </row>
    <row r="13" spans="1:16" x14ac:dyDescent="0.25">
      <c r="A13" s="35" t="s">
        <v>88</v>
      </c>
      <c r="B13" s="36" t="s">
        <v>169</v>
      </c>
      <c r="C13" s="59">
        <v>597253.65537000005</v>
      </c>
      <c r="D13" s="59">
        <v>547756.51927000005</v>
      </c>
      <c r="E13" s="59">
        <v>464506.00933999999</v>
      </c>
      <c r="F13" s="59">
        <v>737696.53055999998</v>
      </c>
      <c r="G13" s="59">
        <v>586687.44354000001</v>
      </c>
      <c r="H13" s="59">
        <v>630128.74927999999</v>
      </c>
      <c r="I13" s="37">
        <v>665221.63890000002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59">
        <v>4229250.5462600002</v>
      </c>
      <c r="P13" s="38">
        <f t="shared" si="0"/>
        <v>2.9985809713313065</v>
      </c>
    </row>
    <row r="14" spans="1:16" x14ac:dyDescent="0.25">
      <c r="A14" s="35" t="s">
        <v>87</v>
      </c>
      <c r="B14" s="36" t="s">
        <v>170</v>
      </c>
      <c r="C14" s="59">
        <v>515191.53399000003</v>
      </c>
      <c r="D14" s="59">
        <v>523380.30627</v>
      </c>
      <c r="E14" s="59">
        <v>489260.39614000003</v>
      </c>
      <c r="F14" s="59">
        <v>589167.92475999997</v>
      </c>
      <c r="G14" s="59">
        <v>474290.17797000002</v>
      </c>
      <c r="H14" s="59">
        <v>581533.42368999997</v>
      </c>
      <c r="I14" s="37">
        <v>570205.94382000004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59">
        <v>3743029.70664</v>
      </c>
      <c r="P14" s="38">
        <f t="shared" si="0"/>
        <v>2.6538455290580716</v>
      </c>
    </row>
    <row r="15" spans="1:16" x14ac:dyDescent="0.25">
      <c r="A15" s="35" t="s">
        <v>86</v>
      </c>
      <c r="B15" s="36" t="s">
        <v>205</v>
      </c>
      <c r="C15" s="59">
        <v>398227.72726000001</v>
      </c>
      <c r="D15" s="59">
        <v>454121.97334999999</v>
      </c>
      <c r="E15" s="59">
        <v>438198.78982000001</v>
      </c>
      <c r="F15" s="59">
        <v>469681.06832999998</v>
      </c>
      <c r="G15" s="59">
        <v>443951.09334999998</v>
      </c>
      <c r="H15" s="59">
        <v>539111.19073999999</v>
      </c>
      <c r="I15" s="37">
        <v>533095.45175000001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59">
        <v>3276387.2946000001</v>
      </c>
      <c r="P15" s="38">
        <f t="shared" si="0"/>
        <v>2.3229913879155748</v>
      </c>
    </row>
    <row r="16" spans="1:16" x14ac:dyDescent="0.25">
      <c r="A16" s="35" t="s">
        <v>85</v>
      </c>
      <c r="B16" s="36" t="s">
        <v>206</v>
      </c>
      <c r="C16" s="59">
        <v>382576.17723999999</v>
      </c>
      <c r="D16" s="59">
        <v>361455.39610999997</v>
      </c>
      <c r="E16" s="59">
        <v>486854.46058000001</v>
      </c>
      <c r="F16" s="59">
        <v>487385.65259999997</v>
      </c>
      <c r="G16" s="59">
        <v>364511.77733000001</v>
      </c>
      <c r="H16" s="59">
        <v>471495.00553999998</v>
      </c>
      <c r="I16" s="37">
        <v>435345.47360000003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59">
        <v>2989623.943</v>
      </c>
      <c r="P16" s="38">
        <f t="shared" si="0"/>
        <v>2.119673301181896</v>
      </c>
    </row>
    <row r="17" spans="1:16" x14ac:dyDescent="0.25">
      <c r="A17" s="35" t="s">
        <v>84</v>
      </c>
      <c r="B17" s="36" t="s">
        <v>207</v>
      </c>
      <c r="C17" s="59">
        <v>348077.18254000001</v>
      </c>
      <c r="D17" s="59">
        <v>361086.27626000001</v>
      </c>
      <c r="E17" s="59">
        <v>350808.76066000003</v>
      </c>
      <c r="F17" s="59">
        <v>464803.89085999998</v>
      </c>
      <c r="G17" s="59">
        <v>287868.63501999999</v>
      </c>
      <c r="H17" s="59">
        <v>379839.77032000001</v>
      </c>
      <c r="I17" s="37">
        <v>393246.17618000001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59">
        <v>2585730.69184</v>
      </c>
      <c r="P17" s="38">
        <f t="shared" si="0"/>
        <v>1.8333089432110694</v>
      </c>
    </row>
    <row r="18" spans="1:16" x14ac:dyDescent="0.25">
      <c r="A18" s="35" t="s">
        <v>83</v>
      </c>
      <c r="B18" s="36" t="s">
        <v>208</v>
      </c>
      <c r="C18" s="59">
        <v>245229.21776999999</v>
      </c>
      <c r="D18" s="59">
        <v>267129.81083999999</v>
      </c>
      <c r="E18" s="59">
        <v>271956.64529000001</v>
      </c>
      <c r="F18" s="59">
        <v>331382.59509999998</v>
      </c>
      <c r="G18" s="59">
        <v>654049.78150000004</v>
      </c>
      <c r="H18" s="59">
        <v>368204.45600000001</v>
      </c>
      <c r="I18" s="37">
        <v>370048.98898000002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59">
        <v>2508001.49548</v>
      </c>
      <c r="P18" s="38">
        <f t="shared" si="0"/>
        <v>1.7781981649366336</v>
      </c>
    </row>
    <row r="19" spans="1:16" x14ac:dyDescent="0.25">
      <c r="A19" s="35" t="s">
        <v>82</v>
      </c>
      <c r="B19" s="36" t="s">
        <v>209</v>
      </c>
      <c r="C19" s="59">
        <v>306665.82571</v>
      </c>
      <c r="D19" s="59">
        <v>315484.57042</v>
      </c>
      <c r="E19" s="59">
        <v>403161.31368999998</v>
      </c>
      <c r="F19" s="59">
        <v>353125.26743000001</v>
      </c>
      <c r="G19" s="59">
        <v>434712.55936999997</v>
      </c>
      <c r="H19" s="59">
        <v>342153.59088999999</v>
      </c>
      <c r="I19" s="37">
        <v>277462.41772000003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59">
        <v>2432765.5452299998</v>
      </c>
      <c r="P19" s="38">
        <f t="shared" si="0"/>
        <v>1.7248551231111304</v>
      </c>
    </row>
    <row r="20" spans="1:16" x14ac:dyDescent="0.25">
      <c r="A20" s="35" t="s">
        <v>81</v>
      </c>
      <c r="B20" s="36" t="s">
        <v>210</v>
      </c>
      <c r="C20" s="59">
        <v>304401.04856999998</v>
      </c>
      <c r="D20" s="59">
        <v>467092.70087</v>
      </c>
      <c r="E20" s="59">
        <v>189270.99515999999</v>
      </c>
      <c r="F20" s="59">
        <v>490652.12511000002</v>
      </c>
      <c r="G20" s="59">
        <v>276228.46992</v>
      </c>
      <c r="H20" s="59">
        <v>295993.87331</v>
      </c>
      <c r="I20" s="37">
        <v>339970.21474000002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59">
        <v>2363609.4276800002</v>
      </c>
      <c r="P20" s="38">
        <f t="shared" si="0"/>
        <v>1.6758227435279536</v>
      </c>
    </row>
    <row r="21" spans="1:16" x14ac:dyDescent="0.25">
      <c r="A21" s="35" t="s">
        <v>80</v>
      </c>
      <c r="B21" s="36" t="s">
        <v>211</v>
      </c>
      <c r="C21" s="59">
        <v>301243.71467999998</v>
      </c>
      <c r="D21" s="59">
        <v>272902.26282</v>
      </c>
      <c r="E21" s="59">
        <v>294491.30377</v>
      </c>
      <c r="F21" s="59">
        <v>395000.17560000002</v>
      </c>
      <c r="G21" s="59">
        <v>331768.74092000001</v>
      </c>
      <c r="H21" s="59">
        <v>327167.86605999997</v>
      </c>
      <c r="I21" s="37">
        <v>426224.31212000002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59">
        <v>2348798.3759699999</v>
      </c>
      <c r="P21" s="38">
        <f t="shared" si="0"/>
        <v>1.6653215596096147</v>
      </c>
    </row>
    <row r="22" spans="1:16" x14ac:dyDescent="0.25">
      <c r="A22" s="35" t="s">
        <v>79</v>
      </c>
      <c r="B22" s="36" t="s">
        <v>212</v>
      </c>
      <c r="C22" s="59">
        <v>316904.32685999997</v>
      </c>
      <c r="D22" s="59">
        <v>246240.14032000001</v>
      </c>
      <c r="E22" s="59">
        <v>351344.10502999998</v>
      </c>
      <c r="F22" s="59">
        <v>297218.92408000003</v>
      </c>
      <c r="G22" s="59">
        <v>240896.62145999999</v>
      </c>
      <c r="H22" s="59">
        <v>353240.82916999998</v>
      </c>
      <c r="I22" s="37">
        <v>351283.56997999997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59">
        <v>2157128.5169000002</v>
      </c>
      <c r="P22" s="38">
        <f t="shared" si="0"/>
        <v>1.5294257109483653</v>
      </c>
    </row>
    <row r="23" spans="1:16" x14ac:dyDescent="0.25">
      <c r="A23" s="35" t="s">
        <v>78</v>
      </c>
      <c r="B23" s="36" t="s">
        <v>213</v>
      </c>
      <c r="C23" s="59">
        <v>257897.53985</v>
      </c>
      <c r="D23" s="59">
        <v>243952.89790000001</v>
      </c>
      <c r="E23" s="59">
        <v>337873.14848999999</v>
      </c>
      <c r="F23" s="59">
        <v>288180.90285999997</v>
      </c>
      <c r="G23" s="59">
        <v>288576.41603000002</v>
      </c>
      <c r="H23" s="59">
        <v>327613.2144</v>
      </c>
      <c r="I23" s="37">
        <v>286219.87455000001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59">
        <v>2030313.9940800001</v>
      </c>
      <c r="P23" s="38">
        <f t="shared" si="0"/>
        <v>1.4395129448785506</v>
      </c>
    </row>
    <row r="24" spans="1:16" x14ac:dyDescent="0.25">
      <c r="A24" s="35" t="s">
        <v>77</v>
      </c>
      <c r="B24" s="36" t="s">
        <v>214</v>
      </c>
      <c r="C24" s="59">
        <v>209413.55955999999</v>
      </c>
      <c r="D24" s="59">
        <v>241170.10831000001</v>
      </c>
      <c r="E24" s="59">
        <v>137234.29344000001</v>
      </c>
      <c r="F24" s="59">
        <v>243520.57414000001</v>
      </c>
      <c r="G24" s="59">
        <v>269208.16752000002</v>
      </c>
      <c r="H24" s="59">
        <v>424788.67228</v>
      </c>
      <c r="I24" s="37">
        <v>218680.06883999999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59">
        <v>1744015.4440899999</v>
      </c>
      <c r="P24" s="38">
        <f t="shared" si="0"/>
        <v>1.2365244071389419</v>
      </c>
    </row>
    <row r="25" spans="1:16" ht="13" x14ac:dyDescent="0.3">
      <c r="A25" s="27"/>
      <c r="B25" s="134" t="s">
        <v>76</v>
      </c>
      <c r="C25" s="13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60">
        <f>SUM(O5:O24)</f>
        <v>90478776.908899993</v>
      </c>
      <c r="P25" s="40">
        <f>SUM(P5:P24)</f>
        <v>64.150358504600845</v>
      </c>
    </row>
    <row r="26" spans="1:16" ht="13.5" customHeight="1" x14ac:dyDescent="0.3">
      <c r="A26" s="27"/>
      <c r="B26" s="135" t="s">
        <v>75</v>
      </c>
      <c r="C26" s="135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60">
        <v>141041732.29587001</v>
      </c>
      <c r="P26" s="37">
        <f>O26/O$26*100</f>
        <v>100</v>
      </c>
    </row>
    <row r="27" spans="1:16" x14ac:dyDescent="0.25">
      <c r="B27" s="28"/>
    </row>
    <row r="28" spans="1:16" ht="13" x14ac:dyDescent="0.3">
      <c r="B28" s="20"/>
    </row>
  </sheetData>
  <mergeCells count="2">
    <mergeCell ref="B25:C25"/>
    <mergeCell ref="B26:C26"/>
  </mergeCells>
  <pageMargins left="0.31" right="0.36" top="0.98425196850393704" bottom="0.98425196850393704" header="0.51181102362204722" footer="0.51181102362204722"/>
  <pageSetup paperSize="9" scale="75" orientation="landscape" r:id="rId1"/>
  <headerFooter alignWithMargins="0"/>
  <ignoredErrors>
    <ignoredError sqref="P2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2"/>
  <sheetViews>
    <sheetView showGridLines="0" zoomScaleNormal="100" workbookViewId="0"/>
  </sheetViews>
  <sheetFormatPr defaultColWidth="9.1796875" defaultRowHeight="12.5" x14ac:dyDescent="0.25"/>
  <sheetData>
    <row r="22" spans="1:1" x14ac:dyDescent="0.25">
      <c r="A22" t="s">
        <v>105</v>
      </c>
    </row>
  </sheetData>
  <pageMargins left="0.75" right="0.75" top="1" bottom="1" header="0.5" footer="0.5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27"/>
  <sheetViews>
    <sheetView showGridLines="0" workbookViewId="0"/>
  </sheetViews>
  <sheetFormatPr defaultColWidth="9.1796875" defaultRowHeight="12.5" x14ac:dyDescent="0.25"/>
  <cols>
    <col min="5" max="5" width="10.54296875" customWidth="1"/>
  </cols>
  <sheetData>
    <row r="1" spans="2:2" ht="14" x14ac:dyDescent="0.3">
      <c r="B1" s="22" t="s">
        <v>2</v>
      </c>
    </row>
    <row r="2" spans="2:2" ht="14" x14ac:dyDescent="0.3">
      <c r="B2" s="22" t="s">
        <v>51</v>
      </c>
    </row>
    <row r="13" spans="2:2" ht="12.75" customHeight="1" x14ac:dyDescent="0.25"/>
    <row r="30" ht="12.75" customHeight="1" x14ac:dyDescent="0.25"/>
    <row r="46" ht="12.75" customHeight="1" x14ac:dyDescent="0.25"/>
    <row r="60" ht="12.75" customHeight="1" x14ac:dyDescent="0.25"/>
    <row r="80" ht="12.75" customHeight="1" x14ac:dyDescent="0.25"/>
    <row r="84" ht="3.75" customHeight="1" x14ac:dyDescent="0.25"/>
    <row r="95" ht="12.75" customHeight="1" x14ac:dyDescent="0.25"/>
    <row r="105" spans="1:1" ht="3.75" customHeight="1" x14ac:dyDescent="0.25"/>
    <row r="112" spans="1:1" x14ac:dyDescent="0.25">
      <c r="A112" s="21"/>
    </row>
    <row r="113" ht="12.75" customHeight="1" x14ac:dyDescent="0.25"/>
    <row r="127" ht="12.75" customHeight="1" x14ac:dyDescent="0.25"/>
  </sheetData>
  <pageMargins left="0.19685039370078741" right="0.19685039370078741" top="0.19685039370078741" bottom="0.19685039370078741" header="0.51181102362204722" footer="0.51181102362204722"/>
  <pageSetup paperSize="9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SEKTOR_USD</vt:lpstr>
      <vt:lpstr>SECILMIS_ISTATISTIK</vt:lpstr>
      <vt:lpstr>SEKTOR_TL</vt:lpstr>
      <vt:lpstr>USDvsTL</vt:lpstr>
      <vt:lpstr>GEN_SEK</vt:lpstr>
      <vt:lpstr>Toplam İhracat  bar gra</vt:lpstr>
      <vt:lpstr>ULKE</vt:lpstr>
      <vt:lpstr>KARŞL.</vt:lpstr>
      <vt:lpstr>SEKT1</vt:lpstr>
      <vt:lpstr>SEKT2 </vt:lpstr>
      <vt:lpstr>SEKT3 </vt:lpstr>
      <vt:lpstr>SEKT4 </vt:lpstr>
      <vt:lpstr>SEKT5 </vt:lpstr>
      <vt:lpstr>2002_2026_AYLIK_IHR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2026-08-02T06:01:17Z</dcterms:created>
  <dcterms:modified xsi:type="dcterms:W3CDTF">2026-08-02T06:01:21Z</dcterms:modified>
</cp:coreProperties>
</file>