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-01\SHARE\EKONOMIK ARASTIRMALAR\SUBE\Ihracat Rakam Açıklama Dosyaları\2026\202609 - Eylül\dağıtım\tam\"/>
    </mc:Choice>
  </mc:AlternateContent>
  <xr:revisionPtr revIDLastSave="0" documentId="13_ncr:1_{301E17D5-9BBD-4E2F-B95B-B55CEAB1C44C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K7" i="2"/>
  <c r="J7" i="2"/>
  <c r="G7" i="2"/>
  <c r="F7" i="2"/>
  <c r="M45" i="1" l="1"/>
  <c r="L45" i="1"/>
  <c r="I45" i="1"/>
  <c r="H45" i="1"/>
  <c r="E45" i="1"/>
  <c r="D45" i="1"/>
  <c r="K29" i="1"/>
  <c r="J29" i="1"/>
  <c r="G29" i="1"/>
  <c r="F29" i="1"/>
  <c r="C29" i="1"/>
  <c r="B29" i="1"/>
  <c r="O86" i="22" l="1"/>
  <c r="O85" i="22" l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5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L10" i="2" s="1"/>
  <c r="G10" i="3" s="1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H35" i="2" s="1"/>
  <c r="E35" i="3" s="1"/>
  <c r="G34" i="2"/>
  <c r="G33" i="2"/>
  <c r="G32" i="2"/>
  <c r="G31" i="2"/>
  <c r="G30" i="2"/>
  <c r="G28" i="2"/>
  <c r="G26" i="2"/>
  <c r="G25" i="2"/>
  <c r="G24" i="2"/>
  <c r="G21" i="2"/>
  <c r="H21" i="2" s="1"/>
  <c r="E21" i="3" s="1"/>
  <c r="G19" i="2"/>
  <c r="G17" i="2"/>
  <c r="G16" i="2"/>
  <c r="G15" i="2"/>
  <c r="H15" i="2" s="1"/>
  <c r="E15" i="3" s="1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2" i="2"/>
  <c r="C40" i="2"/>
  <c r="D40" i="2" s="1"/>
  <c r="C40" i="3" s="1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D14" i="2" s="1"/>
  <c r="C14" i="3" s="1"/>
  <c r="C13" i="2"/>
  <c r="D13" i="2" s="1"/>
  <c r="C13" i="3" s="1"/>
  <c r="C12" i="2"/>
  <c r="C11" i="2"/>
  <c r="D11" i="2" s="1"/>
  <c r="C11" i="3" s="1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H41" i="1" s="1"/>
  <c r="D41" i="3" s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J23" i="2"/>
  <c r="G23" i="1"/>
  <c r="F23" i="1"/>
  <c r="F23" i="2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C18" i="1"/>
  <c r="C18" i="2" s="1"/>
  <c r="B18" i="1"/>
  <c r="B18" i="2"/>
  <c r="K9" i="1"/>
  <c r="K9" i="2" s="1"/>
  <c r="J9" i="1"/>
  <c r="L9" i="1" s="1"/>
  <c r="F9" i="3" s="1"/>
  <c r="G9" i="1"/>
  <c r="G9" i="2" s="1"/>
  <c r="F9" i="1"/>
  <c r="C9" i="1"/>
  <c r="C9" i="2" s="1"/>
  <c r="B9" i="1"/>
  <c r="B9" i="2" s="1"/>
  <c r="G27" i="2"/>
  <c r="H27" i="2" s="1"/>
  <c r="E27" i="3" s="1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H24" i="2" l="1"/>
  <c r="E24" i="3" s="1"/>
  <c r="D21" i="2"/>
  <c r="C21" i="3" s="1"/>
  <c r="H26" i="2"/>
  <c r="E26" i="3" s="1"/>
  <c r="H42" i="2"/>
  <c r="E42" i="3" s="1"/>
  <c r="L31" i="2"/>
  <c r="G31" i="3" s="1"/>
  <c r="H28" i="2"/>
  <c r="E28" i="3" s="1"/>
  <c r="L14" i="2"/>
  <c r="G14" i="3" s="1"/>
  <c r="L21" i="2"/>
  <c r="G21" i="3" s="1"/>
  <c r="D10" i="2"/>
  <c r="C10" i="3" s="1"/>
  <c r="H13" i="2"/>
  <c r="E13" i="3" s="1"/>
  <c r="D34" i="2"/>
  <c r="C34" i="3" s="1"/>
  <c r="H10" i="2"/>
  <c r="E10" i="3" s="1"/>
  <c r="L12" i="2"/>
  <c r="G12" i="3" s="1"/>
  <c r="D32" i="2"/>
  <c r="C32" i="3" s="1"/>
  <c r="H34" i="2"/>
  <c r="E34" i="3" s="1"/>
  <c r="H39" i="2"/>
  <c r="E39" i="3" s="1"/>
  <c r="L28" i="2"/>
  <c r="G28" i="3" s="1"/>
  <c r="H30" i="2"/>
  <c r="E30" i="3" s="1"/>
  <c r="L11" i="2"/>
  <c r="G11" i="3" s="1"/>
  <c r="H32" i="2"/>
  <c r="E32" i="3" s="1"/>
  <c r="L42" i="2"/>
  <c r="G42" i="3" s="1"/>
  <c r="D28" i="2"/>
  <c r="C28" i="3" s="1"/>
  <c r="H11" i="2"/>
  <c r="E11" i="3" s="1"/>
  <c r="H31" i="2"/>
  <c r="E31" i="3" s="1"/>
  <c r="L13" i="2"/>
  <c r="G13" i="3" s="1"/>
  <c r="D45" i="2"/>
  <c r="C45" i="3" s="1"/>
  <c r="D30" i="2"/>
  <c r="C30" i="3" s="1"/>
  <c r="H12" i="2"/>
  <c r="E12" i="3" s="1"/>
  <c r="G22" i="1"/>
  <c r="G22" i="2" s="1"/>
  <c r="D12" i="2"/>
  <c r="C12" i="3" s="1"/>
  <c r="H14" i="2"/>
  <c r="E14" i="3" s="1"/>
  <c r="D37" i="2"/>
  <c r="C37" i="3" s="1"/>
  <c r="L26" i="2"/>
  <c r="G26" i="3" s="1"/>
  <c r="L37" i="2"/>
  <c r="G37" i="3" s="1"/>
  <c r="L23" i="1"/>
  <c r="F23" i="3" s="1"/>
  <c r="D35" i="2"/>
  <c r="C35" i="3" s="1"/>
  <c r="P25" i="23"/>
  <c r="J22" i="1"/>
  <c r="J22" i="2" s="1"/>
  <c r="H36" i="2"/>
  <c r="E36" i="3" s="1"/>
  <c r="L16" i="2"/>
  <c r="G16" i="3" s="1"/>
  <c r="D38" i="2"/>
  <c r="C38" i="3" s="1"/>
  <c r="D31" i="2"/>
  <c r="C31" i="3" s="1"/>
  <c r="H19" i="2"/>
  <c r="E19" i="3" s="1"/>
  <c r="H37" i="2"/>
  <c r="E37" i="3" s="1"/>
  <c r="L17" i="2"/>
  <c r="G17" i="3" s="1"/>
  <c r="D39" i="2"/>
  <c r="C39" i="3" s="1"/>
  <c r="H38" i="2"/>
  <c r="E38" i="3" s="1"/>
  <c r="D16" i="2"/>
  <c r="C16" i="3" s="1"/>
  <c r="L34" i="2"/>
  <c r="G34" i="3" s="1"/>
  <c r="D15" i="2"/>
  <c r="C15" i="3" s="1"/>
  <c r="D17" i="2"/>
  <c r="C17" i="3" s="1"/>
  <c r="H16" i="2"/>
  <c r="E16" i="3" s="1"/>
  <c r="L35" i="2"/>
  <c r="G35" i="3" s="1"/>
  <c r="D19" i="2"/>
  <c r="C19" i="3" s="1"/>
  <c r="L36" i="2"/>
  <c r="G36" i="3" s="1"/>
  <c r="L24" i="2"/>
  <c r="G24" i="3" s="1"/>
  <c r="L18" i="1"/>
  <c r="F18" i="3" s="1"/>
  <c r="L41" i="1"/>
  <c r="F41" i="3" s="1"/>
  <c r="H18" i="1"/>
  <c r="D18" i="3" s="1"/>
  <c r="D26" i="2"/>
  <c r="C26" i="3" s="1"/>
  <c r="L40" i="2"/>
  <c r="G40" i="3" s="1"/>
  <c r="D24" i="2"/>
  <c r="C24" i="3" s="1"/>
  <c r="O25" i="23"/>
  <c r="L41" i="2"/>
  <c r="G41" i="3" s="1"/>
  <c r="H41" i="2"/>
  <c r="E41" i="3" s="1"/>
  <c r="H40" i="2"/>
  <c r="E40" i="3" s="1"/>
  <c r="L38" i="2"/>
  <c r="G38" i="3" s="1"/>
  <c r="L29" i="1"/>
  <c r="F29" i="3" s="1"/>
  <c r="D33" i="2"/>
  <c r="C33" i="3" s="1"/>
  <c r="L32" i="2"/>
  <c r="G32" i="3" s="1"/>
  <c r="L29" i="2"/>
  <c r="G29" i="3" s="1"/>
  <c r="D29" i="2"/>
  <c r="C29" i="3" s="1"/>
  <c r="K22" i="1"/>
  <c r="K22" i="2" s="1"/>
  <c r="H23" i="1"/>
  <c r="D23" i="3" s="1"/>
  <c r="H25" i="2"/>
  <c r="E25" i="3" s="1"/>
  <c r="G23" i="2"/>
  <c r="H23" i="2" s="1"/>
  <c r="E23" i="3" s="1"/>
  <c r="H20" i="2"/>
  <c r="E20" i="3" s="1"/>
  <c r="H20" i="1"/>
  <c r="D20" i="3" s="1"/>
  <c r="F18" i="2"/>
  <c r="F8" i="1"/>
  <c r="F8" i="2" s="1"/>
  <c r="D18" i="2"/>
  <c r="C18" i="3" s="1"/>
  <c r="H17" i="2"/>
  <c r="E17" i="3" s="1"/>
  <c r="D9" i="1"/>
  <c r="B9" i="3" s="1"/>
  <c r="F9" i="2"/>
  <c r="H9" i="2" s="1"/>
  <c r="E9" i="3" s="1"/>
  <c r="D9" i="2"/>
  <c r="C9" i="3" s="1"/>
  <c r="O24" i="22"/>
  <c r="O2" i="22"/>
  <c r="H9" i="1"/>
  <c r="D9" i="3" s="1"/>
  <c r="D20" i="1"/>
  <c r="B20" i="3" s="1"/>
  <c r="D18" i="1"/>
  <c r="B18" i="3" s="1"/>
  <c r="H27" i="1"/>
  <c r="D27" i="3" s="1"/>
  <c r="J8" i="1"/>
  <c r="J8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3" i="1"/>
  <c r="J43" i="1"/>
  <c r="L8" i="1"/>
  <c r="F8" i="3" s="1"/>
  <c r="K8" i="2"/>
  <c r="L8" i="2" s="1"/>
  <c r="G8" i="3" s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G44" i="1" l="1"/>
  <c r="J43" i="2"/>
  <c r="J44" i="1"/>
  <c r="K44" i="1"/>
  <c r="D44" i="1"/>
  <c r="E44" i="1"/>
  <c r="J44" i="2"/>
  <c r="L43" i="1"/>
  <c r="F43" i="3" s="1"/>
  <c r="K43" i="2"/>
  <c r="M27" i="2" s="1"/>
  <c r="H43" i="1"/>
  <c r="D43" i="3" s="1"/>
  <c r="G43" i="2"/>
  <c r="B44" i="2"/>
  <c r="B43" i="2"/>
  <c r="D22" i="2"/>
  <c r="C22" i="3" s="1"/>
  <c r="F44" i="2"/>
  <c r="F43" i="2"/>
  <c r="H8" i="2"/>
  <c r="E8" i="3" s="1"/>
  <c r="D43" i="1"/>
  <c r="B43" i="3" s="1"/>
  <c r="C43" i="2"/>
  <c r="L44" i="1" l="1"/>
  <c r="H44" i="1"/>
  <c r="M18" i="2"/>
  <c r="M32" i="2"/>
  <c r="M30" i="2"/>
  <c r="M8" i="2"/>
  <c r="M10" i="2"/>
  <c r="M28" i="2"/>
  <c r="M9" i="2"/>
  <c r="M40" i="2"/>
  <c r="M15" i="2"/>
  <c r="M34" i="2"/>
  <c r="M33" i="2"/>
  <c r="M35" i="2"/>
  <c r="M13" i="2"/>
  <c r="M12" i="2"/>
  <c r="M37" i="2"/>
  <c r="M14" i="2"/>
  <c r="M41" i="2"/>
  <c r="M22" i="2"/>
  <c r="L43" i="2"/>
  <c r="G43" i="3" s="1"/>
  <c r="M29" i="2"/>
  <c r="M36" i="2"/>
  <c r="M42" i="2"/>
  <c r="M25" i="2"/>
  <c r="M38" i="2"/>
  <c r="M26" i="2"/>
  <c r="M24" i="2"/>
  <c r="M39" i="2"/>
  <c r="M19" i="2"/>
  <c r="M31" i="2"/>
  <c r="M17" i="2"/>
  <c r="M11" i="2"/>
  <c r="M23" i="2"/>
  <c r="M21" i="2"/>
  <c r="M16" i="2"/>
  <c r="M20" i="2"/>
  <c r="M43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<sst xmlns="http://schemas.openxmlformats.org/spreadsheetml/2006/main" count="420" uniqueCount="224">
  <si>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</si>
  <si>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</si>
  <si>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</si>
  <si>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</si>
  <si>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</si>
  <si>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</si>
  <si>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</si>
  <si>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</si>
  <si>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</si>
  <si>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</si>
  <si>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</si>
  <si>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</si>
  <si>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</si>
  <si>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</si>
  <si>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</si>
  <si>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</si>
  <si>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</si>
  <si>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</si>
  <si>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</si>
  <si>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</si>
  <si>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</si>
  <si>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</si>
  <si>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</si>
  <si>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</si>
  <si>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</si>
  <si>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</si>
  <si>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</si>
  <si>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</si>
  <si>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</si>
  <si>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</si>
  <si>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</si>
  <si>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</si>
  <si>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</si>
  <si>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</si>
  <si>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</si>
  <si>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</si>
  <si>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</si>
  <si>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</si>
  <si>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</si>
  <si>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</si>
  <si>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</si>
  <si>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</si>
  <si>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</si>
  <si>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</si>
  <si>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</si>
  <si>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</si>
  <si>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</si>
  <si>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</si>
  <si>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</si>
  <si>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</si>
  <si>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</si>
  <si>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</si>
  <si>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</si>
  <si>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</si>
  <si>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</si>
  <si>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</si>
  <si>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</si>
  <si>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</si>
  <si>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</si>
  <si>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</si>
  <si>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</si>
  <si>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</si>
  <si>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</si>
  <si>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</si>
  <si>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</si>
  <si>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</si>
  <si>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</si>
  <si>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</si>
  <si>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</si>
  <si>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</si>
  <si>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</si>
  <si>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</si>
  <si>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</si>
  <si>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</si>
  <si>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</si>
  <si>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</si>
  <si>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</si>
  <si>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</si>
  <si>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</si>
  <si>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</si>
  <si>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</si>
  <si>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</si>
  <si>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</si>
  <si>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</si>
  <si>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</si>
  <si>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</si>
  <si>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</si>
  <si>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</si>
  <si>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</si>
  <si>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</si>
  <si>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</si>
  <si>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</si>
  <si>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</si>
  <si>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</si>
  <si>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</si>
  <si>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</si>
  <si>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</si>
  <si>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</si>
  <si>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</si>
  <si>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</si>
  <si>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</si>
  <si>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</si>
  <si>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</si>
  <si>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</si>
  <si>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</si>
  <si>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</si>
  <si>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</si>
  <si>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</si>
  <si>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</si>
  <si>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</si>
  <si>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</si>
  <si>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</si>
  <si>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</si>
  <si>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</si>
  <si>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</si>
  <si>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Değişim    ('26/'25)</t>
  </si>
  <si>
    <t xml:space="preserve"> Pay(26)  (%)</t>
  </si>
  <si>
    <t>SON 12 AYLIK
(2026/2025)</t>
  </si>
  <si>
    <t>2026 YILI İHRACATIMIZDA İLK 20 ÜLKE (1.000 $)</t>
  </si>
  <si>
    <t>1 - 30 EYLÜL İHRACAT RAKAMLARI</t>
  </si>
  <si>
    <t xml:space="preserve">SEKTÖREL BAZDA İHRACAT RAKAMLARI -1.000 $ </t>
  </si>
  <si>
    <t>1 - 30 EYLÜL</t>
  </si>
  <si>
    <t>1 OCAK  -  30 EYLÜL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</si>
  <si>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</si>
  <si>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</si>
  <si>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</si>
  <si>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</si>
  <si>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</si>
  <si>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</si>
  <si>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</si>
  <si>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</si>
  <si>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</si>
  <si>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</si>
  <si>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</si>
  <si>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</si>
  <si>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</si>
  <si>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</si>
  <si>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</si>
  <si>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</si>
  <si>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</si>
  <si>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</si>
  <si>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</si>
  <si>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</si>
  <si>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</si>
  <si>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</si>
  <si>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</si>
  <si>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</si>
  <si>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</si>
  <si>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</si>
  <si>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</si>
  <si>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</si>
  <si>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1 - 30 EYLÜL</t>
  </si>
  <si>
    <t>2026  1 - 30 EYLÜL</t>
  </si>
  <si>
    <t>ERMENİSTAN</t>
  </si>
  <si>
    <t>GÜNEY KIBRIS RUM YÖNETİMİ</t>
  </si>
  <si>
    <t>LESOTHO</t>
  </si>
  <si>
    <t>TUVALU</t>
  </si>
  <si>
    <t>KUZEY MARİANA ADALARI</t>
  </si>
  <si>
    <t>MALİ</t>
  </si>
  <si>
    <t>ARUBA</t>
  </si>
  <si>
    <t>GÜNEY SUDAN</t>
  </si>
  <si>
    <t>İSVİÇRE</t>
  </si>
  <si>
    <t>RUANDA</t>
  </si>
  <si>
    <t>ALMANYA</t>
  </si>
  <si>
    <t>ABD</t>
  </si>
  <si>
    <t>BİRLEŞİK KRALLIK</t>
  </si>
  <si>
    <t>İTALYA</t>
  </si>
  <si>
    <t>İSPANYA</t>
  </si>
  <si>
    <t>FRANSA</t>
  </si>
  <si>
    <t>IRAK</t>
  </si>
  <si>
    <t>HOLLANDA</t>
  </si>
  <si>
    <t>ROMANYA</t>
  </si>
  <si>
    <t>İSTANBUL</t>
  </si>
  <si>
    <t>KOCAELI</t>
  </si>
  <si>
    <t>ANKARA</t>
  </si>
  <si>
    <t>BURSA</t>
  </si>
  <si>
    <t>İZMIR</t>
  </si>
  <si>
    <t>GAZIANTEP</t>
  </si>
  <si>
    <t>DENIZLI</t>
  </si>
  <si>
    <t>SAKARYA</t>
  </si>
  <si>
    <t>MANISA</t>
  </si>
  <si>
    <t>KONYA</t>
  </si>
  <si>
    <t>BINGÖL</t>
  </si>
  <si>
    <t>HAKKARI</t>
  </si>
  <si>
    <t>KASTAMONU</t>
  </si>
  <si>
    <t>TUNCELI</t>
  </si>
  <si>
    <t>ELAZIĞ</t>
  </si>
  <si>
    <t>BALIKESIR</t>
  </si>
  <si>
    <t>AĞRI</t>
  </si>
  <si>
    <t>MALATYA</t>
  </si>
  <si>
    <t>OSMANIYE</t>
  </si>
  <si>
    <t>MUŞ</t>
  </si>
  <si>
    <t>İMMİB</t>
  </si>
  <si>
    <t>UİB</t>
  </si>
  <si>
    <t>OAİB</t>
  </si>
  <si>
    <t>EİB</t>
  </si>
  <si>
    <t>İTKİB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</si>
  <si>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</si>
  <si>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</si>
  <si>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</si>
  <si>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</si>
  <si>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</si>
  <si>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</si>
  <si>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</si>
  <si>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</si>
  <si>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</si>
  <si>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POLONYA</t>
  </si>
  <si>
    <t>RUSYA FEDERASYONU</t>
  </si>
  <si>
    <t>BULGARİSTAN</t>
  </si>
  <si>
    <t>BELÇİKA</t>
  </si>
  <si>
    <t>BAE</t>
  </si>
  <si>
    <t>UKRAYNA</t>
  </si>
  <si>
    <t>MISIR</t>
  </si>
  <si>
    <t>ÇİN</t>
  </si>
  <si>
    <t>FAS</t>
  </si>
  <si>
    <t>YUNANİSTAN</t>
  </si>
  <si>
    <t>EYLÜL  (2025/2024)</t>
  </si>
  <si>
    <t>OCAK - EYLÜL  (2026/2025)</t>
  </si>
  <si>
    <t>İhracatçı Birlikleri Kaydından Muaf İhracat ile Antrepo ve Serbest Bölgeler Farkı</t>
  </si>
  <si>
    <t>GENEL İHRACAT TOPLAMI</t>
  </si>
  <si>
    <t>Son 12 Ay</t>
  </si>
  <si>
    <t>Eylül</t>
  </si>
  <si>
    <t>Ocak-Eylül</t>
  </si>
  <si>
    <t>2026 İHRACAT RAKAMLARI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</si>
</sst>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6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3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32" fillId="0" borderId="0" xfId="0" applyFont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3" fontId="24" fillId="0" borderId="9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2" fillId="0" borderId="0" xfId="0" applyFont="1"/>
    <xf numFmtId="0" fontId="63" fillId="0" borderId="0" xfId="0" applyFont="1"/>
    <xf numFmtId="0" fontId="62" fillId="0" borderId="9" xfId="0" applyFont="1" applyBorder="1" applyAlignment="1">
      <alignment wrapText="1"/>
    </xf>
    <xf numFmtId="0" fontId="70" fillId="0" borderId="9" xfId="0" applyFont="1" applyBorder="1" applyAlignment="1">
      <alignment wrapText="1"/>
    </xf>
    <xf numFmtId="0" fontId="72" fillId="0" borderId="9" xfId="0" applyFont="1" applyBorder="1"/>
    <xf numFmtId="0" fontId="65" fillId="0" borderId="9" xfId="0" applyFont="1" applyBorder="1"/>
    <xf numFmtId="0" fontId="62" fillId="0" borderId="9" xfId="0" applyFont="1" applyBorder="1"/>
    <xf numFmtId="2" fontId="71" fillId="0" borderId="9" xfId="0" applyNumberFormat="1" applyFont="1" applyBorder="1" applyAlignment="1">
      <alignment horizontal="center" wrapText="1"/>
    </xf>
    <xf numFmtId="166" fontId="65" fillId="0" borderId="9" xfId="0" applyNumberFormat="1" applyFont="1" applyBorder="1" applyAlignment="1">
      <alignment horizontal="center"/>
    </xf>
    <xf numFmtId="166" fontId="73" fillId="0" borderId="9" xfId="0" applyNumberFormat="1" applyFont="1" applyBorder="1" applyAlignment="1">
      <alignment horizontal="center"/>
    </xf>
    <xf numFmtId="0" fontId="62" fillId="0" borderId="9" xfId="2" applyFont="1" applyBorder="1"/>
    <xf numFmtId="0" fontId="74" fillId="0" borderId="9" xfId="0" applyFont="1" applyBorder="1"/>
    <xf numFmtId="166" fontId="70" fillId="0" borderId="9" xfId="0" applyNumberFormat="1" applyFont="1" applyBorder="1" applyAlignment="1">
      <alignment horizontal="center"/>
    </xf>
    <xf numFmtId="49" fontId="75" fillId="0" borderId="14" xfId="0" applyNumberFormat="1" applyFont="1" applyBorder="1" applyAlignment="1">
      <alignment horizontal="center"/>
    </xf>
    <xf numFmtId="49" fontId="75" fillId="0" borderId="15" xfId="0" applyNumberFormat="1" applyFont="1" applyBorder="1" applyAlignment="1">
      <alignment horizontal="center"/>
    </xf>
    <xf numFmtId="0" fontId="75" fillId="0" borderId="16" xfId="0" applyFont="1" applyBorder="1" applyAlignment="1">
      <alignment horizontal="center"/>
    </xf>
    <xf numFmtId="0" fontId="76" fillId="0" borderId="17" xfId="0" applyFont="1" applyBorder="1"/>
    <xf numFmtId="3" fontId="76" fillId="0" borderId="18" xfId="0" applyNumberFormat="1" applyFont="1" applyBorder="1" applyAlignment="1">
      <alignment horizontal="right"/>
    </xf>
    <xf numFmtId="0" fontId="77" fillId="0" borderId="17" xfId="0" applyFont="1" applyBorder="1"/>
    <xf numFmtId="3" fontId="77" fillId="0" borderId="0" xfId="0" applyNumberFormat="1" applyFont="1" applyAlignment="1">
      <alignment horizontal="right"/>
    </xf>
    <xf numFmtId="3" fontId="76" fillId="0" borderId="19" xfId="0" applyNumberFormat="1" applyFont="1" applyBorder="1" applyAlignment="1">
      <alignment horizontal="right"/>
    </xf>
    <xf numFmtId="3" fontId="78" fillId="0" borderId="0" xfId="0" applyNumberFormat="1" applyFont="1" applyAlignment="1">
      <alignment horizontal="right"/>
    </xf>
    <xf numFmtId="3" fontId="76" fillId="0" borderId="0" xfId="0" applyNumberFormat="1" applyFont="1" applyAlignment="1">
      <alignment horizontal="right"/>
    </xf>
    <xf numFmtId="0" fontId="79" fillId="0" borderId="0" xfId="0" applyFont="1"/>
    <xf numFmtId="0" fontId="80" fillId="0" borderId="20" xfId="0" applyFont="1" applyBorder="1" applyAlignment="1">
      <alignment horizontal="center"/>
    </xf>
    <xf numFmtId="3" fontId="80" fillId="0" borderId="21" xfId="0" applyNumberFormat="1" applyFont="1" applyBorder="1" applyAlignment="1">
      <alignment horizontal="right"/>
    </xf>
    <xf numFmtId="3" fontId="80" fillId="0" borderId="22" xfId="0" applyNumberFormat="1" applyFont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Border="1" applyAlignment="1">
      <alignment horizontal="right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  <xf numFmtId="0" fontId="65" fillId="0" borderId="9" xfId="2" applyFont="1" applyBorder="1" applyAlignment="1">
      <alignment horizontal="center" vertical="center"/>
    </xf>
    <xf numFmtId="1" fontId="65" fillId="0" borderId="9" xfId="2" applyNumberFormat="1" applyFont="1" applyBorder="1" applyAlignment="1">
      <alignment horizontal="center" vertical="center"/>
    </xf>
    <xf numFmtId="2" fontId="22" fillId="0" borderId="9" xfId="2" applyNumberFormat="1" applyFont="1" applyBorder="1" applyAlignment="1">
      <alignment horizontal="center" vertical="center" wrapText="1"/>
    </xf>
    <xf numFmtId="0" fontId="62" fillId="0" borderId="9" xfId="0" applyFont="1" applyBorder="1" applyAlignment="1">
      <alignment vertical="center" wrapText="1"/>
    </xf>
    <xf numFmtId="0" fontId="70" fillId="0" borderId="9" xfId="0" applyFont="1" applyBorder="1" applyAlignment="1">
      <alignment vertical="center" wrapText="1"/>
    </xf>
    <xf numFmtId="0" fontId="72" fillId="0" borderId="9" xfId="0" applyFont="1" applyBorder="1" applyAlignment="1">
      <alignment vertical="center"/>
    </xf>
    <xf numFmtId="3" fontId="65" fillId="0" borderId="9" xfId="0" applyNumberFormat="1" applyFont="1" applyBorder="1" applyAlignment="1">
      <alignment horizontal="center" vertical="center"/>
    </xf>
    <xf numFmtId="4" fontId="65" fillId="0" borderId="9" xfId="0" applyNumberFormat="1" applyFont="1" applyBorder="1" applyAlignment="1">
      <alignment horizontal="center" vertical="center"/>
    </xf>
    <xf numFmtId="0" fontId="65" fillId="0" borderId="9" xfId="0" applyFont="1" applyBorder="1" applyAlignment="1">
      <alignment vertical="center"/>
    </xf>
    <xf numFmtId="2" fontId="65" fillId="0" borderId="9" xfId="0" applyNumberFormat="1" applyFont="1" applyBorder="1" applyAlignment="1">
      <alignment horizontal="center" vertical="center"/>
    </xf>
    <xf numFmtId="0" fontId="62" fillId="0" borderId="9" xfId="0" applyFont="1" applyBorder="1" applyAlignment="1">
      <alignment vertical="center"/>
    </xf>
    <xf numFmtId="3" fontId="73" fillId="0" borderId="9" xfId="0" applyNumberFormat="1" applyFont="1" applyBorder="1" applyAlignment="1">
      <alignment horizontal="center" vertical="center"/>
    </xf>
    <xf numFmtId="2" fontId="73" fillId="0" borderId="9" xfId="0" applyNumberFormat="1" applyFont="1" applyBorder="1" applyAlignment="1">
      <alignment horizontal="center" vertical="center"/>
    </xf>
    <xf numFmtId="0" fontId="70" fillId="0" borderId="9" xfId="0" applyFont="1" applyBorder="1" applyAlignment="1">
      <alignment vertical="center"/>
    </xf>
    <xf numFmtId="3" fontId="71" fillId="0" borderId="9" xfId="0" applyNumberFormat="1" applyFont="1" applyBorder="1" applyAlignment="1">
      <alignment horizontal="center" vertical="center"/>
    </xf>
    <xf numFmtId="2" fontId="71" fillId="0" borderId="9" xfId="0" applyNumberFormat="1" applyFont="1" applyBorder="1" applyAlignment="1">
      <alignment horizontal="center" vertical="center"/>
    </xf>
    <xf numFmtId="1" fontId="71" fillId="0" borderId="9" xfId="0" applyNumberFormat="1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10" xfId="2" applyFont="1" applyBorder="1" applyAlignment="1">
      <alignment horizontal="center" vertical="center"/>
    </xf>
    <xf numFmtId="0" fontId="70" fillId="0" borderId="11" xfId="2" applyFont="1" applyBorder="1" applyAlignment="1">
      <alignment horizontal="center" vertical="center"/>
    </xf>
    <xf numFmtId="0" fontId="70" fillId="0" borderId="12" xfId="2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70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14942985.136879999</c:v>
                </c:pt>
                <c:pt idx="1">
                  <c:v>14668822.906780001</c:v>
                </c:pt>
                <c:pt idx="2">
                  <c:v>16481043.004630001</c:v>
                </c:pt>
                <c:pt idx="3">
                  <c:v>14829571.627290001</c:v>
                </c:pt>
                <c:pt idx="4">
                  <c:v>17894767.756250001</c:v>
                </c:pt>
                <c:pt idx="5">
                  <c:v>14591369.516080001</c:v>
                </c:pt>
                <c:pt idx="6">
                  <c:v>18149807.296969999</c:v>
                </c:pt>
                <c:pt idx="7">
                  <c:v>15335044.089880001</c:v>
                </c:pt>
                <c:pt idx="8">
                  <c:v>16120891.255690003</c:v>
                </c:pt>
                <c:pt idx="9">
                  <c:v>17086807.253369998</c:v>
                </c:pt>
                <c:pt idx="10">
                  <c:v>15791501.181539999</c:v>
                </c:pt>
                <c:pt idx="11">
                  <c:v>18723027.44108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14108240.128210003</c:v>
                </c:pt>
                <c:pt idx="1">
                  <c:v>15149535.40694</c:v>
                </c:pt>
                <c:pt idx="2">
                  <c:v>15992283.757159999</c:v>
                </c:pt>
                <c:pt idx="3">
                  <c:v>18235648.20174</c:v>
                </c:pt>
                <c:pt idx="4">
                  <c:v>16095058.92773</c:v>
                </c:pt>
                <c:pt idx="5">
                  <c:v>17903072.90732</c:v>
                </c:pt>
                <c:pt idx="6">
                  <c:v>18250227.509430002</c:v>
                </c:pt>
                <c:pt idx="7">
                  <c:v>16634494.134439997</c:v>
                </c:pt>
                <c:pt idx="8">
                  <c:v>18823179.169190004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531011.77844000002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583303.73604999995</c:v>
                </c:pt>
                <c:pt idx="10">
                  <c:v>531833.66960999998</c:v>
                </c:pt>
                <c:pt idx="11">
                  <c:v>588490.74728999997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518889.23355</c:v>
                </c:pt>
                <c:pt idx="1">
                  <c:v>473999.48024</c:v>
                </c:pt>
                <c:pt idx="2">
                  <c:v>571415.61643000005</c:v>
                </c:pt>
                <c:pt idx="3">
                  <c:v>675602.17553999997</c:v>
                </c:pt>
                <c:pt idx="4">
                  <c:v>501503.76386000001</c:v>
                </c:pt>
                <c:pt idx="5">
                  <c:v>692475.10256999999</c:v>
                </c:pt>
                <c:pt idx="6">
                  <c:v>644728.93576000002</c:v>
                </c:pt>
                <c:pt idx="7">
                  <c:v>650317.90384000004</c:v>
                </c:pt>
                <c:pt idx="8">
                  <c:v>682562.26997000002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'2002_2026_AYLIK_IHR'!$C$85:$N$85</c:f>
              <c:numCache>
                <c:formatCode>#,##0</c:formatCode>
                <c:ptCount val="12"/>
                <c:pt idx="0">
                  <c:v>21160019.379999999</c:v>
                </c:pt>
                <c:pt idx="1">
                  <c:v>20727903.120000001</c:v>
                </c:pt>
                <c:pt idx="2">
                  <c:v>23405171.217999998</c:v>
                </c:pt>
                <c:pt idx="3">
                  <c:v>20779136.831</c:v>
                </c:pt>
                <c:pt idx="4">
                  <c:v>24815506.616</c:v>
                </c:pt>
                <c:pt idx="5">
                  <c:v>20467852.903000001</c:v>
                </c:pt>
                <c:pt idx="6">
                  <c:v>24909273.953000002</c:v>
                </c:pt>
                <c:pt idx="7">
                  <c:v>21701089.581</c:v>
                </c:pt>
                <c:pt idx="8">
                  <c:v>22513547.826000001</c:v>
                </c:pt>
                <c:pt idx="9">
                  <c:v>23949500.636999998</c:v>
                </c:pt>
                <c:pt idx="10">
                  <c:v>22506333.344000001</c:v>
                </c:pt>
                <c:pt idx="11">
                  <c:v>26298394.438000001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'2002_2026_AYLIK_IHR'!$C$86:$N$86</c:f>
              <c:numCache>
                <c:formatCode>#,##0</c:formatCode>
                <c:ptCount val="12"/>
                <c:pt idx="0">
                  <c:v>20326950.965999998</c:v>
                </c:pt>
                <c:pt idx="1">
                  <c:v>21016840.677999999</c:v>
                </c:pt>
                <c:pt idx="2">
                  <c:v>21909993.396000002</c:v>
                </c:pt>
                <c:pt idx="3">
                  <c:v>25381241.559</c:v>
                </c:pt>
                <c:pt idx="4">
                  <c:v>22391579.552999999</c:v>
                </c:pt>
                <c:pt idx="5">
                  <c:v>24883042.09</c:v>
                </c:pt>
                <c:pt idx="6">
                  <c:v>25620124.967</c:v>
                </c:pt>
                <c:pt idx="7">
                  <c:v>23466658.848000001</c:v>
                </c:pt>
                <c:pt idx="8">
                  <c:v>25976409.155999999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3004800.2959599998</c:v>
                </c:pt>
                <c:pt idx="1">
                  <c:v>2949455.1296600001</c:v>
                </c:pt>
                <c:pt idx="2">
                  <c:v>3117036.43506</c:v>
                </c:pt>
                <c:pt idx="3">
                  <c:v>2767943.8460600004</c:v>
                </c:pt>
                <c:pt idx="4">
                  <c:v>3099780.15925</c:v>
                </c:pt>
                <c:pt idx="5">
                  <c:v>2542841.6726099998</c:v>
                </c:pt>
                <c:pt idx="6">
                  <c:v>2893494.4520300003</c:v>
                </c:pt>
                <c:pt idx="7">
                  <c:v>2703821.9125199998</c:v>
                </c:pt>
                <c:pt idx="8">
                  <c:v>2915065.1636699997</c:v>
                </c:pt>
                <c:pt idx="9">
                  <c:v>3287008.4086799999</c:v>
                </c:pt>
                <c:pt idx="10">
                  <c:v>3265954.3150299997</c:v>
                </c:pt>
                <c:pt idx="11">
                  <c:v>3816378.6704600002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2972943.7734999992</c:v>
                </c:pt>
                <c:pt idx="1">
                  <c:v>2905019.4142200002</c:v>
                </c:pt>
                <c:pt idx="2">
                  <c:v>2938938.4414500003</c:v>
                </c:pt>
                <c:pt idx="3">
                  <c:v>3267436.6337099997</c:v>
                </c:pt>
                <c:pt idx="4">
                  <c:v>2742543.0477400003</c:v>
                </c:pt>
                <c:pt idx="5">
                  <c:v>3160005.56054</c:v>
                </c:pt>
                <c:pt idx="6">
                  <c:v>3158380.9843600001</c:v>
                </c:pt>
                <c:pt idx="7">
                  <c:v>2805433.5642800005</c:v>
                </c:pt>
                <c:pt idx="8">
                  <c:v>3183461.0796100004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'2002_2026_AYLIK_IHR'!$A$85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'2002_2026_AYLIK_IHR'!$C$85:$N$85</c:f>
              <c:numCache>
                <c:formatCode>#,##0</c:formatCode>
                <c:ptCount val="12"/>
                <c:pt idx="0">
                  <c:v>21160019.379999999</c:v>
                </c:pt>
                <c:pt idx="1">
                  <c:v>20727903.120000001</c:v>
                </c:pt>
                <c:pt idx="2">
                  <c:v>23405171.217999998</c:v>
                </c:pt>
                <c:pt idx="3">
                  <c:v>20779136.831</c:v>
                </c:pt>
                <c:pt idx="4">
                  <c:v>24815506.616</c:v>
                </c:pt>
                <c:pt idx="5">
                  <c:v>20467852.903000001</c:v>
                </c:pt>
                <c:pt idx="6">
                  <c:v>24909273.953000002</c:v>
                </c:pt>
                <c:pt idx="7">
                  <c:v>21701089.581</c:v>
                </c:pt>
                <c:pt idx="8">
                  <c:v>22513547.826000001</c:v>
                </c:pt>
                <c:pt idx="9">
                  <c:v>23949500.636999998</c:v>
                </c:pt>
                <c:pt idx="10">
                  <c:v>22506333.344000001</c:v>
                </c:pt>
                <c:pt idx="11">
                  <c:v>26298394.438000001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'2002_2026_AYLIK_IHR'!$A$86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'2002_2026_AYLIK_IHR'!$C$86:$N$86</c:f>
              <c:numCache>
                <c:formatCode>#,##0</c:formatCode>
                <c:ptCount val="12"/>
                <c:pt idx="0">
                  <c:v>20326950.965999998</c:v>
                </c:pt>
                <c:pt idx="1">
                  <c:v>21016840.677999999</c:v>
                </c:pt>
                <c:pt idx="2">
                  <c:v>21909993.396000002</c:v>
                </c:pt>
                <c:pt idx="3">
                  <c:v>25381241.559</c:v>
                </c:pt>
                <c:pt idx="4">
                  <c:v>22391579.552999999</c:v>
                </c:pt>
                <c:pt idx="5">
                  <c:v>24883042.09</c:v>
                </c:pt>
                <c:pt idx="6">
                  <c:v>25620124.967</c:v>
                </c:pt>
                <c:pt idx="7">
                  <c:v>23466658.848000001</c:v>
                </c:pt>
                <c:pt idx="8">
                  <c:v>25976409.155999999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'2002_2026_AYLIK_IHR'!$A$62:$A$86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'2002_2026_AYLIK_IHR'!$A$62:$A$86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'2002_2026_AYLIK_IHR'!$O$62:$O$86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273233729.847</c:v>
                </c:pt>
                <c:pt idx="24">
                  <c:v>210972841.21299997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925794.21967000002</c:v>
                </c:pt>
                <c:pt idx="1">
                  <c:v>949046.58790000004</c:v>
                </c:pt>
                <c:pt idx="2">
                  <c:v>944839.24673999997</c:v>
                </c:pt>
                <c:pt idx="3">
                  <c:v>1108137.33586</c:v>
                </c:pt>
                <c:pt idx="4">
                  <c:v>900742.90332000004</c:v>
                </c:pt>
                <c:pt idx="5">
                  <c:v>1013780.69571</c:v>
                </c:pt>
                <c:pt idx="6">
                  <c:v>1091241.3764</c:v>
                </c:pt>
                <c:pt idx="7">
                  <c:v>954972.63462000003</c:v>
                </c:pt>
                <c:pt idx="8">
                  <c:v>991026.71225999994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1024708.64854</c:v>
                </c:pt>
                <c:pt idx="1">
                  <c:v>1063663.0629499999</c:v>
                </c:pt>
                <c:pt idx="2">
                  <c:v>1106850.85075</c:v>
                </c:pt>
                <c:pt idx="3">
                  <c:v>956182.00378999999</c:v>
                </c:pt>
                <c:pt idx="4">
                  <c:v>1055818.5514400001</c:v>
                </c:pt>
                <c:pt idx="5">
                  <c:v>862664.01463999995</c:v>
                </c:pt>
                <c:pt idx="6">
                  <c:v>1018279.04162</c:v>
                </c:pt>
                <c:pt idx="7">
                  <c:v>955103.80157999997</c:v>
                </c:pt>
                <c:pt idx="8">
                  <c:v>991732.36447999999</c:v>
                </c:pt>
                <c:pt idx="9">
                  <c:v>1089641.66496</c:v>
                </c:pt>
                <c:pt idx="10">
                  <c:v>1030711.3078599999</c:v>
                </c:pt>
                <c:pt idx="11">
                  <c:v>1204793.4657300001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512423.18961</c:v>
                </c:pt>
                <c:pt idx="1">
                  <c:v>397479.23567000002</c:v>
                </c:pt>
                <c:pt idx="2">
                  <c:v>394524.08893999999</c:v>
                </c:pt>
                <c:pt idx="3">
                  <c:v>328686.09967000003</c:v>
                </c:pt>
                <c:pt idx="4">
                  <c:v>322143.59882999997</c:v>
                </c:pt>
                <c:pt idx="5">
                  <c:v>398016.08896000002</c:v>
                </c:pt>
                <c:pt idx="6">
                  <c:v>294666.56482000003</c:v>
                </c:pt>
                <c:pt idx="7">
                  <c:v>246100.13991</c:v>
                </c:pt>
                <c:pt idx="8">
                  <c:v>275945.30346000002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298166.45257000002</c:v>
                </c:pt>
                <c:pt idx="3">
                  <c:v>235491.99077999999</c:v>
                </c:pt>
                <c:pt idx="4">
                  <c:v>282671.36132999999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240221.93565</c:v>
                </c:pt>
                <c:pt idx="9">
                  <c:v>334467.93722000002</c:v>
                </c:pt>
                <c:pt idx="10">
                  <c:v>517955.39017999999</c:v>
                </c:pt>
                <c:pt idx="11">
                  <c:v>620947.62795999995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186786.43150000001</c:v>
                </c:pt>
                <c:pt idx="1">
                  <c:v>188436.29676</c:v>
                </c:pt>
                <c:pt idx="2">
                  <c:v>202224.47675999999</c:v>
                </c:pt>
                <c:pt idx="3">
                  <c:v>209903.45845999999</c:v>
                </c:pt>
                <c:pt idx="4">
                  <c:v>190088.15242999999</c:v>
                </c:pt>
                <c:pt idx="5">
                  <c:v>202797.61342000001</c:v>
                </c:pt>
                <c:pt idx="6">
                  <c:v>215083.40479</c:v>
                </c:pt>
                <c:pt idx="7">
                  <c:v>200817.69722999999</c:v>
                </c:pt>
                <c:pt idx="8">
                  <c:v>233924.47648000001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198799.59487</c:v>
                </c:pt>
                <c:pt idx="2">
                  <c:v>223977.32263000001</c:v>
                </c:pt>
                <c:pt idx="3">
                  <c:v>197644.15096</c:v>
                </c:pt>
                <c:pt idx="4">
                  <c:v>219783.12380999999</c:v>
                </c:pt>
                <c:pt idx="5">
                  <c:v>186531.79668999999</c:v>
                </c:pt>
                <c:pt idx="6">
                  <c:v>229092.20434</c:v>
                </c:pt>
                <c:pt idx="7">
                  <c:v>209391.82273000001</c:v>
                </c:pt>
                <c:pt idx="8">
                  <c:v>225769.6275</c:v>
                </c:pt>
                <c:pt idx="9">
                  <c:v>231934.47706999999</c:v>
                </c:pt>
                <c:pt idx="10">
                  <c:v>212003.58794</c:v>
                </c:pt>
                <c:pt idx="11">
                  <c:v>240419.1263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137713.12234</c:v>
                </c:pt>
                <c:pt idx="1">
                  <c:v>133509.52294</c:v>
                </c:pt>
                <c:pt idx="2">
                  <c:v>130120.75313</c:v>
                </c:pt>
                <c:pt idx="3">
                  <c:v>134205.13475</c:v>
                </c:pt>
                <c:pt idx="4">
                  <c:v>98996.384969999999</c:v>
                </c:pt>
                <c:pt idx="5">
                  <c:v>114338.10665</c:v>
                </c:pt>
                <c:pt idx="6">
                  <c:v>108969.57874</c:v>
                </c:pt>
                <c:pt idx="7">
                  <c:v>100423.1044</c:v>
                </c:pt>
                <c:pt idx="8">
                  <c:v>167857.13394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144858.22735</c:v>
                </c:pt>
                <c:pt idx="2">
                  <c:v>160642.42238</c:v>
                </c:pt>
                <c:pt idx="3">
                  <c:v>133032.65489000001</c:v>
                </c:pt>
                <c:pt idx="4">
                  <c:v>140798.29462</c:v>
                </c:pt>
                <c:pt idx="5">
                  <c:v>104641.84478</c:v>
                </c:pt>
                <c:pt idx="6">
                  <c:v>135310.44344999999</c:v>
                </c:pt>
                <c:pt idx="7">
                  <c:v>111016.47532</c:v>
                </c:pt>
                <c:pt idx="8">
                  <c:v>123516.48858999999</c:v>
                </c:pt>
                <c:pt idx="9">
                  <c:v>188162.16274999999</c:v>
                </c:pt>
                <c:pt idx="10">
                  <c:v>160393.59515000001</c:v>
                </c:pt>
                <c:pt idx="11">
                  <c:v>168211.65543000001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176904.09409999999</c:v>
                </c:pt>
                <c:pt idx="1">
                  <c:v>202583.89503000001</c:v>
                </c:pt>
                <c:pt idx="2">
                  <c:v>267846.55382999999</c:v>
                </c:pt>
                <c:pt idx="3">
                  <c:v>327943.78207999998</c:v>
                </c:pt>
                <c:pt idx="4">
                  <c:v>212071.94185</c:v>
                </c:pt>
                <c:pt idx="5">
                  <c:v>240762.58173999999</c:v>
                </c:pt>
                <c:pt idx="6">
                  <c:v>186372.61822999999</c:v>
                </c:pt>
                <c:pt idx="7">
                  <c:v>116076.5926</c:v>
                </c:pt>
                <c:pt idx="8">
                  <c:v>190303.66638000001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139627.1686</c:v>
                </c:pt>
                <c:pt idx="6">
                  <c:v>164268.66523000001</c:v>
                </c:pt>
                <c:pt idx="7">
                  <c:v>122819.55160999999</c:v>
                </c:pt>
                <c:pt idx="8">
                  <c:v>143585.96731000001</c:v>
                </c:pt>
                <c:pt idx="9">
                  <c:v>200088.88024</c:v>
                </c:pt>
                <c:pt idx="10">
                  <c:v>193596.29294000001</c:v>
                </c:pt>
                <c:pt idx="11">
                  <c:v>243722.51376999999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29911.214530000001</c:v>
                </c:pt>
                <c:pt idx="1">
                  <c:v>29498.17611</c:v>
                </c:pt>
                <c:pt idx="2">
                  <c:v>29257.854050000002</c:v>
                </c:pt>
                <c:pt idx="3">
                  <c:v>37413.188909999997</c:v>
                </c:pt>
                <c:pt idx="4">
                  <c:v>30612.138709999999</c:v>
                </c:pt>
                <c:pt idx="5">
                  <c:v>30825.522250000002</c:v>
                </c:pt>
                <c:pt idx="6">
                  <c:v>29187.201939999999</c:v>
                </c:pt>
                <c:pt idx="7">
                  <c:v>25265.379529999998</c:v>
                </c:pt>
                <c:pt idx="8">
                  <c:v>31690.212039999999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36783.289069999999</c:v>
                </c:pt>
                <c:pt idx="4">
                  <c:v>46377.821250000001</c:v>
                </c:pt>
                <c:pt idx="5">
                  <c:v>38066.880599999997</c:v>
                </c:pt>
                <c:pt idx="6">
                  <c:v>46750.790130000001</c:v>
                </c:pt>
                <c:pt idx="7">
                  <c:v>32493.5124</c:v>
                </c:pt>
                <c:pt idx="8">
                  <c:v>35974.835639999998</c:v>
                </c:pt>
                <c:pt idx="9">
                  <c:v>35437.127119999997</c:v>
                </c:pt>
                <c:pt idx="10">
                  <c:v>35969.177909999999</c:v>
                </c:pt>
                <c:pt idx="11">
                  <c:v>42937.386059999997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80043.006789999999</c:v>
                </c:pt>
                <c:pt idx="2">
                  <c:v>63330.948299999996</c:v>
                </c:pt>
                <c:pt idx="3">
                  <c:v>81261.4185</c:v>
                </c:pt>
                <c:pt idx="4">
                  <c:v>92281.277159999998</c:v>
                </c:pt>
                <c:pt idx="5">
                  <c:v>125938.37767</c:v>
                </c:pt>
                <c:pt idx="6">
                  <c:v>110382.50756</c:v>
                </c:pt>
                <c:pt idx="7">
                  <c:v>125925.07401</c:v>
                </c:pt>
                <c:pt idx="8">
                  <c:v>186542.75237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112281.46172000001</c:v>
                </c:pt>
                <c:pt idx="9">
                  <c:v>82093.361940000003</c:v>
                </c:pt>
                <c:pt idx="10">
                  <c:v>71462.505430000005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22093.15582</c:v>
                </c:pt>
                <c:pt idx="2">
                  <c:v>17676.32344</c:v>
                </c:pt>
                <c:pt idx="3">
                  <c:v>16503.75461</c:v>
                </c:pt>
                <c:pt idx="4">
                  <c:v>12804.47934</c:v>
                </c:pt>
                <c:pt idx="5">
                  <c:v>9540.3304100000005</c:v>
                </c:pt>
                <c:pt idx="6">
                  <c:v>9861.6022300000004</c:v>
                </c:pt>
                <c:pt idx="7">
                  <c:v>8241.6794599999994</c:v>
                </c:pt>
                <c:pt idx="8">
                  <c:v>9501.6188299999994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363637.81890000001</c:v>
                </c:pt>
                <c:pt idx="1">
                  <c:v>304648.72132000001</c:v>
                </c:pt>
                <c:pt idx="2">
                  <c:v>290511.85636999999</c:v>
                </c:pt>
                <c:pt idx="3">
                  <c:v>320998.84349</c:v>
                </c:pt>
                <c:pt idx="4">
                  <c:v>291939.79129999998</c:v>
                </c:pt>
                <c:pt idx="5">
                  <c:v>332032.06024000002</c:v>
                </c:pt>
                <c:pt idx="6">
                  <c:v>383635.12851000001</c:v>
                </c:pt>
                <c:pt idx="7">
                  <c:v>380335.16628</c:v>
                </c:pt>
                <c:pt idx="8">
                  <c:v>415823.59337000002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275420.18845999998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335125.50468000001</c:v>
                </c:pt>
                <c:pt idx="5">
                  <c:v>313835.32322000002</c:v>
                </c:pt>
                <c:pt idx="6">
                  <c:v>370478.42333000002</c:v>
                </c:pt>
                <c:pt idx="7">
                  <c:v>337983.60911000002</c:v>
                </c:pt>
                <c:pt idx="8">
                  <c:v>346479.46185000002</c:v>
                </c:pt>
                <c:pt idx="9">
                  <c:v>381273.72097999998</c:v>
                </c:pt>
                <c:pt idx="10">
                  <c:v>362449.60379000002</c:v>
                </c:pt>
                <c:pt idx="11">
                  <c:v>443768.23950999998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561038.22751999996</c:v>
                </c:pt>
                <c:pt idx="1">
                  <c:v>597680.81588000001</c:v>
                </c:pt>
                <c:pt idx="2">
                  <c:v>598606.33988999994</c:v>
                </c:pt>
                <c:pt idx="3">
                  <c:v>702383.61737999995</c:v>
                </c:pt>
                <c:pt idx="4">
                  <c:v>590862.37982999999</c:v>
                </c:pt>
                <c:pt idx="5">
                  <c:v>691974.18348999997</c:v>
                </c:pt>
                <c:pt idx="6">
                  <c:v>728981.00113999995</c:v>
                </c:pt>
                <c:pt idx="7">
                  <c:v>647276.09623999998</c:v>
                </c:pt>
                <c:pt idx="8">
                  <c:v>680845.61048000003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608338.18033</c:v>
                </c:pt>
                <c:pt idx="1">
                  <c:v>605483.61004000006</c:v>
                </c:pt>
                <c:pt idx="2">
                  <c:v>671769.15379000001</c:v>
                </c:pt>
                <c:pt idx="3">
                  <c:v>620662.91910000006</c:v>
                </c:pt>
                <c:pt idx="4">
                  <c:v>721974.99737999996</c:v>
                </c:pt>
                <c:pt idx="5">
                  <c:v>587460.75567999994</c:v>
                </c:pt>
                <c:pt idx="6">
                  <c:v>689774.56425000005</c:v>
                </c:pt>
                <c:pt idx="7">
                  <c:v>655540.83799999999</c:v>
                </c:pt>
                <c:pt idx="8">
                  <c:v>685384.25297000003</c:v>
                </c:pt>
                <c:pt idx="9">
                  <c:v>731383.77213000006</c:v>
                </c:pt>
                <c:pt idx="10">
                  <c:v>669670.81493999995</c:v>
                </c:pt>
                <c:pt idx="11">
                  <c:v>736377.22679999995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728118.83068999997</c:v>
                </c:pt>
                <c:pt idx="1">
                  <c:v>757363.96080999996</c:v>
                </c:pt>
                <c:pt idx="2">
                  <c:v>747397.30671999999</c:v>
                </c:pt>
                <c:pt idx="3">
                  <c:v>892601.87029999995</c:v>
                </c:pt>
                <c:pt idx="4">
                  <c:v>738333.17229000002</c:v>
                </c:pt>
                <c:pt idx="5">
                  <c:v>840485.21291999996</c:v>
                </c:pt>
                <c:pt idx="6">
                  <c:v>845930.89951000002</c:v>
                </c:pt>
                <c:pt idx="7">
                  <c:v>772766.46418999997</c:v>
                </c:pt>
                <c:pt idx="8">
                  <c:v>839078.42523000005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825083.22290000005</c:v>
                </c:pt>
                <c:pt idx="1">
                  <c:v>755757.46718000004</c:v>
                </c:pt>
                <c:pt idx="2">
                  <c:v>838027.12013000005</c:v>
                </c:pt>
                <c:pt idx="3">
                  <c:v>769934.75791000004</c:v>
                </c:pt>
                <c:pt idx="4">
                  <c:v>852159.27567</c:v>
                </c:pt>
                <c:pt idx="5">
                  <c:v>691162.70837000001</c:v>
                </c:pt>
                <c:pt idx="6">
                  <c:v>776101.03073999996</c:v>
                </c:pt>
                <c:pt idx="7">
                  <c:v>748830.01749</c:v>
                </c:pt>
                <c:pt idx="8">
                  <c:v>785821.57369999995</c:v>
                </c:pt>
                <c:pt idx="9">
                  <c:v>838984.15552000003</c:v>
                </c:pt>
                <c:pt idx="10">
                  <c:v>740928.14092000003</c:v>
                </c:pt>
                <c:pt idx="11">
                  <c:v>780949.20126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106233.66898</c:v>
                </c:pt>
                <c:pt idx="1">
                  <c:v>126719.0441</c:v>
                </c:pt>
                <c:pt idx="2">
                  <c:v>112877.29525</c:v>
                </c:pt>
                <c:pt idx="3">
                  <c:v>122777.62338</c:v>
                </c:pt>
                <c:pt idx="4">
                  <c:v>103887.18519</c:v>
                </c:pt>
                <c:pt idx="5">
                  <c:v>109417.72500000001</c:v>
                </c:pt>
                <c:pt idx="6">
                  <c:v>148350.04923999999</c:v>
                </c:pt>
                <c:pt idx="7">
                  <c:v>139940.42147</c:v>
                </c:pt>
                <c:pt idx="8">
                  <c:v>134314.96161999999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126177.40327</c:v>
                </c:pt>
                <c:pt idx="1">
                  <c:v>132248.76302000001</c:v>
                </c:pt>
                <c:pt idx="2">
                  <c:v>140687.86421999999</c:v>
                </c:pt>
                <c:pt idx="3">
                  <c:v>102625.47383</c:v>
                </c:pt>
                <c:pt idx="4">
                  <c:v>124003.21921</c:v>
                </c:pt>
                <c:pt idx="5">
                  <c:v>90353.700200000007</c:v>
                </c:pt>
                <c:pt idx="6">
                  <c:v>132121.80369</c:v>
                </c:pt>
                <c:pt idx="7">
                  <c:v>137122.41628999999</c:v>
                </c:pt>
                <c:pt idx="8">
                  <c:v>128454.37127</c:v>
                </c:pt>
                <c:pt idx="9">
                  <c:v>129118.90055000001</c:v>
                </c:pt>
                <c:pt idx="10">
                  <c:v>100339.45491</c:v>
                </c:pt>
                <c:pt idx="11">
                  <c:v>101065.11186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206143.90758999999</c:v>
                </c:pt>
                <c:pt idx="1">
                  <c:v>220790.17277999999</c:v>
                </c:pt>
                <c:pt idx="2">
                  <c:v>207027.96606000001</c:v>
                </c:pt>
                <c:pt idx="3">
                  <c:v>237325.63401000001</c:v>
                </c:pt>
                <c:pt idx="4">
                  <c:v>181516.99307</c:v>
                </c:pt>
                <c:pt idx="5">
                  <c:v>204556.74994000001</c:v>
                </c:pt>
                <c:pt idx="6">
                  <c:v>234515.31693999999</c:v>
                </c:pt>
                <c:pt idx="7">
                  <c:v>246141.17181</c:v>
                </c:pt>
                <c:pt idx="8">
                  <c:v>279147.4621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227605.85868999999</c:v>
                </c:pt>
                <c:pt idx="2">
                  <c:v>234220.14382999999</c:v>
                </c:pt>
                <c:pt idx="3">
                  <c:v>199115.23173</c:v>
                </c:pt>
                <c:pt idx="4">
                  <c:v>233946.09124000001</c:v>
                </c:pt>
                <c:pt idx="5">
                  <c:v>165379.25289999999</c:v>
                </c:pt>
                <c:pt idx="6">
                  <c:v>230952.04178</c:v>
                </c:pt>
                <c:pt idx="7">
                  <c:v>231825.86559999999</c:v>
                </c:pt>
                <c:pt idx="8">
                  <c:v>263391.04424000002</c:v>
                </c:pt>
                <c:pt idx="9">
                  <c:v>286242.44043999998</c:v>
                </c:pt>
                <c:pt idx="10">
                  <c:v>250763.22893000001</c:v>
                </c:pt>
                <c:pt idx="11">
                  <c:v>284848.55349000002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2316471.5605600001</c:v>
                </c:pt>
                <c:pt idx="1">
                  <c:v>2394621.1727499999</c:v>
                </c:pt>
                <c:pt idx="2">
                  <c:v>3053048.8444599998</c:v>
                </c:pt>
                <c:pt idx="3">
                  <c:v>3097210.5422800002</c:v>
                </c:pt>
                <c:pt idx="4">
                  <c:v>2926286.4284700002</c:v>
                </c:pt>
                <c:pt idx="5">
                  <c:v>3276929.8580200002</c:v>
                </c:pt>
                <c:pt idx="6">
                  <c:v>3040985.6672100001</c:v>
                </c:pt>
                <c:pt idx="7">
                  <c:v>2628293.2031399999</c:v>
                </c:pt>
                <c:pt idx="8">
                  <c:v>3067874.83831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2550841.8955799998</c:v>
                </c:pt>
                <c:pt idx="1">
                  <c:v>2485556.5639900002</c:v>
                </c:pt>
                <c:pt idx="2">
                  <c:v>2724519.4715900002</c:v>
                </c:pt>
                <c:pt idx="3">
                  <c:v>2611348.94019</c:v>
                </c:pt>
                <c:pt idx="4">
                  <c:v>2786759.7953900001</c:v>
                </c:pt>
                <c:pt idx="5">
                  <c:v>2594381.3987599998</c:v>
                </c:pt>
                <c:pt idx="6">
                  <c:v>3424422.6487199999</c:v>
                </c:pt>
                <c:pt idx="7">
                  <c:v>2609037.3544700001</c:v>
                </c:pt>
                <c:pt idx="8">
                  <c:v>2454619.4548300002</c:v>
                </c:pt>
                <c:pt idx="9">
                  <c:v>2650682.4273799998</c:v>
                </c:pt>
                <c:pt idx="10">
                  <c:v>2349817.1262500002</c:v>
                </c:pt>
                <c:pt idx="11">
                  <c:v>2601175.5087000001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811832.75535999995</c:v>
                </c:pt>
                <c:pt idx="1">
                  <c:v>879709.52683999995</c:v>
                </c:pt>
                <c:pt idx="2">
                  <c:v>885120.72034</c:v>
                </c:pt>
                <c:pt idx="3">
                  <c:v>1024347.77755</c:v>
                </c:pt>
                <c:pt idx="4">
                  <c:v>834279.97993000003</c:v>
                </c:pt>
                <c:pt idx="5">
                  <c:v>917086.00142999995</c:v>
                </c:pt>
                <c:pt idx="6">
                  <c:v>1024473.51806</c:v>
                </c:pt>
                <c:pt idx="7">
                  <c:v>897147.42174999998</c:v>
                </c:pt>
                <c:pt idx="8">
                  <c:v>954644.75662999996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790353.39468999999</c:v>
                </c:pt>
                <c:pt idx="1">
                  <c:v>807785.43565999996</c:v>
                </c:pt>
                <c:pt idx="2">
                  <c:v>915049.38811000006</c:v>
                </c:pt>
                <c:pt idx="3">
                  <c:v>853185.49924999999</c:v>
                </c:pt>
                <c:pt idx="4">
                  <c:v>1006417.5271600001</c:v>
                </c:pt>
                <c:pt idx="5">
                  <c:v>797324.16085999995</c:v>
                </c:pt>
                <c:pt idx="6">
                  <c:v>985146.19998000003</c:v>
                </c:pt>
                <c:pt idx="7">
                  <c:v>962214.94533000002</c:v>
                </c:pt>
                <c:pt idx="8">
                  <c:v>940602.60286999994</c:v>
                </c:pt>
                <c:pt idx="9">
                  <c:v>1067005.4410300001</c:v>
                </c:pt>
                <c:pt idx="10">
                  <c:v>979382.72557000001</c:v>
                </c:pt>
                <c:pt idx="11">
                  <c:v>1149271.38971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3058954.83537</c:v>
                </c:pt>
                <c:pt idx="1">
                  <c:v>3540041.0191299999</c:v>
                </c:pt>
                <c:pt idx="2">
                  <c:v>3288322.7967300001</c:v>
                </c:pt>
                <c:pt idx="3">
                  <c:v>3852929.58201</c:v>
                </c:pt>
                <c:pt idx="4">
                  <c:v>3258743.0168499998</c:v>
                </c:pt>
                <c:pt idx="5">
                  <c:v>3835110.0092000002</c:v>
                </c:pt>
                <c:pt idx="6">
                  <c:v>3583557.90754</c:v>
                </c:pt>
                <c:pt idx="7">
                  <c:v>2787651.1752599999</c:v>
                </c:pt>
                <c:pt idx="8">
                  <c:v>3940038.7876900001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2996338.5348499999</c:v>
                </c:pt>
                <c:pt idx="1">
                  <c:v>2976587.3773599998</c:v>
                </c:pt>
                <c:pt idx="2">
                  <c:v>3514214.6466799998</c:v>
                </c:pt>
                <c:pt idx="3">
                  <c:v>3141750.1283800001</c:v>
                </c:pt>
                <c:pt idx="4">
                  <c:v>3942310.4184900001</c:v>
                </c:pt>
                <c:pt idx="5">
                  <c:v>3405075.86081</c:v>
                </c:pt>
                <c:pt idx="6">
                  <c:v>3834838.0822899998</c:v>
                </c:pt>
                <c:pt idx="7">
                  <c:v>2729840.8505799999</c:v>
                </c:pt>
                <c:pt idx="8">
                  <c:v>3657357.82644</c:v>
                </c:pt>
                <c:pt idx="9">
                  <c:v>3809169.9639499998</c:v>
                </c:pt>
                <c:pt idx="10">
                  <c:v>3749702.77575</c:v>
                </c:pt>
                <c:pt idx="11">
                  <c:v>3759525.3384099999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1340470.5407100001</c:v>
                </c:pt>
                <c:pt idx="1">
                  <c:v>1407006.95214</c:v>
                </c:pt>
                <c:pt idx="2">
                  <c:v>1475087.87213</c:v>
                </c:pt>
                <c:pt idx="3">
                  <c:v>1762159.0976199999</c:v>
                </c:pt>
                <c:pt idx="4">
                  <c:v>1479782.2235999999</c:v>
                </c:pt>
                <c:pt idx="5">
                  <c:v>1661663.7790699999</c:v>
                </c:pt>
                <c:pt idx="6">
                  <c:v>1802525.25392</c:v>
                </c:pt>
                <c:pt idx="7">
                  <c:v>1723578.79785</c:v>
                </c:pt>
                <c:pt idx="8">
                  <c:v>2063400.8944699999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1223526.17102</c:v>
                </c:pt>
                <c:pt idx="1">
                  <c:v>1292779.48771</c:v>
                </c:pt>
                <c:pt idx="2">
                  <c:v>1477428.08381</c:v>
                </c:pt>
                <c:pt idx="3">
                  <c:v>1378795.5105399999</c:v>
                </c:pt>
                <c:pt idx="4">
                  <c:v>1672887.2511</c:v>
                </c:pt>
                <c:pt idx="5">
                  <c:v>1274531.3926899999</c:v>
                </c:pt>
                <c:pt idx="6">
                  <c:v>1563386.64417</c:v>
                </c:pt>
                <c:pt idx="7">
                  <c:v>1488938.8218799999</c:v>
                </c:pt>
                <c:pt idx="8">
                  <c:v>1507297.37105</c:v>
                </c:pt>
                <c:pt idx="9">
                  <c:v>1640852.5032299999</c:v>
                </c:pt>
                <c:pt idx="10">
                  <c:v>1476776.5837099999</c:v>
                </c:pt>
                <c:pt idx="11">
                  <c:v>1726380.2050000001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1337258.4987699999</c:v>
                </c:pt>
                <c:pt idx="1">
                  <c:v>1323450.52538</c:v>
                </c:pt>
                <c:pt idx="2">
                  <c:v>1207540.52926</c:v>
                </c:pt>
                <c:pt idx="3">
                  <c:v>1445425.0301699999</c:v>
                </c:pt>
                <c:pt idx="4">
                  <c:v>1283822.58393</c:v>
                </c:pt>
                <c:pt idx="5">
                  <c:v>1371913.37946</c:v>
                </c:pt>
                <c:pt idx="6">
                  <c:v>1580220.8863299999</c:v>
                </c:pt>
                <c:pt idx="7">
                  <c:v>1411384.6398400001</c:v>
                </c:pt>
                <c:pt idx="8">
                  <c:v>1405586.7256499999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1409229.78523</c:v>
                </c:pt>
                <c:pt idx="1">
                  <c:v>1354606.0381</c:v>
                </c:pt>
                <c:pt idx="2">
                  <c:v>1413608.73495</c:v>
                </c:pt>
                <c:pt idx="3">
                  <c:v>1225036.4140300001</c:v>
                </c:pt>
                <c:pt idx="4">
                  <c:v>1514376.91389</c:v>
                </c:pt>
                <c:pt idx="5">
                  <c:v>1195468.14295</c:v>
                </c:pt>
                <c:pt idx="6">
                  <c:v>1580696.5084800001</c:v>
                </c:pt>
                <c:pt idx="7">
                  <c:v>1519171.4793</c:v>
                </c:pt>
                <c:pt idx="8">
                  <c:v>1485180.3766000001</c:v>
                </c:pt>
                <c:pt idx="9">
                  <c:v>1508533.2461999999</c:v>
                </c:pt>
                <c:pt idx="10">
                  <c:v>1285015.16866</c:v>
                </c:pt>
                <c:pt idx="11">
                  <c:v>1268961.65494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1072910.06935</c:v>
                </c:pt>
                <c:pt idx="1">
                  <c:v>1096776.2828299999</c:v>
                </c:pt>
                <c:pt idx="2">
                  <c:v>1133774.37393</c:v>
                </c:pt>
                <c:pt idx="3">
                  <c:v>1360627.3696300001</c:v>
                </c:pt>
                <c:pt idx="4">
                  <c:v>1175777.03238</c:v>
                </c:pt>
                <c:pt idx="5">
                  <c:v>1360932.1206199999</c:v>
                </c:pt>
                <c:pt idx="6">
                  <c:v>1403859.1133399999</c:v>
                </c:pt>
                <c:pt idx="7">
                  <c:v>1309278.4026599999</c:v>
                </c:pt>
                <c:pt idx="8">
                  <c:v>1320510.4526800001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1010378.18805</c:v>
                </c:pt>
                <c:pt idx="1">
                  <c:v>1020123.06271</c:v>
                </c:pt>
                <c:pt idx="2">
                  <c:v>1135102.71844</c:v>
                </c:pt>
                <c:pt idx="3">
                  <c:v>1080114.7352199999</c:v>
                </c:pt>
                <c:pt idx="4">
                  <c:v>1234348.3771899999</c:v>
                </c:pt>
                <c:pt idx="5">
                  <c:v>967548.41740000003</c:v>
                </c:pt>
                <c:pt idx="6">
                  <c:v>1186760.9665099999</c:v>
                </c:pt>
                <c:pt idx="7">
                  <c:v>1098446.9501</c:v>
                </c:pt>
                <c:pt idx="8">
                  <c:v>1130663.3617799999</c:v>
                </c:pt>
                <c:pt idx="9">
                  <c:v>1219311.4793700001</c:v>
                </c:pt>
                <c:pt idx="10">
                  <c:v>1048100.90936</c:v>
                </c:pt>
                <c:pt idx="11">
                  <c:v>1107577.1993400001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316660.93492999999</c:v>
                </c:pt>
                <c:pt idx="1">
                  <c:v>330840.40227999998</c:v>
                </c:pt>
                <c:pt idx="2">
                  <c:v>375885.64009</c:v>
                </c:pt>
                <c:pt idx="3">
                  <c:v>422444.14909000002</c:v>
                </c:pt>
                <c:pt idx="4">
                  <c:v>359423.51195999997</c:v>
                </c:pt>
                <c:pt idx="5">
                  <c:v>418599.88628999999</c:v>
                </c:pt>
                <c:pt idx="6">
                  <c:v>424286.58691999997</c:v>
                </c:pt>
                <c:pt idx="7">
                  <c:v>375417.14951000002</c:v>
                </c:pt>
                <c:pt idx="8">
                  <c:v>375532.81488000002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317167.46931000001</c:v>
                </c:pt>
                <c:pt idx="1">
                  <c:v>320191.06179000001</c:v>
                </c:pt>
                <c:pt idx="2">
                  <c:v>375147.76507999998</c:v>
                </c:pt>
                <c:pt idx="3">
                  <c:v>387268.29476000002</c:v>
                </c:pt>
                <c:pt idx="4">
                  <c:v>413257.34639000002</c:v>
                </c:pt>
                <c:pt idx="5">
                  <c:v>365425.93476999999</c:v>
                </c:pt>
                <c:pt idx="6">
                  <c:v>427228.41396999999</c:v>
                </c:pt>
                <c:pt idx="7">
                  <c:v>363877.64711000002</c:v>
                </c:pt>
                <c:pt idx="8">
                  <c:v>381323.38640000002</c:v>
                </c:pt>
                <c:pt idx="9">
                  <c:v>402911.5589</c:v>
                </c:pt>
                <c:pt idx="10">
                  <c:v>359533.14249</c:v>
                </c:pt>
                <c:pt idx="11">
                  <c:v>385065.55643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483534.05553000001</c:v>
                </c:pt>
                <c:pt idx="1">
                  <c:v>569602.73571000004</c:v>
                </c:pt>
                <c:pt idx="2">
                  <c:v>361179.01319999999</c:v>
                </c:pt>
                <c:pt idx="3">
                  <c:v>606000.68354</c:v>
                </c:pt>
                <c:pt idx="4">
                  <c:v>443040.43479999999</c:v>
                </c:pt>
                <c:pt idx="5">
                  <c:v>447003.14334000001</c:v>
                </c:pt>
                <c:pt idx="6">
                  <c:v>801975.94246000005</c:v>
                </c:pt>
                <c:pt idx="7">
                  <c:v>1635909.8881300001</c:v>
                </c:pt>
                <c:pt idx="8">
                  <c:v>1511859.55803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1162501.5699499999</c:v>
                </c:pt>
                <c:pt idx="1">
                  <c:v>877795.87298999995</c:v>
                </c:pt>
                <c:pt idx="2">
                  <c:v>565444.90824000002</c:v>
                </c:pt>
                <c:pt idx="3">
                  <c:v>503104.91259000002</c:v>
                </c:pt>
                <c:pt idx="4">
                  <c:v>853218.94573000004</c:v>
                </c:pt>
                <c:pt idx="5">
                  <c:v>379383.97649999999</c:v>
                </c:pt>
                <c:pt idx="6">
                  <c:v>756173.57637999998</c:v>
                </c:pt>
                <c:pt idx="7">
                  <c:v>596278.26129000005</c:v>
                </c:pt>
                <c:pt idx="8">
                  <c:v>498420.43046</c:v>
                </c:pt>
                <c:pt idx="9">
                  <c:v>568803.5429</c:v>
                </c:pt>
                <c:pt idx="10">
                  <c:v>614831.46712000004</c:v>
                </c:pt>
                <c:pt idx="11">
                  <c:v>553325.49401000002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1079043.10005</c:v>
                </c:pt>
                <c:pt idx="1">
                  <c:v>1174739.6542</c:v>
                </c:pt>
                <c:pt idx="2">
                  <c:v>1528982.2883200001</c:v>
                </c:pt>
                <c:pt idx="3">
                  <c:v>1420196.0600699999</c:v>
                </c:pt>
                <c:pt idx="4">
                  <c:v>1418279.77443</c:v>
                </c:pt>
                <c:pt idx="5">
                  <c:v>1739178.9012</c:v>
                </c:pt>
                <c:pt idx="6">
                  <c:v>1374084.8128599999</c:v>
                </c:pt>
                <c:pt idx="7">
                  <c:v>1522651.05369</c:v>
                </c:pt>
                <c:pt idx="8">
                  <c:v>1485807.0152400001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1245833.6785500001</c:v>
                </c:pt>
                <c:pt idx="1">
                  <c:v>1233277.96798</c:v>
                </c:pt>
                <c:pt idx="2">
                  <c:v>1539795.1805400001</c:v>
                </c:pt>
                <c:pt idx="3">
                  <c:v>1300330.56874</c:v>
                </c:pt>
                <c:pt idx="4">
                  <c:v>1496070.90475</c:v>
                </c:pt>
                <c:pt idx="5">
                  <c:v>1430237.7448700001</c:v>
                </c:pt>
                <c:pt idx="6">
                  <c:v>1351623.13726</c:v>
                </c:pt>
                <c:pt idx="7">
                  <c:v>1364686.1126900001</c:v>
                </c:pt>
                <c:pt idx="8">
                  <c:v>1478955.1970299999</c:v>
                </c:pt>
                <c:pt idx="9">
                  <c:v>1286962.82278</c:v>
                </c:pt>
                <c:pt idx="10">
                  <c:v>1313238.46903</c:v>
                </c:pt>
                <c:pt idx="11">
                  <c:v>1490897.6266300001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'2002_2026_AYLIK_IHR'!$C$60:$N$60</c:f>
              <c:numCache>
                <c:formatCode>#,##0</c:formatCode>
                <c:ptCount val="12"/>
                <c:pt idx="0">
                  <c:v>518889.23355</c:v>
                </c:pt>
                <c:pt idx="1">
                  <c:v>473999.48024</c:v>
                </c:pt>
                <c:pt idx="2">
                  <c:v>571415.61643000005</c:v>
                </c:pt>
                <c:pt idx="3">
                  <c:v>675602.17553999997</c:v>
                </c:pt>
                <c:pt idx="4">
                  <c:v>501503.76386000001</c:v>
                </c:pt>
                <c:pt idx="5">
                  <c:v>692475.10256999999</c:v>
                </c:pt>
                <c:pt idx="6">
                  <c:v>644728.93576000002</c:v>
                </c:pt>
                <c:pt idx="7">
                  <c:v>650317.90384000004</c:v>
                </c:pt>
                <c:pt idx="8">
                  <c:v>682562.26997000002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'2002_2026_AYLIK_IHR'!$A$61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'2002_2026_AYLIK_IHR'!$C$61:$N$61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531011.77844000002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583303.73604999995</c:v>
                </c:pt>
                <c:pt idx="10">
                  <c:v>531833.66960999998</c:v>
                </c:pt>
                <c:pt idx="11">
                  <c:v>588490.74728999997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166912.11350000001</c:v>
                </c:pt>
                <c:pt idx="1">
                  <c:v>165265.07235999999</c:v>
                </c:pt>
                <c:pt idx="2">
                  <c:v>235413.85431</c:v>
                </c:pt>
                <c:pt idx="3">
                  <c:v>353492.78448999999</c:v>
                </c:pt>
                <c:pt idx="4">
                  <c:v>349619.62503</c:v>
                </c:pt>
                <c:pt idx="5">
                  <c:v>279412.78463000001</c:v>
                </c:pt>
                <c:pt idx="6">
                  <c:v>166187.64898999999</c:v>
                </c:pt>
                <c:pt idx="7">
                  <c:v>100453.35027</c:v>
                </c:pt>
                <c:pt idx="8">
                  <c:v>181434.49786999999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262568.56161999999</c:v>
                </c:pt>
                <c:pt idx="7">
                  <c:v>81743.420469999997</c:v>
                </c:pt>
                <c:pt idx="8">
                  <c:v>230420.19359000001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291218.44558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549277.72715000005</c:v>
                </c:pt>
                <c:pt idx="1">
                  <c:v>552693.87869000004</c:v>
                </c:pt>
                <c:pt idx="2">
                  <c:v>799738.48999000003</c:v>
                </c:pt>
                <c:pt idx="3">
                  <c:v>962304.36912000005</c:v>
                </c:pt>
                <c:pt idx="4">
                  <c:v>992061.54859000002</c:v>
                </c:pt>
                <c:pt idx="5">
                  <c:v>802541.83375999995</c:v>
                </c:pt>
                <c:pt idx="6">
                  <c:v>1122469.5309599999</c:v>
                </c:pt>
                <c:pt idx="7">
                  <c:v>511294.23813999997</c:v>
                </c:pt>
                <c:pt idx="8">
                  <c:v>634108.31637000002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385075.39113</c:v>
                </c:pt>
                <c:pt idx="1">
                  <c:v>435214.94345999998</c:v>
                </c:pt>
                <c:pt idx="2">
                  <c:v>883919.51272999996</c:v>
                </c:pt>
                <c:pt idx="3">
                  <c:v>538166.54835000006</c:v>
                </c:pt>
                <c:pt idx="4">
                  <c:v>740975.65948000003</c:v>
                </c:pt>
                <c:pt idx="5">
                  <c:v>619541.23337000003</c:v>
                </c:pt>
                <c:pt idx="6">
                  <c:v>981427.40345999994</c:v>
                </c:pt>
                <c:pt idx="7">
                  <c:v>833841.72363999998</c:v>
                </c:pt>
                <c:pt idx="8">
                  <c:v>572821.24259000004</c:v>
                </c:pt>
                <c:pt idx="9">
                  <c:v>707493.92440000002</c:v>
                </c:pt>
                <c:pt idx="10">
                  <c:v>746154.93367000006</c:v>
                </c:pt>
                <c:pt idx="11">
                  <c:v>2561194.33458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534417.52966999996</c:v>
                </c:pt>
                <c:pt idx="1">
                  <c:v>609915.00693999999</c:v>
                </c:pt>
                <c:pt idx="2">
                  <c:v>580886.76636999997</c:v>
                </c:pt>
                <c:pt idx="3">
                  <c:v>675805.62847999996</c:v>
                </c:pt>
                <c:pt idx="4">
                  <c:v>550205.41720999999</c:v>
                </c:pt>
                <c:pt idx="5">
                  <c:v>638241.52243999997</c:v>
                </c:pt>
                <c:pt idx="6">
                  <c:v>696804.37514999998</c:v>
                </c:pt>
                <c:pt idx="7">
                  <c:v>572586.75673000002</c:v>
                </c:pt>
                <c:pt idx="8">
                  <c:v>629839.66241999995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588849.93016999995</c:v>
                </c:pt>
                <c:pt idx="1">
                  <c:v>590510.17238</c:v>
                </c:pt>
                <c:pt idx="2">
                  <c:v>637521.17429999996</c:v>
                </c:pt>
                <c:pt idx="3">
                  <c:v>609011.31160000002</c:v>
                </c:pt>
                <c:pt idx="4">
                  <c:v>656984.46658999997</c:v>
                </c:pt>
                <c:pt idx="5">
                  <c:v>531511.53674000001</c:v>
                </c:pt>
                <c:pt idx="6">
                  <c:v>656360.27792000002</c:v>
                </c:pt>
                <c:pt idx="7">
                  <c:v>569188.22363999998</c:v>
                </c:pt>
                <c:pt idx="8">
                  <c:v>605562.82284000004</c:v>
                </c:pt>
                <c:pt idx="9">
                  <c:v>665841.11439</c:v>
                </c:pt>
                <c:pt idx="10">
                  <c:v>612666.39133000001</c:v>
                </c:pt>
                <c:pt idx="11">
                  <c:v>661571.82114000001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134302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134302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3028687</xdr:colOff>
      <xdr:row>3</xdr:row>
      <xdr:rowOff>137158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N8" sqref="N8"/>
    </sheetView>
  </sheetViews>
  <sheetFormatPr defaultColWidth="9.08984375" defaultRowHeight="12.5" x14ac:dyDescent="0.25"/>
  <cols>
    <col min="1" max="1" width="52.36328125" style="1" customWidth="1"/>
    <col min="2" max="2" width="17.9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90625" style="1" bestFit="1" customWidth="1"/>
    <col min="8" max="8" width="10.36328125" style="1" bestFit="1" customWidth="1"/>
    <col min="9" max="9" width="13.54296875" style="1" bestFit="1" customWidth="1"/>
    <col min="10" max="11" width="18.6328125" style="1" bestFit="1" customWidth="1"/>
    <col min="12" max="13" width="9.453125" style="1" bestFit="1" customWidth="1"/>
    <col min="14" max="16384" width="9.08984375" style="1"/>
  </cols>
  <sheetData>
    <row r="1" spans="1:13" ht="25" x14ac:dyDescent="0.5">
      <c r="B1" s="150" t="s">
        <v>119</v>
      </c>
      <c r="C1" s="150"/>
      <c r="D1" s="150"/>
      <c r="E1" s="150"/>
      <c r="F1" s="150"/>
      <c r="G1" s="150"/>
      <c r="H1" s="150"/>
      <c r="I1" s="150"/>
      <c r="J1" s="150"/>
      <c r="K1" s="63"/>
      <c r="L1" s="63"/>
      <c r="M1" s="63"/>
    </row>
    <row r="5" spans="1:13" ht="25" x14ac:dyDescent="0.25">
      <c r="A5" s="147" t="s">
        <v>120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8" x14ac:dyDescent="0.25">
      <c r="A6" s="2"/>
      <c r="B6" s="146" t="s">
        <v>121</v>
      </c>
      <c r="C6" s="146"/>
      <c r="D6" s="146"/>
      <c r="E6" s="146"/>
      <c r="F6" s="146" t="s">
        <v>122</v>
      </c>
      <c r="G6" s="146"/>
      <c r="H6" s="146"/>
      <c r="I6" s="146"/>
      <c r="J6" s="146" t="s">
        <v>102</v>
      </c>
      <c r="K6" s="146"/>
      <c r="L6" s="146"/>
      <c r="M6" s="146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115</v>
      </c>
      <c r="E7" s="6" t="s">
        <v>116</v>
      </c>
      <c r="F7" s="4">
        <v>2025</v>
      </c>
      <c r="G7" s="5">
        <v>2026</v>
      </c>
      <c r="H7" s="6" t="s">
        <v>115</v>
      </c>
      <c r="I7" s="6" t="s">
        <v>116</v>
      </c>
      <c r="J7" s="4" t="s">
        <v>123</v>
      </c>
      <c r="K7" s="4" t="s">
        <v>124</v>
      </c>
      <c r="L7" s="6" t="s">
        <v>115</v>
      </c>
      <c r="M7" s="6" t="s">
        <v>116</v>
      </c>
    </row>
    <row r="8" spans="1:13" ht="16.5" x14ac:dyDescent="0.35">
      <c r="A8" s="79" t="s">
        <v>2</v>
      </c>
      <c r="B8" s="7">
        <f>B9+B18+B20</f>
        <v>2915065.1636699997</v>
      </c>
      <c r="C8" s="7">
        <f>C9+C18+C20</f>
        <v>3183461.0796100004</v>
      </c>
      <c r="D8" s="9">
        <f t="shared" ref="D8:D43" si="0">(C8-B8)/B8*100</f>
        <v>9.2072012415014566</v>
      </c>
      <c r="E8" s="9">
        <f t="shared" ref="E8:E43" si="1">C8/C$45*100</f>
        <v>12.255200711121724</v>
      </c>
      <c r="F8" s="7">
        <f>F9+F18+F20</f>
        <v>25994239.066819999</v>
      </c>
      <c r="G8" s="7">
        <f>G9+G18+G20</f>
        <v>27134162.499409996</v>
      </c>
      <c r="H8" s="9">
        <f t="shared" ref="H8:H43" si="2">(G8-F8)/F8*100</f>
        <v>4.3852925629395969</v>
      </c>
      <c r="I8" s="9">
        <f t="shared" ref="I8:I44" si="3">G8/G$45*100</f>
        <v>12.86144811028786</v>
      </c>
      <c r="J8" s="7">
        <f>J9+J18+J20</f>
        <v>36106535.066529997</v>
      </c>
      <c r="K8" s="7">
        <f>K9+K18+K20</f>
        <v>37503503.893580005</v>
      </c>
      <c r="L8" s="9">
        <f t="shared" ref="L8:L43" si="4">(K8-J8)/J8*100</f>
        <v>3.8690193464311915</v>
      </c>
      <c r="M8" s="9">
        <f t="shared" ref="M8:M44" si="5">K8/K$45*100</f>
        <v>13.218162067589404</v>
      </c>
    </row>
    <row r="9" spans="1:13" ht="15.5" x14ac:dyDescent="0.35">
      <c r="A9" s="8" t="s">
        <v>3</v>
      </c>
      <c r="B9" s="7">
        <f>B10+B11+B12+B13+B14+B15+B16+B17</f>
        <v>1883201.4488499998</v>
      </c>
      <c r="C9" s="7">
        <f>C10+C11+C12+C13+C14+C15+C16+C17</f>
        <v>2086791.8757600002</v>
      </c>
      <c r="D9" s="9">
        <f t="shared" si="0"/>
        <v>10.810868217753624</v>
      </c>
      <c r="E9" s="9">
        <f t="shared" si="1"/>
        <v>8.033411636026667</v>
      </c>
      <c r="F9" s="7">
        <f>F10+F11+F12+F13+F14+F15+F16+F17</f>
        <v>17291458.947669998</v>
      </c>
      <c r="G9" s="7">
        <f>G10+G11+G12+G13+G14+G15+G16+G17</f>
        <v>18250951.247779995</v>
      </c>
      <c r="H9" s="9">
        <f t="shared" si="2"/>
        <v>5.5489377906963</v>
      </c>
      <c r="I9" s="9">
        <f t="shared" si="3"/>
        <v>8.6508534192577322</v>
      </c>
      <c r="J9" s="7">
        <f>J10+J11+J12+J13+J14+J15+J16+J17</f>
        <v>24274086.450969998</v>
      </c>
      <c r="K9" s="7">
        <f>K10+K11+K12+K13+K14+K15+K16+K17</f>
        <v>25295369.263800003</v>
      </c>
      <c r="L9" s="9">
        <f t="shared" si="4"/>
        <v>4.207296595457227</v>
      </c>
      <c r="M9" s="9">
        <f t="shared" si="5"/>
        <v>8.9153880511326005</v>
      </c>
    </row>
    <row r="10" spans="1:13" ht="14" x14ac:dyDescent="0.3">
      <c r="A10" s="10" t="s">
        <v>125</v>
      </c>
      <c r="B10" s="11">
        <v>991732.36447999999</v>
      </c>
      <c r="C10" s="11">
        <v>991026.71225999994</v>
      </c>
      <c r="D10" s="12">
        <f t="shared" si="0"/>
        <v>-7.1153493147321598E-2</v>
      </c>
      <c r="E10" s="12">
        <f t="shared" si="1"/>
        <v>3.815102796958731</v>
      </c>
      <c r="F10" s="11">
        <v>9035002.3397899996</v>
      </c>
      <c r="G10" s="11">
        <v>8879581.7124799993</v>
      </c>
      <c r="H10" s="12">
        <f t="shared" si="2"/>
        <v>-1.7202057228644037</v>
      </c>
      <c r="I10" s="12">
        <f t="shared" si="3"/>
        <v>4.2088743088571752</v>
      </c>
      <c r="J10" s="11">
        <v>12251041.87098</v>
      </c>
      <c r="K10" s="11">
        <v>12204728.15103</v>
      </c>
      <c r="L10" s="12">
        <f t="shared" si="4"/>
        <v>-0.37803903078404094</v>
      </c>
      <c r="M10" s="12">
        <f t="shared" si="5"/>
        <v>4.3015733982872302</v>
      </c>
    </row>
    <row r="11" spans="1:13" ht="14" x14ac:dyDescent="0.3">
      <c r="A11" s="10" t="s">
        <v>126</v>
      </c>
      <c r="B11" s="11">
        <v>240221.93565</v>
      </c>
      <c r="C11" s="11">
        <v>275945.30346000002</v>
      </c>
      <c r="D11" s="12">
        <f t="shared" si="0"/>
        <v>14.870984913737633</v>
      </c>
      <c r="E11" s="12">
        <f t="shared" si="1"/>
        <v>1.0622919503724497</v>
      </c>
      <c r="F11" s="11">
        <v>2229871.7412299998</v>
      </c>
      <c r="G11" s="11">
        <v>3169984.30987</v>
      </c>
      <c r="H11" s="12">
        <f t="shared" si="2"/>
        <v>42.159939123737814</v>
      </c>
      <c r="I11" s="12">
        <f t="shared" si="3"/>
        <v>1.5025556330587388</v>
      </c>
      <c r="J11" s="11">
        <v>3227844.74976</v>
      </c>
      <c r="K11" s="11">
        <v>4643355.26523</v>
      </c>
      <c r="L11" s="12">
        <f t="shared" si="4"/>
        <v>43.853116404537346</v>
      </c>
      <c r="M11" s="12">
        <f t="shared" si="5"/>
        <v>1.6365570163088525</v>
      </c>
    </row>
    <row r="12" spans="1:13" ht="14" x14ac:dyDescent="0.3">
      <c r="A12" s="10" t="s">
        <v>127</v>
      </c>
      <c r="B12" s="11">
        <v>225769.6275</v>
      </c>
      <c r="C12" s="11">
        <v>233924.47648000001</v>
      </c>
      <c r="D12" s="12">
        <f t="shared" si="0"/>
        <v>3.6120221618384032</v>
      </c>
      <c r="E12" s="12">
        <f t="shared" si="1"/>
        <v>0.90052660887491609</v>
      </c>
      <c r="F12" s="11">
        <v>1900818.4849100001</v>
      </c>
      <c r="G12" s="11">
        <v>1830062.00783</v>
      </c>
      <c r="H12" s="12">
        <f t="shared" si="2"/>
        <v>-3.722421559013315</v>
      </c>
      <c r="I12" s="12">
        <f t="shared" si="3"/>
        <v>0.86743961796597013</v>
      </c>
      <c r="J12" s="11">
        <v>2667607.61057</v>
      </c>
      <c r="K12" s="11">
        <v>2514419.1991400002</v>
      </c>
      <c r="L12" s="12">
        <f t="shared" si="4"/>
        <v>-5.7425391509236023</v>
      </c>
      <c r="M12" s="12">
        <f t="shared" si="5"/>
        <v>0.88621054113774012</v>
      </c>
    </row>
    <row r="13" spans="1:13" ht="14" x14ac:dyDescent="0.3">
      <c r="A13" s="10" t="s">
        <v>128</v>
      </c>
      <c r="B13" s="11">
        <v>123516.48858999999</v>
      </c>
      <c r="C13" s="11">
        <v>167857.13394</v>
      </c>
      <c r="D13" s="12">
        <f t="shared" si="0"/>
        <v>35.898563710942369</v>
      </c>
      <c r="E13" s="12">
        <f t="shared" si="1"/>
        <v>0.64619067605511815</v>
      </c>
      <c r="F13" s="11">
        <v>1216969.60534</v>
      </c>
      <c r="G13" s="11">
        <v>1126132.84186</v>
      </c>
      <c r="H13" s="12">
        <f t="shared" si="2"/>
        <v>-7.4641768439748137</v>
      </c>
      <c r="I13" s="12">
        <f t="shared" si="3"/>
        <v>0.53378095274502491</v>
      </c>
      <c r="J13" s="11">
        <v>1820925.47966</v>
      </c>
      <c r="K13" s="11">
        <v>1642900.2551899999</v>
      </c>
      <c r="L13" s="12">
        <f t="shared" si="4"/>
        <v>-9.7766342696923854</v>
      </c>
      <c r="M13" s="12">
        <f t="shared" si="5"/>
        <v>0.57904247815369758</v>
      </c>
    </row>
    <row r="14" spans="1:13" ht="14" x14ac:dyDescent="0.3">
      <c r="A14" s="10" t="s">
        <v>129</v>
      </c>
      <c r="B14" s="11">
        <v>143585.96731000001</v>
      </c>
      <c r="C14" s="11">
        <v>190303.66638000001</v>
      </c>
      <c r="D14" s="12">
        <f t="shared" si="0"/>
        <v>32.536396101394203</v>
      </c>
      <c r="E14" s="12">
        <f t="shared" si="1"/>
        <v>0.73260189750300375</v>
      </c>
      <c r="F14" s="11">
        <v>1600940.51406</v>
      </c>
      <c r="G14" s="11">
        <v>1920865.72584</v>
      </c>
      <c r="H14" s="12">
        <f t="shared" si="2"/>
        <v>19.983578963135034</v>
      </c>
      <c r="I14" s="12">
        <f t="shared" si="3"/>
        <v>0.91048009535060359</v>
      </c>
      <c r="J14" s="11">
        <v>2496243.1485899999</v>
      </c>
      <c r="K14" s="11">
        <v>2558273.41279</v>
      </c>
      <c r="L14" s="12">
        <f t="shared" si="4"/>
        <v>2.4849447953432668</v>
      </c>
      <c r="M14" s="12">
        <f t="shared" si="5"/>
        <v>0.90166701968484519</v>
      </c>
    </row>
    <row r="15" spans="1:13" ht="14" x14ac:dyDescent="0.3">
      <c r="A15" s="10" t="s">
        <v>130</v>
      </c>
      <c r="B15" s="11">
        <v>35974.835639999998</v>
      </c>
      <c r="C15" s="11">
        <v>31690.212039999999</v>
      </c>
      <c r="D15" s="12">
        <f t="shared" si="0"/>
        <v>-11.910057471495371</v>
      </c>
      <c r="E15" s="12">
        <f t="shared" si="1"/>
        <v>0.12199612290400128</v>
      </c>
      <c r="F15" s="11">
        <v>381395.72947000002</v>
      </c>
      <c r="G15" s="11">
        <v>273660.88806999999</v>
      </c>
      <c r="H15" s="12">
        <f t="shared" si="2"/>
        <v>-28.247521688224431</v>
      </c>
      <c r="I15" s="12">
        <f t="shared" si="3"/>
        <v>0.12971379941445146</v>
      </c>
      <c r="J15" s="11">
        <v>587725.77962000004</v>
      </c>
      <c r="K15" s="11">
        <v>388004.57916000002</v>
      </c>
      <c r="L15" s="12">
        <f t="shared" si="4"/>
        <v>-33.982038458332006</v>
      </c>
      <c r="M15" s="12">
        <f t="shared" si="5"/>
        <v>0.1367527531522636</v>
      </c>
    </row>
    <row r="16" spans="1:13" ht="14" x14ac:dyDescent="0.3">
      <c r="A16" s="10" t="s">
        <v>131</v>
      </c>
      <c r="B16" s="11">
        <v>112281.46172000001</v>
      </c>
      <c r="C16" s="11">
        <v>186542.75237</v>
      </c>
      <c r="D16" s="12">
        <f t="shared" si="0"/>
        <v>66.138514330342289</v>
      </c>
      <c r="E16" s="12">
        <f t="shared" si="1"/>
        <v>0.71812370697476702</v>
      </c>
      <c r="F16" s="11">
        <v>805218.77928000002</v>
      </c>
      <c r="G16" s="11">
        <v>929558.00664000004</v>
      </c>
      <c r="H16" s="12">
        <f t="shared" si="2"/>
        <v>15.441670085138853</v>
      </c>
      <c r="I16" s="12">
        <f t="shared" si="3"/>
        <v>0.44060553069080122</v>
      </c>
      <c r="J16" s="11">
        <v>1066348.4694000001</v>
      </c>
      <c r="K16" s="11">
        <v>1183953.94411</v>
      </c>
      <c r="L16" s="12">
        <f t="shared" si="4"/>
        <v>11.028803255672397</v>
      </c>
      <c r="M16" s="12">
        <f t="shared" si="5"/>
        <v>0.41728621299533147</v>
      </c>
    </row>
    <row r="17" spans="1:13" ht="14" x14ac:dyDescent="0.3">
      <c r="A17" s="10" t="s">
        <v>132</v>
      </c>
      <c r="B17" s="11">
        <v>10118.767959999999</v>
      </c>
      <c r="C17" s="11">
        <v>9501.6188299999994</v>
      </c>
      <c r="D17" s="12">
        <f t="shared" si="0"/>
        <v>-6.0990540789117951</v>
      </c>
      <c r="E17" s="12">
        <f t="shared" si="1"/>
        <v>3.6577876383677634E-2</v>
      </c>
      <c r="F17" s="11">
        <v>121241.75358999999</v>
      </c>
      <c r="G17" s="11">
        <v>121105.75519</v>
      </c>
      <c r="H17" s="12">
        <f t="shared" si="2"/>
        <v>-0.11217125781593272</v>
      </c>
      <c r="I17" s="12">
        <f t="shared" si="3"/>
        <v>5.7403481174968199E-2</v>
      </c>
      <c r="J17" s="11">
        <v>156349.34239000001</v>
      </c>
      <c r="K17" s="11">
        <v>159734.45715</v>
      </c>
      <c r="L17" s="12">
        <f t="shared" si="4"/>
        <v>2.1650968966381186</v>
      </c>
      <c r="M17" s="12">
        <f t="shared" si="5"/>
        <v>5.6298631412638543E-2</v>
      </c>
    </row>
    <row r="18" spans="1:13" ht="15.5" x14ac:dyDescent="0.35">
      <c r="A18" s="8" t="s">
        <v>12</v>
      </c>
      <c r="B18" s="7">
        <f>B19</f>
        <v>346479.46185000002</v>
      </c>
      <c r="C18" s="7">
        <f>C19</f>
        <v>415823.59337000002</v>
      </c>
      <c r="D18" s="9">
        <f t="shared" si="0"/>
        <v>20.013922657851761</v>
      </c>
      <c r="E18" s="9">
        <f t="shared" si="1"/>
        <v>1.6007739594521806</v>
      </c>
      <c r="F18" s="7">
        <f>F19</f>
        <v>2856390.8476100001</v>
      </c>
      <c r="G18" s="7">
        <f>G19</f>
        <v>3083562.9797800002</v>
      </c>
      <c r="H18" s="9">
        <f t="shared" si="2"/>
        <v>7.9531179131203151</v>
      </c>
      <c r="I18" s="9">
        <f t="shared" si="3"/>
        <v>1.461592384143326</v>
      </c>
      <c r="J18" s="7">
        <f>J19</f>
        <v>3918897.4370499998</v>
      </c>
      <c r="K18" s="7">
        <f>K19</f>
        <v>4271054.5440600002</v>
      </c>
      <c r="L18" s="9">
        <f t="shared" si="4"/>
        <v>8.9861271611918259</v>
      </c>
      <c r="M18" s="9">
        <f t="shared" si="5"/>
        <v>1.5053391097295186</v>
      </c>
    </row>
    <row r="19" spans="1:13" ht="14" x14ac:dyDescent="0.3">
      <c r="A19" s="10" t="s">
        <v>133</v>
      </c>
      <c r="B19" s="11">
        <v>346479.46185000002</v>
      </c>
      <c r="C19" s="11">
        <v>415823.59337000002</v>
      </c>
      <c r="D19" s="12">
        <f t="shared" si="0"/>
        <v>20.013922657851761</v>
      </c>
      <c r="E19" s="12">
        <f t="shared" si="1"/>
        <v>1.6007739594521806</v>
      </c>
      <c r="F19" s="11">
        <v>2856390.8476100001</v>
      </c>
      <c r="G19" s="11">
        <v>3083562.9797800002</v>
      </c>
      <c r="H19" s="12">
        <f t="shared" si="2"/>
        <v>7.9531179131203151</v>
      </c>
      <c r="I19" s="12">
        <f t="shared" si="3"/>
        <v>1.461592384143326</v>
      </c>
      <c r="J19" s="11">
        <v>3918897.4370499998</v>
      </c>
      <c r="K19" s="11">
        <v>4271054.5440600002</v>
      </c>
      <c r="L19" s="12">
        <f t="shared" si="4"/>
        <v>8.9861271611918259</v>
      </c>
      <c r="M19" s="12">
        <f t="shared" si="5"/>
        <v>1.5053391097295186</v>
      </c>
    </row>
    <row r="20" spans="1:13" ht="15.5" x14ac:dyDescent="0.35">
      <c r="A20" s="8" t="s">
        <v>108</v>
      </c>
      <c r="B20" s="7">
        <f>B21</f>
        <v>685384.25297000003</v>
      </c>
      <c r="C20" s="7">
        <f>C21</f>
        <v>680845.61048000003</v>
      </c>
      <c r="D20" s="9">
        <f t="shared" si="0"/>
        <v>-0.66220408046034573</v>
      </c>
      <c r="E20" s="9">
        <f t="shared" si="1"/>
        <v>2.621015115642876</v>
      </c>
      <c r="F20" s="7">
        <f>F21</f>
        <v>5846389.2715400001</v>
      </c>
      <c r="G20" s="7">
        <f>G21</f>
        <v>5799648.2718500001</v>
      </c>
      <c r="H20" s="9">
        <f t="shared" si="2"/>
        <v>-0.79948490459801169</v>
      </c>
      <c r="I20" s="9">
        <f t="shared" si="3"/>
        <v>2.7490023068868021</v>
      </c>
      <c r="J20" s="7">
        <f>J21</f>
        <v>7913551.17851</v>
      </c>
      <c r="K20" s="7">
        <f>K21</f>
        <v>7937080.0857199999</v>
      </c>
      <c r="L20" s="9">
        <f t="shared" si="4"/>
        <v>0.29732425657263506</v>
      </c>
      <c r="M20" s="9">
        <f t="shared" si="5"/>
        <v>2.7974349067272852</v>
      </c>
    </row>
    <row r="21" spans="1:13" ht="14" x14ac:dyDescent="0.3">
      <c r="A21" s="10" t="s">
        <v>134</v>
      </c>
      <c r="B21" s="11">
        <v>685384.25297000003</v>
      </c>
      <c r="C21" s="11">
        <v>680845.61048000003</v>
      </c>
      <c r="D21" s="12">
        <f t="shared" si="0"/>
        <v>-0.66220408046034573</v>
      </c>
      <c r="E21" s="12">
        <f t="shared" si="1"/>
        <v>2.621015115642876</v>
      </c>
      <c r="F21" s="11">
        <v>5846389.2715400001</v>
      </c>
      <c r="G21" s="11">
        <v>5799648.2718500001</v>
      </c>
      <c r="H21" s="12">
        <f t="shared" si="2"/>
        <v>-0.79948490459801169</v>
      </c>
      <c r="I21" s="12">
        <f t="shared" si="3"/>
        <v>2.7490023068868021</v>
      </c>
      <c r="J21" s="11">
        <v>7913551.17851</v>
      </c>
      <c r="K21" s="11">
        <v>7937080.0857199999</v>
      </c>
      <c r="L21" s="12">
        <f t="shared" si="4"/>
        <v>0.29732425657263506</v>
      </c>
      <c r="M21" s="12">
        <f t="shared" si="5"/>
        <v>2.7974349067272852</v>
      </c>
    </row>
    <row r="22" spans="1:13" ht="16.5" x14ac:dyDescent="0.35">
      <c r="A22" s="79" t="s">
        <v>14</v>
      </c>
      <c r="B22" s="7">
        <f>B23+B27+B29</f>
        <v>16120891.255690001</v>
      </c>
      <c r="C22" s="7">
        <f>C23+C27+C29</f>
        <v>18823179.169189997</v>
      </c>
      <c r="D22" s="9">
        <f t="shared" si="0"/>
        <v>16.762645877573309</v>
      </c>
      <c r="E22" s="9">
        <f t="shared" si="1"/>
        <v>72.462591177049745</v>
      </c>
      <c r="F22" s="7">
        <f>F23+F27+F29</f>
        <v>143014302.59044999</v>
      </c>
      <c r="G22" s="7">
        <f>G23+G27+G29</f>
        <v>151191740.14216</v>
      </c>
      <c r="H22" s="9">
        <f t="shared" si="2"/>
        <v>5.7179159032280396</v>
      </c>
      <c r="I22" s="9">
        <f t="shared" si="3"/>
        <v>71.664077363169</v>
      </c>
      <c r="J22" s="7">
        <f>J23+J27+J29</f>
        <v>191272668.09696001</v>
      </c>
      <c r="K22" s="7">
        <f>K23+K27+K29</f>
        <v>202793076.01815003</v>
      </c>
      <c r="L22" s="9">
        <f t="shared" si="4"/>
        <v>6.0230288183934855</v>
      </c>
      <c r="M22" s="9">
        <f t="shared" si="5"/>
        <v>71.474701473206949</v>
      </c>
    </row>
    <row r="23" spans="1:13" ht="15.5" x14ac:dyDescent="0.35">
      <c r="A23" s="8" t="s">
        <v>15</v>
      </c>
      <c r="B23" s="7">
        <f>B24+B25+B26</f>
        <v>1177666.98921</v>
      </c>
      <c r="C23" s="7">
        <f>C24+C25+C26</f>
        <v>1252540.84895</v>
      </c>
      <c r="D23" s="9">
        <f>(C23-B23)/B23*100</f>
        <v>6.3578125587290772</v>
      </c>
      <c r="E23" s="9">
        <f t="shared" si="1"/>
        <v>4.8218398525674964</v>
      </c>
      <c r="F23" s="7">
        <f>F24+F25+F26</f>
        <v>10172320.74622</v>
      </c>
      <c r="G23" s="7">
        <f>G24+G25+G26</f>
        <v>10283759.49119</v>
      </c>
      <c r="H23" s="9">
        <f t="shared" si="2"/>
        <v>1.0955095474295744</v>
      </c>
      <c r="I23" s="9">
        <f t="shared" si="3"/>
        <v>4.8744470767246426</v>
      </c>
      <c r="J23" s="7">
        <f>J24+J25+J26</f>
        <v>13786209.181909999</v>
      </c>
      <c r="K23" s="7">
        <f>K24+K25+K26</f>
        <v>13796998.67907</v>
      </c>
      <c r="L23" s="9">
        <f t="shared" si="4"/>
        <v>7.8262972929197233E-2</v>
      </c>
      <c r="M23" s="9">
        <f t="shared" si="5"/>
        <v>4.8627713587445136</v>
      </c>
    </row>
    <row r="24" spans="1:13" ht="14" x14ac:dyDescent="0.3">
      <c r="A24" s="10" t="s">
        <v>135</v>
      </c>
      <c r="B24" s="11">
        <v>785821.57369999995</v>
      </c>
      <c r="C24" s="11">
        <v>839078.42523000005</v>
      </c>
      <c r="D24" s="12">
        <f t="shared" si="0"/>
        <v>6.7772193220966166</v>
      </c>
      <c r="E24" s="12">
        <f t="shared" si="1"/>
        <v>3.2301555622678926</v>
      </c>
      <c r="F24" s="11">
        <v>7042877.1740899999</v>
      </c>
      <c r="G24" s="11">
        <v>7162076.1426600004</v>
      </c>
      <c r="H24" s="12">
        <f t="shared" si="2"/>
        <v>1.6924754702314118</v>
      </c>
      <c r="I24" s="12">
        <f t="shared" si="3"/>
        <v>3.3947858413818803</v>
      </c>
      <c r="J24" s="11">
        <v>9516543.9877799992</v>
      </c>
      <c r="K24" s="11">
        <v>9522937.6403599996</v>
      </c>
      <c r="L24" s="12">
        <f t="shared" si="4"/>
        <v>6.7184605968410582E-2</v>
      </c>
      <c r="M24" s="12">
        <f t="shared" si="5"/>
        <v>3.3563726057973429</v>
      </c>
    </row>
    <row r="25" spans="1:13" ht="14" x14ac:dyDescent="0.3">
      <c r="A25" s="10" t="s">
        <v>136</v>
      </c>
      <c r="B25" s="11">
        <v>128454.37127</v>
      </c>
      <c r="C25" s="11">
        <v>134314.96161999999</v>
      </c>
      <c r="D25" s="12">
        <f t="shared" si="0"/>
        <v>4.5623907478255674</v>
      </c>
      <c r="E25" s="12">
        <f t="shared" si="1"/>
        <v>0.51706516021278515</v>
      </c>
      <c r="F25" s="11">
        <v>1113795.0149999999</v>
      </c>
      <c r="G25" s="11">
        <v>1104517.9742300001</v>
      </c>
      <c r="H25" s="12">
        <f t="shared" si="2"/>
        <v>-0.83292173560319327</v>
      </c>
      <c r="I25" s="12">
        <f t="shared" si="3"/>
        <v>0.52353562092614048</v>
      </c>
      <c r="J25" s="11">
        <v>1472803.67123</v>
      </c>
      <c r="K25" s="11">
        <v>1435041.4415500001</v>
      </c>
      <c r="L25" s="12">
        <f t="shared" si="4"/>
        <v>-2.5639690080662993</v>
      </c>
      <c r="M25" s="12">
        <f t="shared" si="5"/>
        <v>0.5057823504155875</v>
      </c>
    </row>
    <row r="26" spans="1:13" ht="14" x14ac:dyDescent="0.3">
      <c r="A26" s="10" t="s">
        <v>137</v>
      </c>
      <c r="B26" s="11">
        <v>263391.04424000002</v>
      </c>
      <c r="C26" s="11">
        <v>279147.4621</v>
      </c>
      <c r="D26" s="12">
        <f t="shared" si="0"/>
        <v>5.9821388025793514</v>
      </c>
      <c r="E26" s="12">
        <f t="shared" si="1"/>
        <v>1.0746191300868191</v>
      </c>
      <c r="F26" s="11">
        <v>2015648.5571300001</v>
      </c>
      <c r="G26" s="11">
        <v>2017165.3743</v>
      </c>
      <c r="H26" s="12">
        <f t="shared" si="2"/>
        <v>7.525206537788863E-2</v>
      </c>
      <c r="I26" s="12">
        <f t="shared" si="3"/>
        <v>0.95612561441662181</v>
      </c>
      <c r="J26" s="11">
        <v>2796861.5229000002</v>
      </c>
      <c r="K26" s="11">
        <v>2839019.5971599999</v>
      </c>
      <c r="L26" s="12">
        <f t="shared" si="4"/>
        <v>1.5073350580577529</v>
      </c>
      <c r="M26" s="12">
        <f t="shared" si="5"/>
        <v>1.0006164025315836</v>
      </c>
    </row>
    <row r="27" spans="1:13" ht="15.5" x14ac:dyDescent="0.35">
      <c r="A27" s="8" t="s">
        <v>19</v>
      </c>
      <c r="B27" s="7">
        <f>B28</f>
        <v>2454619.4548300002</v>
      </c>
      <c r="C27" s="7">
        <f>C28</f>
        <v>3067874.83831</v>
      </c>
      <c r="D27" s="9">
        <f t="shared" si="0"/>
        <v>24.983725370272197</v>
      </c>
      <c r="E27" s="9">
        <f t="shared" si="1"/>
        <v>11.810234508880862</v>
      </c>
      <c r="F27" s="7">
        <f>F28</f>
        <v>24241487.52352</v>
      </c>
      <c r="G27" s="7">
        <f>G28</f>
        <v>25801722.115200002</v>
      </c>
      <c r="H27" s="9">
        <f t="shared" si="2"/>
        <v>6.4362163838592963</v>
      </c>
      <c r="I27" s="9">
        <f t="shared" si="3"/>
        <v>12.229878484288108</v>
      </c>
      <c r="J27" s="7">
        <f>J28</f>
        <v>31865955.640999999</v>
      </c>
      <c r="K27" s="7">
        <f>K28</f>
        <v>33403397.177530002</v>
      </c>
      <c r="L27" s="9">
        <f t="shared" si="4"/>
        <v>4.8247149837611332</v>
      </c>
      <c r="M27" s="9">
        <f t="shared" si="5"/>
        <v>11.773073757415855</v>
      </c>
    </row>
    <row r="28" spans="1:13" ht="14" x14ac:dyDescent="0.3">
      <c r="A28" s="10" t="s">
        <v>138</v>
      </c>
      <c r="B28" s="11">
        <v>2454619.4548300002</v>
      </c>
      <c r="C28" s="11">
        <v>3067874.83831</v>
      </c>
      <c r="D28" s="12">
        <f t="shared" si="0"/>
        <v>24.983725370272197</v>
      </c>
      <c r="E28" s="12">
        <f t="shared" si="1"/>
        <v>11.810234508880862</v>
      </c>
      <c r="F28" s="11">
        <v>24241487.52352</v>
      </c>
      <c r="G28" s="11">
        <v>25801722.115200002</v>
      </c>
      <c r="H28" s="12">
        <f t="shared" si="2"/>
        <v>6.4362163838592963</v>
      </c>
      <c r="I28" s="12">
        <f t="shared" si="3"/>
        <v>12.229878484288108</v>
      </c>
      <c r="J28" s="11">
        <v>31865955.640999999</v>
      </c>
      <c r="K28" s="11">
        <v>33403397.177530002</v>
      </c>
      <c r="L28" s="12">
        <f t="shared" si="4"/>
        <v>4.8247149837611332</v>
      </c>
      <c r="M28" s="12">
        <f t="shared" si="5"/>
        <v>11.773073757415855</v>
      </c>
    </row>
    <row r="29" spans="1:13" ht="15.5" x14ac:dyDescent="0.35">
      <c r="A29" s="8" t="s">
        <v>21</v>
      </c>
      <c r="B29" s="7">
        <f>B30+B31+B32+B33+B34+B35+B36+B37+B38+B39+B40</f>
        <v>12488604.811650001</v>
      </c>
      <c r="C29" s="7">
        <f>C30+C31+C32+C33+C34+C35+C36+C37+C38+C39+C40</f>
        <v>14502763.481929999</v>
      </c>
      <c r="D29" s="9">
        <f t="shared" si="0"/>
        <v>16.127971864407861</v>
      </c>
      <c r="E29" s="9">
        <f t="shared" si="1"/>
        <v>55.830516815601392</v>
      </c>
      <c r="F29" s="7">
        <f>F30+F31+F32+F33+F34+F35+F36+F37+F38+F39+F40</f>
        <v>108600494.32071</v>
      </c>
      <c r="G29" s="7">
        <f>G30+G31+G32+G33+G34+G35+G36+G37+G38+G39+G40</f>
        <v>115106258.53577</v>
      </c>
      <c r="H29" s="9">
        <f t="shared" si="2"/>
        <v>5.9905475161537574</v>
      </c>
      <c r="I29" s="9">
        <f t="shared" si="3"/>
        <v>54.559751802156242</v>
      </c>
      <c r="J29" s="7">
        <f>J30+J31+J32+J33+J34+J35+J36+J37+J38+J39+J40</f>
        <v>145620503.27405</v>
      </c>
      <c r="K29" s="7">
        <f>K30+K31+K32+K33+K34+K35+K36+K37+K38+K39+K40</f>
        <v>155592680.16155002</v>
      </c>
      <c r="L29" s="9">
        <f t="shared" si="4"/>
        <v>6.8480582495535778</v>
      </c>
      <c r="M29" s="9">
        <f t="shared" si="5"/>
        <v>54.838856357046573</v>
      </c>
    </row>
    <row r="30" spans="1:13" ht="14" x14ac:dyDescent="0.3">
      <c r="A30" s="10" t="s">
        <v>139</v>
      </c>
      <c r="B30" s="11">
        <v>1485180.3766000001</v>
      </c>
      <c r="C30" s="11">
        <v>1405586.7256499999</v>
      </c>
      <c r="D30" s="12">
        <f t="shared" si="0"/>
        <v>-5.3591908568178521</v>
      </c>
      <c r="E30" s="12">
        <f t="shared" si="1"/>
        <v>5.4110124198029856</v>
      </c>
      <c r="F30" s="11">
        <v>12697374.39353</v>
      </c>
      <c r="G30" s="11">
        <v>12366602.79879</v>
      </c>
      <c r="H30" s="12">
        <f t="shared" si="2"/>
        <v>-2.6050393135493088</v>
      </c>
      <c r="I30" s="12">
        <f t="shared" si="3"/>
        <v>5.8617036807617202</v>
      </c>
      <c r="J30" s="11">
        <v>17013423.492479999</v>
      </c>
      <c r="K30" s="11">
        <v>16429112.868589999</v>
      </c>
      <c r="L30" s="12">
        <f t="shared" si="4"/>
        <v>-3.4344094482116847</v>
      </c>
      <c r="M30" s="12">
        <f t="shared" si="5"/>
        <v>5.790463662807678</v>
      </c>
    </row>
    <row r="31" spans="1:13" ht="14" x14ac:dyDescent="0.3">
      <c r="A31" s="10" t="s">
        <v>140</v>
      </c>
      <c r="B31" s="11">
        <v>3657357.82644</v>
      </c>
      <c r="C31" s="11">
        <v>3940038.7876900001</v>
      </c>
      <c r="D31" s="12">
        <f t="shared" si="0"/>
        <v>7.7291032123361099</v>
      </c>
      <c r="E31" s="12">
        <f t="shared" si="1"/>
        <v>15.167757652831455</v>
      </c>
      <c r="F31" s="11">
        <v>30198313.725880001</v>
      </c>
      <c r="G31" s="11">
        <v>31145349.129779998</v>
      </c>
      <c r="H31" s="12">
        <f t="shared" si="2"/>
        <v>3.1360539283635123</v>
      </c>
      <c r="I31" s="12">
        <f t="shared" si="3"/>
        <v>14.762729150685033</v>
      </c>
      <c r="J31" s="11">
        <v>40489000.422710001</v>
      </c>
      <c r="K31" s="11">
        <v>42463747.207889996</v>
      </c>
      <c r="L31" s="12">
        <f t="shared" si="4"/>
        <v>4.877242620374429</v>
      </c>
      <c r="M31" s="12">
        <f t="shared" si="5"/>
        <v>14.966406717189997</v>
      </c>
    </row>
    <row r="32" spans="1:13" ht="14" x14ac:dyDescent="0.3">
      <c r="A32" s="10" t="s">
        <v>141</v>
      </c>
      <c r="B32" s="11">
        <v>230420.19359000001</v>
      </c>
      <c r="C32" s="11">
        <v>181434.49786999999</v>
      </c>
      <c r="D32" s="12">
        <f t="shared" si="0"/>
        <v>-21.259289369039895</v>
      </c>
      <c r="E32" s="12">
        <f t="shared" si="1"/>
        <v>0.69845873146055082</v>
      </c>
      <c r="F32" s="11">
        <v>1483165.69551</v>
      </c>
      <c r="G32" s="11">
        <v>1998191.7314500001</v>
      </c>
      <c r="H32" s="12">
        <f t="shared" si="2"/>
        <v>34.724780751007309</v>
      </c>
      <c r="I32" s="12">
        <f t="shared" si="3"/>
        <v>0.94713220903756457</v>
      </c>
      <c r="J32" s="11">
        <v>2029946.74755</v>
      </c>
      <c r="K32" s="11">
        <v>2758554.5732</v>
      </c>
      <c r="L32" s="12">
        <f t="shared" si="4"/>
        <v>35.892952686043486</v>
      </c>
      <c r="M32" s="12">
        <f t="shared" si="5"/>
        <v>0.97225639301103817</v>
      </c>
    </row>
    <row r="33" spans="1:13" ht="14" x14ac:dyDescent="0.3">
      <c r="A33" s="10" t="s">
        <v>142</v>
      </c>
      <c r="B33" s="11">
        <v>1507297.37105</v>
      </c>
      <c r="C33" s="11">
        <v>2063400.8944699999</v>
      </c>
      <c r="D33" s="12">
        <f t="shared" si="0"/>
        <v>36.894081692228532</v>
      </c>
      <c r="E33" s="12">
        <f t="shared" si="1"/>
        <v>7.9433646200995343</v>
      </c>
      <c r="F33" s="11">
        <v>12879570.733969999</v>
      </c>
      <c r="G33" s="11">
        <v>14715675.41151</v>
      </c>
      <c r="H33" s="12">
        <f t="shared" si="2"/>
        <v>14.255946222627248</v>
      </c>
      <c r="I33" s="12">
        <f t="shared" si="3"/>
        <v>6.9751515535845323</v>
      </c>
      <c r="J33" s="11">
        <v>17353719.50505</v>
      </c>
      <c r="K33" s="11">
        <v>19559684.703450002</v>
      </c>
      <c r="L33" s="12">
        <f t="shared" si="4"/>
        <v>12.711771662311689</v>
      </c>
      <c r="M33" s="12">
        <f t="shared" si="5"/>
        <v>6.8938380566998152</v>
      </c>
    </row>
    <row r="34" spans="1:13" ht="14" x14ac:dyDescent="0.3">
      <c r="A34" s="10" t="s">
        <v>143</v>
      </c>
      <c r="B34" s="11">
        <v>940602.60286999994</v>
      </c>
      <c r="C34" s="11">
        <v>954644.75662999996</v>
      </c>
      <c r="D34" s="12">
        <f t="shared" si="0"/>
        <v>1.492889102917013</v>
      </c>
      <c r="E34" s="12">
        <f t="shared" si="1"/>
        <v>3.6750451184262212</v>
      </c>
      <c r="F34" s="11">
        <v>8058079.1539099999</v>
      </c>
      <c r="G34" s="11">
        <v>8228642.4578900002</v>
      </c>
      <c r="H34" s="12">
        <f t="shared" si="2"/>
        <v>2.1166744669818534</v>
      </c>
      <c r="I34" s="12">
        <f t="shared" si="3"/>
        <v>3.9003325786290621</v>
      </c>
      <c r="J34" s="11">
        <v>10959686.3124</v>
      </c>
      <c r="K34" s="11">
        <v>11424302.0142</v>
      </c>
      <c r="L34" s="12">
        <f t="shared" si="4"/>
        <v>4.2393156935005045</v>
      </c>
      <c r="M34" s="12">
        <f t="shared" si="5"/>
        <v>4.0265111217683804</v>
      </c>
    </row>
    <row r="35" spans="1:13" ht="14" x14ac:dyDescent="0.3">
      <c r="A35" s="10" t="s">
        <v>144</v>
      </c>
      <c r="B35" s="11">
        <v>1130663.3617799999</v>
      </c>
      <c r="C35" s="11">
        <v>1320510.4526800001</v>
      </c>
      <c r="D35" s="12">
        <f t="shared" si="0"/>
        <v>16.790770561551096</v>
      </c>
      <c r="E35" s="12">
        <f t="shared" si="1"/>
        <v>5.083498819062104</v>
      </c>
      <c r="F35" s="11">
        <v>9863486.7774</v>
      </c>
      <c r="G35" s="11">
        <v>11234445.217420001</v>
      </c>
      <c r="H35" s="12">
        <f t="shared" si="2"/>
        <v>13.899328614311612</v>
      </c>
      <c r="I35" s="12">
        <f t="shared" si="3"/>
        <v>5.3250670336650616</v>
      </c>
      <c r="J35" s="11">
        <v>13012155.54281</v>
      </c>
      <c r="K35" s="11">
        <v>14609434.80549</v>
      </c>
      <c r="L35" s="12">
        <f t="shared" si="4"/>
        <v>12.275285654440188</v>
      </c>
      <c r="M35" s="12">
        <f t="shared" si="5"/>
        <v>5.1491156005800729</v>
      </c>
    </row>
    <row r="36" spans="1:13" ht="14" x14ac:dyDescent="0.3">
      <c r="A36" s="10" t="s">
        <v>145</v>
      </c>
      <c r="B36" s="11">
        <v>1478955.1970299999</v>
      </c>
      <c r="C36" s="11">
        <v>1485807.0152400001</v>
      </c>
      <c r="D36" s="12">
        <f t="shared" si="0"/>
        <v>0.4632877469013138</v>
      </c>
      <c r="E36" s="12">
        <f t="shared" si="1"/>
        <v>5.7198321997357757</v>
      </c>
      <c r="F36" s="11">
        <v>12440810.49241</v>
      </c>
      <c r="G36" s="11">
        <v>12742962.66006</v>
      </c>
      <c r="H36" s="12">
        <f t="shared" si="2"/>
        <v>2.4287177096246175</v>
      </c>
      <c r="I36" s="12">
        <f t="shared" si="3"/>
        <v>6.0400962449923083</v>
      </c>
      <c r="J36" s="11">
        <v>16373722.696839999</v>
      </c>
      <c r="K36" s="11">
        <v>16834061.578499999</v>
      </c>
      <c r="L36" s="12">
        <f t="shared" si="4"/>
        <v>2.8114491138221198</v>
      </c>
      <c r="M36" s="12">
        <f t="shared" si="5"/>
        <v>5.9331883983907954</v>
      </c>
    </row>
    <row r="37" spans="1:13" ht="14" x14ac:dyDescent="0.3">
      <c r="A37" s="13" t="s">
        <v>146</v>
      </c>
      <c r="B37" s="11">
        <v>381323.38640000002</v>
      </c>
      <c r="C37" s="11">
        <v>375532.81488000002</v>
      </c>
      <c r="D37" s="12">
        <f t="shared" si="0"/>
        <v>-1.5185461281742141</v>
      </c>
      <c r="E37" s="12">
        <f t="shared" si="1"/>
        <v>1.44566869356252</v>
      </c>
      <c r="F37" s="11">
        <v>3350887.3195799999</v>
      </c>
      <c r="G37" s="11">
        <v>3399091.07595</v>
      </c>
      <c r="H37" s="12">
        <f t="shared" si="2"/>
        <v>1.4385370731010416</v>
      </c>
      <c r="I37" s="12">
        <f t="shared" si="3"/>
        <v>1.6111510165985055</v>
      </c>
      <c r="J37" s="11">
        <v>4400066.5970400004</v>
      </c>
      <c r="K37" s="11">
        <v>4546601.3337700004</v>
      </c>
      <c r="L37" s="12">
        <f t="shared" si="4"/>
        <v>3.3302845195246915</v>
      </c>
      <c r="M37" s="12">
        <f t="shared" si="5"/>
        <v>1.6024559587025085</v>
      </c>
    </row>
    <row r="38" spans="1:13" ht="14" x14ac:dyDescent="0.3">
      <c r="A38" s="10" t="s">
        <v>147</v>
      </c>
      <c r="B38" s="11">
        <v>498420.43046</v>
      </c>
      <c r="C38" s="11">
        <v>1511859.55803</v>
      </c>
      <c r="D38" s="12">
        <f t="shared" si="0"/>
        <v>203.33017381223343</v>
      </c>
      <c r="E38" s="12">
        <f t="shared" si="1"/>
        <v>5.820125287335153</v>
      </c>
      <c r="F38" s="11">
        <v>6192322.4541300004</v>
      </c>
      <c r="G38" s="11">
        <v>6860105.45474</v>
      </c>
      <c r="H38" s="12">
        <f t="shared" si="2"/>
        <v>10.784047593720162</v>
      </c>
      <c r="I38" s="12">
        <f t="shared" si="3"/>
        <v>3.2516533480316445</v>
      </c>
      <c r="J38" s="11">
        <v>8261668.94307</v>
      </c>
      <c r="K38" s="11">
        <v>8597065.9587699994</v>
      </c>
      <c r="L38" s="12">
        <f t="shared" si="4"/>
        <v>4.0596762955665877</v>
      </c>
      <c r="M38" s="12">
        <f t="shared" si="5"/>
        <v>3.0300478448956509</v>
      </c>
    </row>
    <row r="39" spans="1:13" ht="14" x14ac:dyDescent="0.3">
      <c r="A39" s="10" t="s">
        <v>148</v>
      </c>
      <c r="B39" s="11">
        <v>572821.24259000004</v>
      </c>
      <c r="C39" s="11">
        <v>634108.31637000002</v>
      </c>
      <c r="D39" s="12">
        <f>(C39-B39)/B39*100</f>
        <v>10.699162185901431</v>
      </c>
      <c r="E39" s="12">
        <f t="shared" si="1"/>
        <v>2.4410930416205523</v>
      </c>
      <c r="F39" s="11">
        <v>5990983.65821</v>
      </c>
      <c r="G39" s="11">
        <v>6926489.9327699998</v>
      </c>
      <c r="H39" s="12">
        <f t="shared" si="2"/>
        <v>15.615236627761266</v>
      </c>
      <c r="I39" s="12">
        <f t="shared" si="3"/>
        <v>3.2831192360807027</v>
      </c>
      <c r="J39" s="11">
        <v>8422263.3392299991</v>
      </c>
      <c r="K39" s="11">
        <v>10941333.12542</v>
      </c>
      <c r="L39" s="12">
        <f t="shared" si="4"/>
        <v>29.90965355424645</v>
      </c>
      <c r="M39" s="12">
        <f t="shared" si="5"/>
        <v>3.8562880657143994</v>
      </c>
    </row>
    <row r="40" spans="1:13" ht="14" x14ac:dyDescent="0.3">
      <c r="A40" s="10" t="s">
        <v>149</v>
      </c>
      <c r="B40" s="11">
        <v>605562.82284000004</v>
      </c>
      <c r="C40" s="11">
        <v>629839.66241999995</v>
      </c>
      <c r="D40" s="12">
        <f>(C40-B40)/B40*100</f>
        <v>4.0089712684383638</v>
      </c>
      <c r="E40" s="12">
        <f t="shared" si="1"/>
        <v>2.424660231664546</v>
      </c>
      <c r="F40" s="11">
        <v>5445499.9161799997</v>
      </c>
      <c r="G40" s="11">
        <v>5488702.6654099999</v>
      </c>
      <c r="H40" s="12">
        <f t="shared" si="2"/>
        <v>0.79336608015792198</v>
      </c>
      <c r="I40" s="12">
        <f t="shared" si="3"/>
        <v>2.6016157500901067</v>
      </c>
      <c r="J40" s="11">
        <v>7304849.6748700002</v>
      </c>
      <c r="K40" s="11">
        <v>7428781.9922700003</v>
      </c>
      <c r="L40" s="12">
        <f t="shared" si="4"/>
        <v>1.6965758765214507</v>
      </c>
      <c r="M40" s="12">
        <f t="shared" si="5"/>
        <v>2.6182845372862329</v>
      </c>
    </row>
    <row r="41" spans="1:13" ht="15.5" x14ac:dyDescent="0.35">
      <c r="A41" s="8" t="s">
        <v>30</v>
      </c>
      <c r="B41" s="7">
        <f>B42</f>
        <v>549583.27093999996</v>
      </c>
      <c r="C41" s="7">
        <f>C42</f>
        <v>682562.26997000002</v>
      </c>
      <c r="D41" s="9">
        <f t="shared" si="0"/>
        <v>24.196333123923978</v>
      </c>
      <c r="E41" s="9">
        <f t="shared" si="1"/>
        <v>2.6276236483299407</v>
      </c>
      <c r="F41" s="7">
        <f>F42</f>
        <v>4506728.5809699995</v>
      </c>
      <c r="G41" s="7">
        <f>G42</f>
        <v>5411494.4817599999</v>
      </c>
      <c r="H41" s="9">
        <f t="shared" si="2"/>
        <v>20.075890627415248</v>
      </c>
      <c r="I41" s="9">
        <f t="shared" si="3"/>
        <v>2.5650194833829385</v>
      </c>
      <c r="J41" s="7">
        <f>J42</f>
        <v>6093116.7165099997</v>
      </c>
      <c r="K41" s="7">
        <f>K42</f>
        <v>7115122.6347099999</v>
      </c>
      <c r="L41" s="9">
        <f t="shared" si="4"/>
        <v>16.77312229110527</v>
      </c>
      <c r="M41" s="9">
        <f t="shared" si="5"/>
        <v>2.5077348608077701</v>
      </c>
    </row>
    <row r="42" spans="1:13" ht="14" x14ac:dyDescent="0.3">
      <c r="A42" s="10" t="s">
        <v>150</v>
      </c>
      <c r="B42" s="11">
        <v>549583.27093999996</v>
      </c>
      <c r="C42" s="11">
        <v>682562.26997000002</v>
      </c>
      <c r="D42" s="12">
        <f t="shared" si="0"/>
        <v>24.196333123923978</v>
      </c>
      <c r="E42" s="12">
        <f t="shared" si="1"/>
        <v>2.6276236483299407</v>
      </c>
      <c r="F42" s="11">
        <v>4506728.5809699995</v>
      </c>
      <c r="G42" s="11">
        <v>5411494.4817599999</v>
      </c>
      <c r="H42" s="12">
        <f t="shared" si="2"/>
        <v>20.075890627415248</v>
      </c>
      <c r="I42" s="12">
        <f t="shared" si="3"/>
        <v>2.5650194833829385</v>
      </c>
      <c r="J42" s="11">
        <v>6093116.7165099997</v>
      </c>
      <c r="K42" s="11">
        <v>7115122.6347099999</v>
      </c>
      <c r="L42" s="12">
        <f t="shared" si="4"/>
        <v>16.77312229110527</v>
      </c>
      <c r="M42" s="12">
        <f t="shared" si="5"/>
        <v>2.5077348608077701</v>
      </c>
    </row>
    <row r="43" spans="1:13" ht="15.5" x14ac:dyDescent="0.35">
      <c r="A43" s="8" t="s">
        <v>32</v>
      </c>
      <c r="B43" s="7">
        <f>B8+B22+B41</f>
        <v>19585539.690299999</v>
      </c>
      <c r="C43" s="7">
        <f>C8+C22+C41</f>
        <v>22689202.518769998</v>
      </c>
      <c r="D43" s="9">
        <f t="shared" si="0"/>
        <v>15.846705669321585</v>
      </c>
      <c r="E43" s="9">
        <f t="shared" si="1"/>
        <v>87.34541553650142</v>
      </c>
      <c r="F43" s="14">
        <f>F8+F22+F41</f>
        <v>173515270.23823997</v>
      </c>
      <c r="G43" s="14">
        <f>G8+G22+G41</f>
        <v>183737397.12333</v>
      </c>
      <c r="H43" s="15">
        <f t="shared" si="2"/>
        <v>5.8911972825531933</v>
      </c>
      <c r="I43" s="9">
        <f t="shared" si="3"/>
        <v>87.090544956839793</v>
      </c>
      <c r="J43" s="14">
        <f>J8+J22+J41</f>
        <v>233472319.88</v>
      </c>
      <c r="K43" s="14">
        <f>K8+K22+K41</f>
        <v>247411702.54644006</v>
      </c>
      <c r="L43" s="15">
        <f t="shared" si="4"/>
        <v>5.9704647958287422</v>
      </c>
      <c r="M43" s="9">
        <f t="shared" si="5"/>
        <v>87.20059840160414</v>
      </c>
    </row>
    <row r="44" spans="1:13" ht="31" x14ac:dyDescent="0.25">
      <c r="A44" s="121" t="s">
        <v>218</v>
      </c>
      <c r="B44" s="122">
        <f>B45-B43</f>
        <v>2928008.1357000023</v>
      </c>
      <c r="C44" s="122">
        <f>C45-C43</f>
        <v>3287206.6372300014</v>
      </c>
      <c r="D44" s="123">
        <f>(C44-B44)/B44*100</f>
        <v>12.267674298798527</v>
      </c>
      <c r="E44" s="123">
        <f t="shared" ref="E44" si="6">C44/C$45*100</f>
        <v>12.654584463498592</v>
      </c>
      <c r="F44" s="122">
        <f>F45-F43</f>
        <v>26964231.189760029</v>
      </c>
      <c r="G44" s="122">
        <f>G45-G43</f>
        <v>27235444.089670002</v>
      </c>
      <c r="H44" s="124">
        <f>(G44-F44)/F44*100</f>
        <v>1.0058247090425827</v>
      </c>
      <c r="I44" s="123">
        <f t="shared" si="3"/>
        <v>12.909455043160206</v>
      </c>
      <c r="J44" s="122">
        <f>J45-J43</f>
        <v>36124307.319000006</v>
      </c>
      <c r="K44" s="122">
        <f>K45-K43</f>
        <v>36315367.085559964</v>
      </c>
      <c r="L44" s="124">
        <f>(K44-J44)/J44*100</f>
        <v>0.52889530828309705</v>
      </c>
      <c r="M44" s="123">
        <f t="shared" si="5"/>
        <v>12.799401598395866</v>
      </c>
    </row>
    <row r="45" spans="1:13" ht="20" x14ac:dyDescent="0.25">
      <c r="A45" s="125" t="s">
        <v>219</v>
      </c>
      <c r="B45" s="126">
        <v>22513547.826000001</v>
      </c>
      <c r="C45" s="126">
        <v>25976409.155999999</v>
      </c>
      <c r="D45" s="127">
        <f>(C45-B45)/B45*100</f>
        <v>15.381233365630969</v>
      </c>
      <c r="E45" s="128">
        <f>C45/C$45*100</f>
        <v>100</v>
      </c>
      <c r="F45" s="126">
        <v>200479501.428</v>
      </c>
      <c r="G45" s="126">
        <v>210972841.213</v>
      </c>
      <c r="H45" s="127">
        <f>(G45-F45)/F45*100</f>
        <v>5.2341210499112121</v>
      </c>
      <c r="I45" s="128">
        <f>G45/G$45*100</f>
        <v>100</v>
      </c>
      <c r="J45" s="126">
        <v>269596627.199</v>
      </c>
      <c r="K45" s="126">
        <v>283727069.63200003</v>
      </c>
      <c r="L45" s="127">
        <f>(K45-J45)/J45*100</f>
        <v>5.2413276010941283</v>
      </c>
      <c r="M45" s="128">
        <f>K45/K$45*100</f>
        <v>100</v>
      </c>
    </row>
    <row r="46" spans="1:13" ht="20.25" customHeight="1" x14ac:dyDescent="0.25"/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08984375" defaultRowHeight="12.5" x14ac:dyDescent="0.25"/>
  <cols>
    <col min="1" max="1" width="29.08984375" customWidth="1"/>
    <col min="2" max="2" width="20" style="31" customWidth="1"/>
    <col min="3" max="3" width="17.54296875" style="31" customWidth="1"/>
    <col min="4" max="4" width="9.36328125" bestFit="1" customWidth="1"/>
  </cols>
  <sheetData>
    <row r="2" spans="1:4" ht="24.65" customHeight="1" x14ac:dyDescent="0.4">
      <c r="A2" s="152" t="s">
        <v>60</v>
      </c>
      <c r="B2" s="152"/>
      <c r="C2" s="152"/>
      <c r="D2" s="152"/>
    </row>
    <row r="3" spans="1:4" ht="15.5" x14ac:dyDescent="0.35">
      <c r="A3" s="151" t="s">
        <v>61</v>
      </c>
      <c r="B3" s="151"/>
      <c r="C3" s="151"/>
      <c r="D3" s="151"/>
    </row>
    <row r="4" spans="1:4" x14ac:dyDescent="0.25">
      <c r="A4" s="107"/>
      <c r="B4" s="108"/>
      <c r="C4" s="108"/>
      <c r="D4" s="107"/>
    </row>
    <row r="5" spans="1:4" ht="13" x14ac:dyDescent="0.3">
      <c r="A5" s="109" t="s">
        <v>62</v>
      </c>
      <c r="B5" s="110" t="s">
        <v>151</v>
      </c>
      <c r="C5" s="110" t="s">
        <v>152</v>
      </c>
      <c r="D5" s="111" t="s">
        <v>63</v>
      </c>
    </row>
    <row r="6" spans="1:4" x14ac:dyDescent="0.25">
      <c r="A6" s="112" t="s">
        <v>153</v>
      </c>
      <c r="B6" s="113">
        <v>41.115349999999999</v>
      </c>
      <c r="C6" s="113">
        <v>5609.3625499999998</v>
      </c>
      <c r="D6" s="119">
        <f t="shared" ref="D6:D15" si="0">(C6-B6)/B6</f>
        <v>135.42988689139213</v>
      </c>
    </row>
    <row r="7" spans="1:4" x14ac:dyDescent="0.25">
      <c r="A7" s="112" t="s">
        <v>154</v>
      </c>
      <c r="B7" s="113">
        <v>1.1477900000000001</v>
      </c>
      <c r="C7" s="113">
        <v>73.735159999999993</v>
      </c>
      <c r="D7" s="119">
        <f t="shared" si="0"/>
        <v>63.240984849144866</v>
      </c>
    </row>
    <row r="8" spans="1:4" x14ac:dyDescent="0.25">
      <c r="A8" s="112" t="s">
        <v>155</v>
      </c>
      <c r="B8" s="113">
        <v>0.54559000000000002</v>
      </c>
      <c r="C8" s="113">
        <v>21.267990000000001</v>
      </c>
      <c r="D8" s="119">
        <f t="shared" si="0"/>
        <v>37.981634560750749</v>
      </c>
    </row>
    <row r="9" spans="1:4" x14ac:dyDescent="0.25">
      <c r="A9" s="112" t="s">
        <v>156</v>
      </c>
      <c r="B9" s="113">
        <v>1.1681999999999999</v>
      </c>
      <c r="C9" s="113">
        <v>20.89</v>
      </c>
      <c r="D9" s="119">
        <f t="shared" si="0"/>
        <v>16.882211950008564</v>
      </c>
    </row>
    <row r="10" spans="1:4" x14ac:dyDescent="0.25">
      <c r="A10" s="112" t="s">
        <v>157</v>
      </c>
      <c r="B10" s="113">
        <v>0.97128000000000003</v>
      </c>
      <c r="C10" s="113">
        <v>14.51098</v>
      </c>
      <c r="D10" s="119">
        <f t="shared" si="0"/>
        <v>13.940058479532164</v>
      </c>
    </row>
    <row r="11" spans="1:4" x14ac:dyDescent="0.25">
      <c r="A11" s="112" t="s">
        <v>158</v>
      </c>
      <c r="B11" s="113">
        <v>5285.5232299999998</v>
      </c>
      <c r="C11" s="113">
        <v>65938.534969999993</v>
      </c>
      <c r="D11" s="119">
        <f t="shared" si="0"/>
        <v>11.475308895766597</v>
      </c>
    </row>
    <row r="12" spans="1:4" x14ac:dyDescent="0.25">
      <c r="A12" s="112" t="s">
        <v>159</v>
      </c>
      <c r="B12" s="113">
        <v>169.46284</v>
      </c>
      <c r="C12" s="113">
        <v>1765.8928800000001</v>
      </c>
      <c r="D12" s="119">
        <f t="shared" si="0"/>
        <v>9.4205316044508649</v>
      </c>
    </row>
    <row r="13" spans="1:4" x14ac:dyDescent="0.25">
      <c r="A13" s="112" t="s">
        <v>160</v>
      </c>
      <c r="B13" s="113">
        <v>280.97424999999998</v>
      </c>
      <c r="C13" s="113">
        <v>2844.1782600000001</v>
      </c>
      <c r="D13" s="119">
        <f t="shared" si="0"/>
        <v>9.1225584194992972</v>
      </c>
    </row>
    <row r="14" spans="1:4" x14ac:dyDescent="0.25">
      <c r="A14" s="112" t="s">
        <v>161</v>
      </c>
      <c r="B14" s="113">
        <v>102907.46015</v>
      </c>
      <c r="C14" s="113">
        <v>1024194.82631</v>
      </c>
      <c r="D14" s="119">
        <f t="shared" si="0"/>
        <v>8.9525809384189721</v>
      </c>
    </row>
    <row r="15" spans="1:4" x14ac:dyDescent="0.25">
      <c r="A15" s="112" t="s">
        <v>162</v>
      </c>
      <c r="B15" s="113">
        <v>3292.6082000000001</v>
      </c>
      <c r="C15" s="113">
        <v>32470.44916</v>
      </c>
      <c r="D15" s="119">
        <f t="shared" si="0"/>
        <v>8.8616194784426519</v>
      </c>
    </row>
    <row r="16" spans="1:4" x14ac:dyDescent="0.25">
      <c r="A16" s="114"/>
      <c r="B16" s="108"/>
      <c r="C16" s="108"/>
      <c r="D16" s="115"/>
    </row>
    <row r="17" spans="1:4" x14ac:dyDescent="0.25">
      <c r="A17" s="116"/>
      <c r="B17" s="108"/>
      <c r="C17" s="108"/>
      <c r="D17" s="107"/>
    </row>
    <row r="18" spans="1:4" ht="19" x14ac:dyDescent="0.4">
      <c r="A18" s="152" t="s">
        <v>64</v>
      </c>
      <c r="B18" s="152"/>
      <c r="C18" s="152"/>
      <c r="D18" s="152"/>
    </row>
    <row r="19" spans="1:4" ht="15.5" x14ac:dyDescent="0.35">
      <c r="A19" s="151" t="s">
        <v>65</v>
      </c>
      <c r="B19" s="151"/>
      <c r="C19" s="151"/>
      <c r="D19" s="151"/>
    </row>
    <row r="20" spans="1:4" ht="13" x14ac:dyDescent="0.3">
      <c r="A20" s="117"/>
      <c r="B20" s="108"/>
      <c r="C20" s="108"/>
      <c r="D20" s="107"/>
    </row>
    <row r="21" spans="1:4" ht="13" x14ac:dyDescent="0.3">
      <c r="A21" s="109" t="s">
        <v>62</v>
      </c>
      <c r="B21" s="110" t="s">
        <v>151</v>
      </c>
      <c r="C21" s="110" t="s">
        <v>152</v>
      </c>
      <c r="D21" s="111" t="s">
        <v>63</v>
      </c>
    </row>
    <row r="22" spans="1:4" x14ac:dyDescent="0.25">
      <c r="A22" s="112" t="s">
        <v>163</v>
      </c>
      <c r="B22" s="113">
        <v>1729044.60528</v>
      </c>
      <c r="C22" s="113">
        <v>1865892.8549500001</v>
      </c>
      <c r="D22" s="119">
        <f t="shared" ref="D22:D31" si="1">(C22-B22)/B22</f>
        <v>7.9146743381926205E-2</v>
      </c>
    </row>
    <row r="23" spans="1:4" x14ac:dyDescent="0.25">
      <c r="A23" s="112" t="s">
        <v>164</v>
      </c>
      <c r="B23" s="113">
        <v>1092323.3466099999</v>
      </c>
      <c r="C23" s="113">
        <v>1463147.52171</v>
      </c>
      <c r="D23" s="119">
        <f t="shared" si="1"/>
        <v>0.33948205561187017</v>
      </c>
    </row>
    <row r="24" spans="1:4" x14ac:dyDescent="0.25">
      <c r="A24" s="112" t="s">
        <v>165</v>
      </c>
      <c r="B24" s="113">
        <v>1249566.87769</v>
      </c>
      <c r="C24" s="113">
        <v>1353595.3118400001</v>
      </c>
      <c r="D24" s="119">
        <f t="shared" si="1"/>
        <v>8.3251593818100628E-2</v>
      </c>
    </row>
    <row r="25" spans="1:4" x14ac:dyDescent="0.25">
      <c r="A25" s="112" t="s">
        <v>166</v>
      </c>
      <c r="B25" s="113">
        <v>993447.65795000002</v>
      </c>
      <c r="C25" s="113">
        <v>1056182.79691</v>
      </c>
      <c r="D25" s="119">
        <f t="shared" si="1"/>
        <v>6.3148912233036286E-2</v>
      </c>
    </row>
    <row r="26" spans="1:4" x14ac:dyDescent="0.25">
      <c r="A26" s="112" t="s">
        <v>167</v>
      </c>
      <c r="B26" s="113">
        <v>908724.00655000005</v>
      </c>
      <c r="C26" s="113">
        <v>1038668.4781600001</v>
      </c>
      <c r="D26" s="119">
        <f t="shared" si="1"/>
        <v>0.14299663118105393</v>
      </c>
    </row>
    <row r="27" spans="1:4" x14ac:dyDescent="0.25">
      <c r="A27" s="112" t="s">
        <v>161</v>
      </c>
      <c r="B27" s="113">
        <v>102907.46015</v>
      </c>
      <c r="C27" s="113">
        <v>1024194.82631</v>
      </c>
      <c r="D27" s="119">
        <f t="shared" si="1"/>
        <v>8.9525809384189721</v>
      </c>
    </row>
    <row r="28" spans="1:4" x14ac:dyDescent="0.25">
      <c r="A28" s="112" t="s">
        <v>168</v>
      </c>
      <c r="B28" s="113">
        <v>907023.10364999995</v>
      </c>
      <c r="C28" s="113">
        <v>976291.47898000001</v>
      </c>
      <c r="D28" s="119">
        <f t="shared" si="1"/>
        <v>7.6368920539348462E-2</v>
      </c>
    </row>
    <row r="29" spans="1:4" x14ac:dyDescent="0.25">
      <c r="A29" s="112" t="s">
        <v>169</v>
      </c>
      <c r="B29" s="113">
        <v>921846.74624999997</v>
      </c>
      <c r="C29" s="113">
        <v>946098.04310000001</v>
      </c>
      <c r="D29" s="119">
        <f t="shared" si="1"/>
        <v>2.6307297767934213E-2</v>
      </c>
    </row>
    <row r="30" spans="1:4" x14ac:dyDescent="0.25">
      <c r="A30" s="112" t="s">
        <v>170</v>
      </c>
      <c r="B30" s="113">
        <v>647451.54339999997</v>
      </c>
      <c r="C30" s="113">
        <v>650417.89541</v>
      </c>
      <c r="D30" s="119">
        <f t="shared" si="1"/>
        <v>4.5815814947673993E-3</v>
      </c>
    </row>
    <row r="31" spans="1:4" x14ac:dyDescent="0.25">
      <c r="A31" s="112" t="s">
        <v>171</v>
      </c>
      <c r="B31" s="113">
        <v>634044.99609000003</v>
      </c>
      <c r="C31" s="113">
        <v>599793.21007000003</v>
      </c>
      <c r="D31" s="119">
        <f t="shared" si="1"/>
        <v>-5.4021065115602777E-2</v>
      </c>
    </row>
    <row r="32" spans="1:4" x14ac:dyDescent="0.25">
      <c r="A32" s="107"/>
      <c r="B32" s="108"/>
      <c r="C32" s="108"/>
      <c r="D32" s="107"/>
    </row>
    <row r="33" spans="1:4" ht="19" x14ac:dyDescent="0.4">
      <c r="A33" s="152" t="s">
        <v>66</v>
      </c>
      <c r="B33" s="152"/>
      <c r="C33" s="152"/>
      <c r="D33" s="152"/>
    </row>
    <row r="34" spans="1:4" ht="15.5" x14ac:dyDescent="0.35">
      <c r="A34" s="151" t="s">
        <v>70</v>
      </c>
      <c r="B34" s="151"/>
      <c r="C34" s="151"/>
      <c r="D34" s="151"/>
    </row>
    <row r="35" spans="1:4" x14ac:dyDescent="0.25">
      <c r="A35" s="107"/>
      <c r="B35" s="108"/>
      <c r="C35" s="108"/>
      <c r="D35" s="107"/>
    </row>
    <row r="36" spans="1:4" ht="13" x14ac:dyDescent="0.3">
      <c r="A36" s="109" t="s">
        <v>68</v>
      </c>
      <c r="B36" s="110" t="s">
        <v>151</v>
      </c>
      <c r="C36" s="110" t="s">
        <v>152</v>
      </c>
      <c r="D36" s="111" t="s">
        <v>63</v>
      </c>
    </row>
    <row r="37" spans="1:4" x14ac:dyDescent="0.25">
      <c r="A37" s="112" t="s">
        <v>147</v>
      </c>
      <c r="B37" s="113">
        <v>498420.43046</v>
      </c>
      <c r="C37" s="113">
        <v>1511859.55803</v>
      </c>
      <c r="D37" s="119">
        <f t="shared" ref="D37:D46" si="2">(C37-B37)/B37</f>
        <v>2.0333017381223342</v>
      </c>
    </row>
    <row r="38" spans="1:4" x14ac:dyDescent="0.25">
      <c r="A38" s="112" t="s">
        <v>131</v>
      </c>
      <c r="B38" s="113">
        <v>112281.46172000001</v>
      </c>
      <c r="C38" s="113">
        <v>186542.75237</v>
      </c>
      <c r="D38" s="119">
        <f t="shared" si="2"/>
        <v>0.66138514330342291</v>
      </c>
    </row>
    <row r="39" spans="1:4" x14ac:dyDescent="0.25">
      <c r="A39" s="112" t="s">
        <v>142</v>
      </c>
      <c r="B39" s="113">
        <v>1507297.37105</v>
      </c>
      <c r="C39" s="113">
        <v>2063400.8944699999</v>
      </c>
      <c r="D39" s="119">
        <f t="shared" si="2"/>
        <v>0.36894081692228531</v>
      </c>
    </row>
    <row r="40" spans="1:4" x14ac:dyDescent="0.25">
      <c r="A40" s="112" t="s">
        <v>128</v>
      </c>
      <c r="B40" s="113">
        <v>123516.48858999999</v>
      </c>
      <c r="C40" s="113">
        <v>167857.13394</v>
      </c>
      <c r="D40" s="119">
        <f t="shared" si="2"/>
        <v>0.35898563710942366</v>
      </c>
    </row>
    <row r="41" spans="1:4" x14ac:dyDescent="0.25">
      <c r="A41" s="112" t="s">
        <v>129</v>
      </c>
      <c r="B41" s="113">
        <v>143585.96731000001</v>
      </c>
      <c r="C41" s="113">
        <v>190303.66638000001</v>
      </c>
      <c r="D41" s="119">
        <f t="shared" si="2"/>
        <v>0.32536396101394205</v>
      </c>
    </row>
    <row r="42" spans="1:4" x14ac:dyDescent="0.25">
      <c r="A42" s="112" t="s">
        <v>138</v>
      </c>
      <c r="B42" s="113">
        <v>2454619.4548300002</v>
      </c>
      <c r="C42" s="113">
        <v>3067874.83831</v>
      </c>
      <c r="D42" s="119">
        <f t="shared" si="2"/>
        <v>0.24983725370272197</v>
      </c>
    </row>
    <row r="43" spans="1:4" x14ac:dyDescent="0.25">
      <c r="A43" s="114" t="s">
        <v>150</v>
      </c>
      <c r="B43" s="113">
        <v>549583.27093999996</v>
      </c>
      <c r="C43" s="113">
        <v>682562.26997000002</v>
      </c>
      <c r="D43" s="119">
        <f t="shared" si="2"/>
        <v>0.24196333123923977</v>
      </c>
    </row>
    <row r="44" spans="1:4" x14ac:dyDescent="0.25">
      <c r="A44" s="112" t="s">
        <v>133</v>
      </c>
      <c r="B44" s="113">
        <v>346479.46185000002</v>
      </c>
      <c r="C44" s="113">
        <v>415823.59337000002</v>
      </c>
      <c r="D44" s="119">
        <f t="shared" si="2"/>
        <v>0.2001392265785176</v>
      </c>
    </row>
    <row r="45" spans="1:4" x14ac:dyDescent="0.25">
      <c r="A45" s="112" t="s">
        <v>144</v>
      </c>
      <c r="B45" s="113">
        <v>1130663.3617799999</v>
      </c>
      <c r="C45" s="113">
        <v>1320510.4526800001</v>
      </c>
      <c r="D45" s="119">
        <f t="shared" si="2"/>
        <v>0.16790770561551097</v>
      </c>
    </row>
    <row r="46" spans="1:4" x14ac:dyDescent="0.25">
      <c r="A46" s="112" t="s">
        <v>126</v>
      </c>
      <c r="B46" s="113">
        <v>240221.93565</v>
      </c>
      <c r="C46" s="113">
        <v>275945.30346000002</v>
      </c>
      <c r="D46" s="119">
        <f t="shared" si="2"/>
        <v>0.14870984913737634</v>
      </c>
    </row>
    <row r="47" spans="1:4" x14ac:dyDescent="0.25">
      <c r="A47" s="107"/>
      <c r="B47" s="108"/>
      <c r="C47" s="108"/>
      <c r="D47" s="107"/>
    </row>
    <row r="48" spans="1:4" ht="19" x14ac:dyDescent="0.4">
      <c r="A48" s="152" t="s">
        <v>69</v>
      </c>
      <c r="B48" s="152"/>
      <c r="C48" s="152"/>
      <c r="D48" s="152"/>
    </row>
    <row r="49" spans="1:4" ht="15.5" x14ac:dyDescent="0.35">
      <c r="A49" s="151" t="s">
        <v>67</v>
      </c>
      <c r="B49" s="151"/>
      <c r="C49" s="151"/>
      <c r="D49" s="151"/>
    </row>
    <row r="50" spans="1:4" x14ac:dyDescent="0.25">
      <c r="A50" s="107"/>
      <c r="B50" s="108"/>
      <c r="C50" s="108"/>
      <c r="D50" s="107"/>
    </row>
    <row r="51" spans="1:4" ht="13" x14ac:dyDescent="0.3">
      <c r="A51" s="109" t="s">
        <v>68</v>
      </c>
      <c r="B51" s="110" t="s">
        <v>151</v>
      </c>
      <c r="C51" s="110" t="s">
        <v>152</v>
      </c>
      <c r="D51" s="111" t="s">
        <v>63</v>
      </c>
    </row>
    <row r="52" spans="1:4" x14ac:dyDescent="0.25">
      <c r="A52" s="112" t="s">
        <v>140</v>
      </c>
      <c r="B52" s="113">
        <v>3657357.82644</v>
      </c>
      <c r="C52" s="113">
        <v>3940038.7876900001</v>
      </c>
      <c r="D52" s="119">
        <f t="shared" ref="D52:D61" si="3">(C52-B52)/B52</f>
        <v>7.7291032123361095E-2</v>
      </c>
    </row>
    <row r="53" spans="1:4" x14ac:dyDescent="0.25">
      <c r="A53" s="112" t="s">
        <v>138</v>
      </c>
      <c r="B53" s="113">
        <v>2454619.4548300002</v>
      </c>
      <c r="C53" s="113">
        <v>3067874.83831</v>
      </c>
      <c r="D53" s="119">
        <f t="shared" si="3"/>
        <v>0.24983725370272197</v>
      </c>
    </row>
    <row r="54" spans="1:4" x14ac:dyDescent="0.25">
      <c r="A54" s="112" t="s">
        <v>142</v>
      </c>
      <c r="B54" s="113">
        <v>1507297.37105</v>
      </c>
      <c r="C54" s="113">
        <v>2063400.8944699999</v>
      </c>
      <c r="D54" s="119">
        <f t="shared" si="3"/>
        <v>0.36894081692228531</v>
      </c>
    </row>
    <row r="55" spans="1:4" x14ac:dyDescent="0.25">
      <c r="A55" s="112" t="s">
        <v>147</v>
      </c>
      <c r="B55" s="113">
        <v>498420.43046</v>
      </c>
      <c r="C55" s="113">
        <v>1511859.55803</v>
      </c>
      <c r="D55" s="119">
        <f t="shared" si="3"/>
        <v>2.0333017381223342</v>
      </c>
    </row>
    <row r="56" spans="1:4" x14ac:dyDescent="0.25">
      <c r="A56" s="112" t="s">
        <v>145</v>
      </c>
      <c r="B56" s="113">
        <v>1478955.1970299999</v>
      </c>
      <c r="C56" s="113">
        <v>1485807.0152400001</v>
      </c>
      <c r="D56" s="119">
        <f t="shared" si="3"/>
        <v>4.6328774690131379E-3</v>
      </c>
    </row>
    <row r="57" spans="1:4" x14ac:dyDescent="0.25">
      <c r="A57" s="112" t="s">
        <v>139</v>
      </c>
      <c r="B57" s="113">
        <v>1485180.3766000001</v>
      </c>
      <c r="C57" s="113">
        <v>1405586.7256499999</v>
      </c>
      <c r="D57" s="119">
        <f t="shared" si="3"/>
        <v>-5.3591908568178526E-2</v>
      </c>
    </row>
    <row r="58" spans="1:4" x14ac:dyDescent="0.25">
      <c r="A58" s="112" t="s">
        <v>144</v>
      </c>
      <c r="B58" s="113">
        <v>1130663.3617799999</v>
      </c>
      <c r="C58" s="113">
        <v>1320510.4526800001</v>
      </c>
      <c r="D58" s="119">
        <f t="shared" si="3"/>
        <v>0.16790770561551097</v>
      </c>
    </row>
    <row r="59" spans="1:4" x14ac:dyDescent="0.25">
      <c r="A59" s="112" t="s">
        <v>125</v>
      </c>
      <c r="B59" s="113">
        <v>991732.36447999999</v>
      </c>
      <c r="C59" s="113">
        <v>991026.71225999994</v>
      </c>
      <c r="D59" s="119">
        <f t="shared" si="3"/>
        <v>-7.1153493147321594E-4</v>
      </c>
    </row>
    <row r="60" spans="1:4" x14ac:dyDescent="0.25">
      <c r="A60" s="112" t="s">
        <v>143</v>
      </c>
      <c r="B60" s="113">
        <v>940602.60286999994</v>
      </c>
      <c r="C60" s="113">
        <v>954644.75662999996</v>
      </c>
      <c r="D60" s="119">
        <f t="shared" si="3"/>
        <v>1.492889102917013E-2</v>
      </c>
    </row>
    <row r="61" spans="1:4" x14ac:dyDescent="0.25">
      <c r="A61" s="112" t="s">
        <v>135</v>
      </c>
      <c r="B61" s="113">
        <v>785821.57369999995</v>
      </c>
      <c r="C61" s="113">
        <v>839078.42523000005</v>
      </c>
      <c r="D61" s="119">
        <f t="shared" si="3"/>
        <v>6.777219322096617E-2</v>
      </c>
    </row>
    <row r="62" spans="1:4" x14ac:dyDescent="0.25">
      <c r="A62" s="107"/>
      <c r="B62" s="108"/>
      <c r="C62" s="108"/>
      <c r="D62" s="107"/>
    </row>
    <row r="63" spans="1:4" ht="19" x14ac:dyDescent="0.4">
      <c r="A63" s="152" t="s">
        <v>71</v>
      </c>
      <c r="B63" s="152"/>
      <c r="C63" s="152"/>
      <c r="D63" s="152"/>
    </row>
    <row r="64" spans="1:4" ht="15.5" x14ac:dyDescent="0.35">
      <c r="A64" s="151" t="s">
        <v>72</v>
      </c>
      <c r="B64" s="151"/>
      <c r="C64" s="151"/>
      <c r="D64" s="151"/>
    </row>
    <row r="65" spans="1:4" x14ac:dyDescent="0.25">
      <c r="A65" s="107"/>
      <c r="B65" s="108"/>
      <c r="C65" s="108"/>
      <c r="D65" s="107"/>
    </row>
    <row r="66" spans="1:4" ht="13" x14ac:dyDescent="0.3">
      <c r="A66" s="109" t="s">
        <v>73</v>
      </c>
      <c r="B66" s="110" t="s">
        <v>151</v>
      </c>
      <c r="C66" s="110" t="s">
        <v>152</v>
      </c>
      <c r="D66" s="111" t="s">
        <v>63</v>
      </c>
    </row>
    <row r="67" spans="1:4" x14ac:dyDescent="0.25">
      <c r="A67" s="112" t="s">
        <v>172</v>
      </c>
      <c r="B67" s="118">
        <v>7698160.9371400001</v>
      </c>
      <c r="C67" s="118">
        <v>9535495.8837199993</v>
      </c>
      <c r="D67" s="119">
        <f t="shared" ref="D67:D76" si="4">(C67-B67)/B67</f>
        <v>0.23867193237227916</v>
      </c>
    </row>
    <row r="68" spans="1:4" x14ac:dyDescent="0.25">
      <c r="A68" s="112" t="s">
        <v>173</v>
      </c>
      <c r="B68" s="118">
        <v>1871409.6174600001</v>
      </c>
      <c r="C68" s="118">
        <v>2197601.5707100001</v>
      </c>
      <c r="D68" s="119">
        <f t="shared" si="4"/>
        <v>0.17430280907326379</v>
      </c>
    </row>
    <row r="69" spans="1:4" x14ac:dyDescent="0.25">
      <c r="A69" s="112" t="s">
        <v>174</v>
      </c>
      <c r="B69" s="118">
        <v>1347987.7233299999</v>
      </c>
      <c r="C69" s="118">
        <v>1699685.33919</v>
      </c>
      <c r="D69" s="119">
        <f t="shared" si="4"/>
        <v>0.26090565201230781</v>
      </c>
    </row>
    <row r="70" spans="1:4" x14ac:dyDescent="0.25">
      <c r="A70" s="112" t="s">
        <v>175</v>
      </c>
      <c r="B70" s="118">
        <v>1582767.2054999999</v>
      </c>
      <c r="C70" s="118">
        <v>1622738.6865399999</v>
      </c>
      <c r="D70" s="119">
        <f t="shared" si="4"/>
        <v>2.5254175662158037E-2</v>
      </c>
    </row>
    <row r="71" spans="1:4" x14ac:dyDescent="0.25">
      <c r="A71" s="112" t="s">
        <v>176</v>
      </c>
      <c r="B71" s="118">
        <v>1112141.77679</v>
      </c>
      <c r="C71" s="118">
        <v>1234968.6603399999</v>
      </c>
      <c r="D71" s="119">
        <f t="shared" si="4"/>
        <v>0.11044174952632202</v>
      </c>
    </row>
    <row r="72" spans="1:4" x14ac:dyDescent="0.25">
      <c r="A72" s="112" t="s">
        <v>177</v>
      </c>
      <c r="B72" s="118">
        <v>881347.90538999997</v>
      </c>
      <c r="C72" s="118">
        <v>1025925.68238</v>
      </c>
      <c r="D72" s="119">
        <f t="shared" si="4"/>
        <v>0.16404166403053264</v>
      </c>
    </row>
    <row r="73" spans="1:4" x14ac:dyDescent="0.25">
      <c r="A73" s="112" t="s">
        <v>178</v>
      </c>
      <c r="B73" s="118">
        <v>391026.43899</v>
      </c>
      <c r="C73" s="118">
        <v>479391.23882999999</v>
      </c>
      <c r="D73" s="119">
        <f t="shared" si="4"/>
        <v>0.22598164990643974</v>
      </c>
    </row>
    <row r="74" spans="1:4" x14ac:dyDescent="0.25">
      <c r="A74" s="112" t="s">
        <v>179</v>
      </c>
      <c r="B74" s="118">
        <v>614498.36575999996</v>
      </c>
      <c r="C74" s="118">
        <v>451986.80429</v>
      </c>
      <c r="D74" s="119">
        <f t="shared" si="4"/>
        <v>-0.26446215405147372</v>
      </c>
    </row>
    <row r="75" spans="1:4" x14ac:dyDescent="0.25">
      <c r="A75" s="112" t="s">
        <v>180</v>
      </c>
      <c r="B75" s="118">
        <v>453339.50491999998</v>
      </c>
      <c r="C75" s="118">
        <v>436410.37237</v>
      </c>
      <c r="D75" s="119">
        <f t="shared" si="4"/>
        <v>-3.7343166360468485E-2</v>
      </c>
    </row>
    <row r="76" spans="1:4" x14ac:dyDescent="0.25">
      <c r="A76" s="112" t="s">
        <v>181</v>
      </c>
      <c r="B76" s="118">
        <v>297194.08869</v>
      </c>
      <c r="C76" s="118">
        <v>332901.53412999999</v>
      </c>
      <c r="D76" s="119">
        <f t="shared" si="4"/>
        <v>0.12014857225927544</v>
      </c>
    </row>
    <row r="77" spans="1:4" x14ac:dyDescent="0.25">
      <c r="A77" s="107"/>
      <c r="B77" s="108"/>
      <c r="C77" s="108"/>
      <c r="D77" s="107"/>
    </row>
    <row r="78" spans="1:4" ht="19" x14ac:dyDescent="0.4">
      <c r="A78" s="152" t="s">
        <v>74</v>
      </c>
      <c r="B78" s="152"/>
      <c r="C78" s="152"/>
      <c r="D78" s="152"/>
    </row>
    <row r="79" spans="1:4" ht="15.5" x14ac:dyDescent="0.35">
      <c r="A79" s="151" t="s">
        <v>75</v>
      </c>
      <c r="B79" s="151"/>
      <c r="C79" s="151"/>
      <c r="D79" s="151"/>
    </row>
    <row r="80" spans="1:4" x14ac:dyDescent="0.25">
      <c r="A80" s="107"/>
      <c r="B80" s="108"/>
      <c r="C80" s="108"/>
      <c r="D80" s="107"/>
    </row>
    <row r="81" spans="1:4" ht="13" x14ac:dyDescent="0.3">
      <c r="A81" s="109" t="s">
        <v>73</v>
      </c>
      <c r="B81" s="110" t="s">
        <v>151</v>
      </c>
      <c r="C81" s="110" t="s">
        <v>152</v>
      </c>
      <c r="D81" s="111" t="s">
        <v>63</v>
      </c>
    </row>
    <row r="82" spans="1:4" x14ac:dyDescent="0.25">
      <c r="A82" s="112" t="s">
        <v>182</v>
      </c>
      <c r="B82" s="118">
        <v>381.31421999999998</v>
      </c>
      <c r="C82" s="118">
        <v>1867.9449400000001</v>
      </c>
      <c r="D82" s="119">
        <f t="shared" ref="D82:D91" si="5">(C82-B82)/B82</f>
        <v>3.8987025451083368</v>
      </c>
    </row>
    <row r="83" spans="1:4" x14ac:dyDescent="0.25">
      <c r="A83" s="112" t="s">
        <v>183</v>
      </c>
      <c r="B83" s="118">
        <v>1174.2460699999999</v>
      </c>
      <c r="C83" s="118">
        <v>5670.1096299999999</v>
      </c>
      <c r="D83" s="119">
        <f t="shared" si="5"/>
        <v>3.8287235315166948</v>
      </c>
    </row>
    <row r="84" spans="1:4" x14ac:dyDescent="0.25">
      <c r="A84" s="112" t="s">
        <v>184</v>
      </c>
      <c r="B84" s="118">
        <v>6604.7289600000004</v>
      </c>
      <c r="C84" s="118">
        <v>24805.018</v>
      </c>
      <c r="D84" s="119">
        <f t="shared" si="5"/>
        <v>2.7556451067448493</v>
      </c>
    </row>
    <row r="85" spans="1:4" x14ac:dyDescent="0.25">
      <c r="A85" s="112" t="s">
        <v>185</v>
      </c>
      <c r="B85" s="118">
        <v>67.096400000000003</v>
      </c>
      <c r="C85" s="118">
        <v>210.75146000000001</v>
      </c>
      <c r="D85" s="119">
        <f t="shared" si="5"/>
        <v>2.1410248537924534</v>
      </c>
    </row>
    <row r="86" spans="1:4" x14ac:dyDescent="0.25">
      <c r="A86" s="112" t="s">
        <v>186</v>
      </c>
      <c r="B86" s="118">
        <v>25747.375540000001</v>
      </c>
      <c r="C86" s="118">
        <v>54195.415280000001</v>
      </c>
      <c r="D86" s="119">
        <f t="shared" si="5"/>
        <v>1.1048908536640702</v>
      </c>
    </row>
    <row r="87" spans="1:4" x14ac:dyDescent="0.25">
      <c r="A87" s="112" t="s">
        <v>187</v>
      </c>
      <c r="B87" s="118">
        <v>59933.332829999999</v>
      </c>
      <c r="C87" s="118">
        <v>119390.74832</v>
      </c>
      <c r="D87" s="119">
        <f t="shared" si="5"/>
        <v>0.99205922117914025</v>
      </c>
    </row>
    <row r="88" spans="1:4" x14ac:dyDescent="0.25">
      <c r="A88" s="112" t="s">
        <v>188</v>
      </c>
      <c r="B88" s="118">
        <v>1357.1879300000001</v>
      </c>
      <c r="C88" s="118">
        <v>2529.1761099999999</v>
      </c>
      <c r="D88" s="119">
        <f t="shared" si="5"/>
        <v>0.86354155831609836</v>
      </c>
    </row>
    <row r="89" spans="1:4" x14ac:dyDescent="0.25">
      <c r="A89" s="112" t="s">
        <v>189</v>
      </c>
      <c r="B89" s="118">
        <v>24559.432659999999</v>
      </c>
      <c r="C89" s="118">
        <v>44469.994189999998</v>
      </c>
      <c r="D89" s="119">
        <f t="shared" si="5"/>
        <v>0.81070934356021884</v>
      </c>
    </row>
    <row r="90" spans="1:4" x14ac:dyDescent="0.25">
      <c r="A90" s="112" t="s">
        <v>190</v>
      </c>
      <c r="B90" s="118">
        <v>11552.819799999999</v>
      </c>
      <c r="C90" s="118">
        <v>20437.995159999999</v>
      </c>
      <c r="D90" s="119">
        <f t="shared" si="5"/>
        <v>0.76909148708439123</v>
      </c>
    </row>
    <row r="91" spans="1:4" x14ac:dyDescent="0.25">
      <c r="A91" s="112" t="s">
        <v>191</v>
      </c>
      <c r="B91" s="118">
        <v>498.38607000000002</v>
      </c>
      <c r="C91" s="118">
        <v>750.39337</v>
      </c>
      <c r="D91" s="119">
        <f t="shared" si="5"/>
        <v>0.50564675694085903</v>
      </c>
    </row>
    <row r="92" spans="1:4" ht="13" x14ac:dyDescent="0.3">
      <c r="A92" s="107" t="s">
        <v>114</v>
      </c>
      <c r="B92" s="108"/>
      <c r="C92" s="108"/>
      <c r="D92" s="10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K1" sqref="K1"/>
    </sheetView>
  </sheetViews>
  <sheetFormatPr defaultColWidth="9.08984375" defaultRowHeight="12.5" x14ac:dyDescent="0.25"/>
  <cols>
    <col min="1" max="1" width="44.6328125" style="16" customWidth="1"/>
    <col min="2" max="2" width="16" style="17" customWidth="1"/>
    <col min="3" max="3" width="16" style="16" customWidth="1"/>
    <col min="4" max="4" width="10.36328125" style="16" customWidth="1"/>
    <col min="5" max="5" width="14" style="16" bestFit="1" customWidth="1"/>
    <col min="6" max="7" width="15.54296875" style="16" bestFit="1" customWidth="1"/>
    <col min="8" max="8" width="10.54296875" style="16" bestFit="1" customWidth="1"/>
    <col min="9" max="9" width="14" style="16" bestFit="1" customWidth="1"/>
    <col min="10" max="10" width="15.54296875" style="16" bestFit="1" customWidth="1"/>
    <col min="11" max="11" width="16.1796875" style="16" bestFit="1" customWidth="1"/>
    <col min="12" max="12" width="10.54296875" style="16" bestFit="1" customWidth="1"/>
    <col min="13" max="13" width="10.6328125" style="16" bestFit="1" customWidth="1"/>
    <col min="14" max="16384" width="9.08984375" style="16"/>
  </cols>
  <sheetData>
    <row r="1" spans="1:13" ht="25" x14ac:dyDescent="0.5">
      <c r="B1" s="150" t="s">
        <v>223</v>
      </c>
      <c r="C1" s="150"/>
      <c r="D1" s="150"/>
      <c r="E1" s="150"/>
      <c r="F1" s="150"/>
      <c r="G1" s="150"/>
      <c r="H1" s="150"/>
      <c r="I1" s="150"/>
      <c r="J1" s="150"/>
    </row>
    <row r="5" spans="1:13" ht="25" x14ac:dyDescent="0.25">
      <c r="A5" s="156" t="s">
        <v>110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8" x14ac:dyDescent="0.25">
      <c r="A6" s="132"/>
      <c r="B6" s="153" t="str">
        <f>SEKTOR_USD!B6</f>
        <v>1 - 30 EYLÜL</v>
      </c>
      <c r="C6" s="154"/>
      <c r="D6" s="154"/>
      <c r="E6" s="155"/>
      <c r="F6" s="153" t="str">
        <f>SEKTOR_USD!F6</f>
        <v>1 OCAK  -  30 EYLÜL</v>
      </c>
      <c r="G6" s="154"/>
      <c r="H6" s="154"/>
      <c r="I6" s="155"/>
      <c r="J6" s="153" t="s">
        <v>102</v>
      </c>
      <c r="K6" s="154"/>
      <c r="L6" s="154"/>
      <c r="M6" s="155"/>
    </row>
    <row r="7" spans="1:13" ht="28" x14ac:dyDescent="0.25">
      <c r="A7" s="133" t="s">
        <v>1</v>
      </c>
      <c r="B7" s="129">
        <f>SEKTOR_USD!B7</f>
        <v>2025</v>
      </c>
      <c r="C7" s="130">
        <f>SEKTOR_USD!C7</f>
        <v>2026</v>
      </c>
      <c r="D7" s="131" t="s">
        <v>115</v>
      </c>
      <c r="E7" s="131" t="s">
        <v>116</v>
      </c>
      <c r="F7" s="129">
        <f>SEKTOR_USD!F7</f>
        <v>2025</v>
      </c>
      <c r="G7" s="130">
        <f>SEKTOR_USD!G7</f>
        <v>2026</v>
      </c>
      <c r="H7" s="131" t="s">
        <v>115</v>
      </c>
      <c r="I7" s="131" t="s">
        <v>116</v>
      </c>
      <c r="J7" s="129" t="str">
        <f>SEKTOR_USD!J7</f>
        <v>2024 - 2025</v>
      </c>
      <c r="K7" s="130" t="str">
        <f>SEKTOR_USD!K7</f>
        <v>2025 - 2026</v>
      </c>
      <c r="L7" s="131" t="s">
        <v>115</v>
      </c>
      <c r="M7" s="131" t="s">
        <v>116</v>
      </c>
    </row>
    <row r="8" spans="1:13" ht="16.5" x14ac:dyDescent="0.25">
      <c r="A8" s="134" t="s">
        <v>2</v>
      </c>
      <c r="B8" s="135">
        <f>SEKTOR_USD!B8*$B$52</f>
        <v>120530718.07121375</v>
      </c>
      <c r="C8" s="135">
        <f>SEKTOR_USD!C8*$C$52</f>
        <v>154884078.73869601</v>
      </c>
      <c r="D8" s="136">
        <f t="shared" ref="D8:D42" si="0">(C8-B8)/B8*100</f>
        <v>28.501747286683461</v>
      </c>
      <c r="E8" s="136">
        <f t="shared" ref="E8:E43" si="1">C8/C$43*100</f>
        <v>14.030731476685585</v>
      </c>
      <c r="F8" s="135">
        <f>SEKTOR_USD!F8*$B$53</f>
        <v>1004152715.5349997</v>
      </c>
      <c r="G8" s="135">
        <f>SEKTOR_USD!G8*$C$53</f>
        <v>1240107391.8171728</v>
      </c>
      <c r="H8" s="136">
        <f t="shared" ref="H8:H42" si="2">(G8-F8)/F8*100</f>
        <v>23.497887585401728</v>
      </c>
      <c r="I8" s="136">
        <f t="shared" ref="I8:I43" si="3">G8/G$43*100</f>
        <v>14.767904043615431</v>
      </c>
      <c r="J8" s="135">
        <f>SEKTOR_USD!J8*$B$54</f>
        <v>1358153129.6796715</v>
      </c>
      <c r="K8" s="135">
        <f>SEKTOR_USD!K8*$C$54</f>
        <v>1681919526.6048706</v>
      </c>
      <c r="L8" s="136">
        <f t="shared" ref="L8:L42" si="4">(K8-J8)/J8*100</f>
        <v>23.838725534694401</v>
      </c>
      <c r="M8" s="136">
        <f t="shared" ref="M8:M43" si="5">K8/K$43*100</f>
        <v>15.158338715421296</v>
      </c>
    </row>
    <row r="9" spans="1:13" s="18" customFormat="1" ht="15.5" x14ac:dyDescent="0.3">
      <c r="A9" s="137" t="s">
        <v>3</v>
      </c>
      <c r="B9" s="135">
        <f>SEKTOR_USD!B9*$B$52</f>
        <v>77865711.453555793</v>
      </c>
      <c r="C9" s="135">
        <f>SEKTOR_USD!C9*$C$52</f>
        <v>101528125.87112859</v>
      </c>
      <c r="D9" s="138">
        <f t="shared" si="0"/>
        <v>30.388747467730532</v>
      </c>
      <c r="E9" s="138">
        <f t="shared" si="1"/>
        <v>9.1972905351506693</v>
      </c>
      <c r="F9" s="135">
        <f>SEKTOR_USD!F9*$B$53</f>
        <v>667965906.33914363</v>
      </c>
      <c r="G9" s="135">
        <f>SEKTOR_USD!G9*$C$53</f>
        <v>834119702.44369829</v>
      </c>
      <c r="H9" s="138">
        <f t="shared" si="2"/>
        <v>24.874592329895663</v>
      </c>
      <c r="I9" s="138">
        <f t="shared" si="3"/>
        <v>9.9331717622675431</v>
      </c>
      <c r="J9" s="135">
        <f>SEKTOR_USD!J9*$B$54</f>
        <v>913073669.98115504</v>
      </c>
      <c r="K9" s="135">
        <f>SEKTOR_USD!K9*$C$54</f>
        <v>1134421349.4875307</v>
      </c>
      <c r="L9" s="138">
        <f t="shared" si="4"/>
        <v>24.242039474311429</v>
      </c>
      <c r="M9" s="138">
        <f t="shared" si="5"/>
        <v>10.223998704771036</v>
      </c>
    </row>
    <row r="10" spans="1:13" ht="14" x14ac:dyDescent="0.25">
      <c r="A10" s="139" t="str">
        <f>SEKTOR_USD!A10</f>
        <v xml:space="preserve"> Hububat, Bakliyat, Yağlı Tohumlar ve Mamulleri </v>
      </c>
      <c r="B10" s="140">
        <f>SEKTOR_USD!B10*$B$52</f>
        <v>41005674.76671645</v>
      </c>
      <c r="C10" s="140">
        <f>SEKTOR_USD!C10*$C$52</f>
        <v>48216157.036426894</v>
      </c>
      <c r="D10" s="141">
        <f t="shared" si="0"/>
        <v>17.584108323375425</v>
      </c>
      <c r="E10" s="141">
        <f t="shared" si="1"/>
        <v>4.3678340454679168</v>
      </c>
      <c r="F10" s="140">
        <f>SEKTOR_USD!F10*$B$53</f>
        <v>349020493.00399429</v>
      </c>
      <c r="G10" s="140">
        <f>SEKTOR_USD!G10*$C$53</f>
        <v>405821809.24620289</v>
      </c>
      <c r="H10" s="141">
        <f t="shared" si="2"/>
        <v>16.274493154635064</v>
      </c>
      <c r="I10" s="141">
        <f t="shared" si="3"/>
        <v>4.8327568864599515</v>
      </c>
      <c r="J10" s="140">
        <f>SEKTOR_USD!J10*$B$54</f>
        <v>460824912.39465392</v>
      </c>
      <c r="K10" s="140">
        <f>SEKTOR_USD!K10*$C$54</f>
        <v>547345406.77505791</v>
      </c>
      <c r="L10" s="141">
        <f t="shared" si="4"/>
        <v>18.775133907323831</v>
      </c>
      <c r="M10" s="141">
        <f t="shared" si="5"/>
        <v>4.9329631643996823</v>
      </c>
    </row>
    <row r="11" spans="1:13" ht="14" x14ac:dyDescent="0.25">
      <c r="A11" s="139" t="str">
        <f>SEKTOR_USD!A11</f>
        <v xml:space="preserve"> Yaş Meyve ve Sebze  </v>
      </c>
      <c r="B11" s="140">
        <f>SEKTOR_USD!B11*$B$52</f>
        <v>9932581.5289490242</v>
      </c>
      <c r="C11" s="140">
        <f>SEKTOR_USD!C11*$C$52</f>
        <v>13425492.895898053</v>
      </c>
      <c r="D11" s="141">
        <f t="shared" si="0"/>
        <v>35.166198805101757</v>
      </c>
      <c r="E11" s="141">
        <f t="shared" si="1"/>
        <v>1.2161965729369288</v>
      </c>
      <c r="F11" s="140">
        <f>SEKTOR_USD!F11*$B$53</f>
        <v>86139538.783767372</v>
      </c>
      <c r="G11" s="140">
        <f>SEKTOR_USD!G11*$C$53</f>
        <v>144877181.1070168</v>
      </c>
      <c r="H11" s="141">
        <f t="shared" si="2"/>
        <v>68.18894453416587</v>
      </c>
      <c r="I11" s="141">
        <f t="shared" si="3"/>
        <v>1.7252798610955677</v>
      </c>
      <c r="J11" s="140">
        <f>SEKTOR_USD!J11*$B$54</f>
        <v>121415899.94522712</v>
      </c>
      <c r="K11" s="140">
        <f>SEKTOR_USD!K11*$C$54</f>
        <v>208240539.64970398</v>
      </c>
      <c r="L11" s="141">
        <f t="shared" si="4"/>
        <v>71.51010678473331</v>
      </c>
      <c r="M11" s="141">
        <f t="shared" si="5"/>
        <v>1.8767726899896437</v>
      </c>
    </row>
    <row r="12" spans="1:13" ht="14" x14ac:dyDescent="0.25">
      <c r="A12" s="139" t="str">
        <f>SEKTOR_USD!A12</f>
        <v xml:space="preserve"> Meyve Sebze Mamulleri </v>
      </c>
      <c r="B12" s="140">
        <f>SEKTOR_USD!B12*$B$52</f>
        <v>9335014.4142184276</v>
      </c>
      <c r="C12" s="140">
        <f>SEKTOR_USD!C12*$C$52</f>
        <v>11381064.862421744</v>
      </c>
      <c r="D12" s="141">
        <f t="shared" si="0"/>
        <v>21.918021305750937</v>
      </c>
      <c r="E12" s="141">
        <f t="shared" si="1"/>
        <v>1.0309947045802175</v>
      </c>
      <c r="F12" s="140">
        <f>SEKTOR_USD!F12*$B$53</f>
        <v>73428271.489502862</v>
      </c>
      <c r="G12" s="140">
        <f>SEKTOR_USD!G12*$C$53</f>
        <v>83638970.741886973</v>
      </c>
      <c r="H12" s="141">
        <f t="shared" si="2"/>
        <v>13.905678351483203</v>
      </c>
      <c r="I12" s="141">
        <f t="shared" si="3"/>
        <v>0.99602042724138939</v>
      </c>
      <c r="J12" s="140">
        <f>SEKTOR_USD!J12*$B$54</f>
        <v>100342489.75641586</v>
      </c>
      <c r="K12" s="140">
        <f>SEKTOR_USD!K12*$C$54</f>
        <v>112764150.28057398</v>
      </c>
      <c r="L12" s="141">
        <f t="shared" si="4"/>
        <v>12.37926281708979</v>
      </c>
      <c r="M12" s="141">
        <f t="shared" si="5"/>
        <v>1.0162895179414702</v>
      </c>
    </row>
    <row r="13" spans="1:13" ht="14" x14ac:dyDescent="0.25">
      <c r="A13" s="139" t="str">
        <f>SEKTOR_USD!A13</f>
        <v xml:space="preserve"> Kuru Meyve ve Mamulleri  </v>
      </c>
      <c r="B13" s="140">
        <f>SEKTOR_USD!B13*$B$52</f>
        <v>5107100.6058212854</v>
      </c>
      <c r="C13" s="140">
        <f>SEKTOR_USD!C13*$C$52</f>
        <v>8166708.151870924</v>
      </c>
      <c r="D13" s="141">
        <f t="shared" si="0"/>
        <v>59.908895128523042</v>
      </c>
      <c r="E13" s="141">
        <f t="shared" si="1"/>
        <v>0.73981063812682513</v>
      </c>
      <c r="F13" s="140">
        <f>SEKTOR_USD!F13*$B$53</f>
        <v>47011313.960159481</v>
      </c>
      <c r="G13" s="140">
        <f>SEKTOR_USD!G13*$C$53</f>
        <v>51467431.927889101</v>
      </c>
      <c r="H13" s="141">
        <f t="shared" si="2"/>
        <v>9.4788202931448193</v>
      </c>
      <c r="I13" s="141">
        <f t="shared" si="3"/>
        <v>0.61290344779626227</v>
      </c>
      <c r="J13" s="140">
        <f>SEKTOR_USD!J13*$B$54</f>
        <v>68494405.08641313</v>
      </c>
      <c r="K13" s="140">
        <f>SEKTOR_USD!K13*$C$54</f>
        <v>73679142.815805152</v>
      </c>
      <c r="L13" s="141">
        <f t="shared" si="4"/>
        <v>7.5695784536721096</v>
      </c>
      <c r="M13" s="141">
        <f t="shared" si="5"/>
        <v>0.66403498229095348</v>
      </c>
    </row>
    <row r="14" spans="1:13" ht="14" x14ac:dyDescent="0.25">
      <c r="A14" s="139" t="str">
        <f>SEKTOR_USD!A14</f>
        <v xml:space="preserve"> Fındık ve Mamulleri </v>
      </c>
      <c r="B14" s="140">
        <f>SEKTOR_USD!B14*$B$52</f>
        <v>5936923.7986555388</v>
      </c>
      <c r="C14" s="140">
        <f>SEKTOR_USD!C14*$C$52</f>
        <v>9258793.2790035512</v>
      </c>
      <c r="D14" s="141">
        <f t="shared" si="0"/>
        <v>55.952705357280728</v>
      </c>
      <c r="E14" s="141">
        <f t="shared" si="1"/>
        <v>0.8387410982054937</v>
      </c>
      <c r="F14" s="140">
        <f>SEKTOR_USD!F14*$B$53</f>
        <v>61844040.153317377</v>
      </c>
      <c r="G14" s="140">
        <f>SEKTOR_USD!G14*$C$53</f>
        <v>87788955.540980428</v>
      </c>
      <c r="H14" s="141">
        <f t="shared" si="2"/>
        <v>41.952167619293775</v>
      </c>
      <c r="I14" s="141">
        <f t="shared" si="3"/>
        <v>1.0454408062342679</v>
      </c>
      <c r="J14" s="140">
        <f>SEKTOR_USD!J14*$B$54</f>
        <v>93896587.929359764</v>
      </c>
      <c r="K14" s="140">
        <f>SEKTOR_USD!K14*$C$54</f>
        <v>114730880.06857288</v>
      </c>
      <c r="L14" s="141">
        <f t="shared" si="4"/>
        <v>22.188550828798125</v>
      </c>
      <c r="M14" s="141">
        <f t="shared" si="5"/>
        <v>1.0340147157387605</v>
      </c>
    </row>
    <row r="15" spans="1:13" ht="14" x14ac:dyDescent="0.25">
      <c r="A15" s="139" t="str">
        <f>SEKTOR_USD!A15</f>
        <v xml:space="preserve"> Zeytin ve Zeytinyağı </v>
      </c>
      <c r="B15" s="140">
        <f>SEKTOR_USD!B15*$B$52</f>
        <v>1487470.2720964483</v>
      </c>
      <c r="C15" s="140">
        <f>SEKTOR_USD!C15*$C$52</f>
        <v>1541815.3934052931</v>
      </c>
      <c r="D15" s="141">
        <f t="shared" si="0"/>
        <v>3.6535265496264659</v>
      </c>
      <c r="E15" s="141">
        <f t="shared" si="1"/>
        <v>0.13967089417877854</v>
      </c>
      <c r="F15" s="140">
        <f>SEKTOR_USD!F15*$B$53</f>
        <v>14733247.488271423</v>
      </c>
      <c r="G15" s="140">
        <f>SEKTOR_USD!G15*$C$53</f>
        <v>12507070.750911811</v>
      </c>
      <c r="H15" s="141">
        <f t="shared" si="2"/>
        <v>-15.109884898979576</v>
      </c>
      <c r="I15" s="141">
        <f t="shared" si="3"/>
        <v>0.14894131099849567</v>
      </c>
      <c r="J15" s="140">
        <f>SEKTOR_USD!J15*$B$54</f>
        <v>22107399.824256822</v>
      </c>
      <c r="K15" s="140">
        <f>SEKTOR_USD!K15*$C$54</f>
        <v>17400840.197574783</v>
      </c>
      <c r="L15" s="141">
        <f t="shared" si="4"/>
        <v>-21.289521445746313</v>
      </c>
      <c r="M15" s="141">
        <f t="shared" si="5"/>
        <v>0.15682547558039223</v>
      </c>
    </row>
    <row r="16" spans="1:13" ht="14" x14ac:dyDescent="0.25">
      <c r="A16" s="139" t="str">
        <f>SEKTOR_USD!A16</f>
        <v xml:space="preserve"> Tütün </v>
      </c>
      <c r="B16" s="140">
        <f>SEKTOR_USD!B16*$B$52</f>
        <v>4642560.0963783963</v>
      </c>
      <c r="C16" s="140">
        <f>SEKTOR_USD!C16*$C$52</f>
        <v>9075814.5375999752</v>
      </c>
      <c r="D16" s="141">
        <f t="shared" si="0"/>
        <v>95.49158975195401</v>
      </c>
      <c r="E16" s="141">
        <f t="shared" si="1"/>
        <v>0.82216531063918885</v>
      </c>
      <c r="F16" s="140">
        <f>SEKTOR_USD!F16*$B$53</f>
        <v>31105454.625362303</v>
      </c>
      <c r="G16" s="140">
        <f>SEKTOR_USD!G16*$C$53</f>
        <v>42483410.172772638</v>
      </c>
      <c r="H16" s="141">
        <f t="shared" si="2"/>
        <v>36.578650543603203</v>
      </c>
      <c r="I16" s="141">
        <f t="shared" si="3"/>
        <v>0.50591660772033964</v>
      </c>
      <c r="J16" s="140">
        <f>SEKTOR_USD!J16*$B$54</f>
        <v>40110869.358584575</v>
      </c>
      <c r="K16" s="140">
        <f>SEKTOR_USD!K16*$C$54</f>
        <v>53096778.979639336</v>
      </c>
      <c r="L16" s="141">
        <f t="shared" si="4"/>
        <v>32.375039057276133</v>
      </c>
      <c r="M16" s="141">
        <f t="shared" si="5"/>
        <v>0.4785359511794991</v>
      </c>
    </row>
    <row r="17" spans="1:13" ht="14" x14ac:dyDescent="0.25">
      <c r="A17" s="139" t="str">
        <f>SEKTOR_USD!A17</f>
        <v xml:space="preserve"> Süs Bitkileri ve Mamulleri</v>
      </c>
      <c r="B17" s="140">
        <f>SEKTOR_USD!B17*$B$52</f>
        <v>418385.97072022711</v>
      </c>
      <c r="C17" s="140">
        <f>SEKTOR_USD!C17*$C$52</f>
        <v>462279.71450214356</v>
      </c>
      <c r="D17" s="141">
        <f t="shared" si="0"/>
        <v>10.491208322868934</v>
      </c>
      <c r="E17" s="141">
        <f t="shared" si="1"/>
        <v>4.1877271015319455E-2</v>
      </c>
      <c r="F17" s="140">
        <f>SEKTOR_USD!F17*$B$53</f>
        <v>4683546.8347686268</v>
      </c>
      <c r="G17" s="140">
        <f>SEKTOR_USD!G17*$C$53</f>
        <v>5534872.9560378185</v>
      </c>
      <c r="H17" s="141">
        <f t="shared" si="2"/>
        <v>18.176953307038897</v>
      </c>
      <c r="I17" s="141">
        <f t="shared" si="3"/>
        <v>6.5912414721272128E-2</v>
      </c>
      <c r="J17" s="140">
        <f>SEKTOR_USD!J17*$B$54</f>
        <v>5881105.6862439746</v>
      </c>
      <c r="K17" s="140">
        <f>SEKTOR_USD!K17*$C$54</f>
        <v>7163610.7206026781</v>
      </c>
      <c r="L17" s="141">
        <f t="shared" si="4"/>
        <v>21.807209439519319</v>
      </c>
      <c r="M17" s="141">
        <f t="shared" si="5"/>
        <v>6.4562207650633377E-2</v>
      </c>
    </row>
    <row r="18" spans="1:13" s="18" customFormat="1" ht="15.5" x14ac:dyDescent="0.3">
      <c r="A18" s="137" t="s">
        <v>12</v>
      </c>
      <c r="B18" s="135">
        <f>SEKTOR_USD!B18*$B$52</f>
        <v>14326066.824911576</v>
      </c>
      <c r="C18" s="135">
        <f>SEKTOR_USD!C18*$C$52</f>
        <v>20230953.847507589</v>
      </c>
      <c r="D18" s="138">
        <f t="shared" si="0"/>
        <v>41.217782206125229</v>
      </c>
      <c r="E18" s="138">
        <f t="shared" si="1"/>
        <v>1.8326937362650957</v>
      </c>
      <c r="F18" s="135">
        <f>SEKTOR_USD!F18*$B$53</f>
        <v>110341857.62790972</v>
      </c>
      <c r="G18" s="135">
        <f>SEKTOR_USD!G18*$C$53</f>
        <v>140927483.73723024</v>
      </c>
      <c r="H18" s="138">
        <f t="shared" si="2"/>
        <v>27.718969724490332</v>
      </c>
      <c r="I18" s="138">
        <f t="shared" si="3"/>
        <v>1.6782446187099411</v>
      </c>
      <c r="J18" s="135">
        <f>SEKTOR_USD!J18*$B$54</f>
        <v>147409958.03712311</v>
      </c>
      <c r="K18" s="135">
        <f>SEKTOR_USD!K18*$C$54</f>
        <v>191543970.32429516</v>
      </c>
      <c r="L18" s="138">
        <f t="shared" si="4"/>
        <v>29.939641035687377</v>
      </c>
      <c r="M18" s="138">
        <f t="shared" si="5"/>
        <v>1.7262944719675526</v>
      </c>
    </row>
    <row r="19" spans="1:13" ht="14" x14ac:dyDescent="0.25">
      <c r="A19" s="139" t="str">
        <f>SEKTOR_USD!A19</f>
        <v xml:space="preserve"> Su Ürünleri ve Hayvansal Mamuller</v>
      </c>
      <c r="B19" s="140">
        <f>SEKTOR_USD!B19*$B$52</f>
        <v>14326066.824911576</v>
      </c>
      <c r="C19" s="140">
        <f>SEKTOR_USD!C19*$C$52</f>
        <v>20230953.847507589</v>
      </c>
      <c r="D19" s="141">
        <f t="shared" si="0"/>
        <v>41.217782206125229</v>
      </c>
      <c r="E19" s="141">
        <f t="shared" si="1"/>
        <v>1.8326937362650957</v>
      </c>
      <c r="F19" s="140">
        <f>SEKTOR_USD!F19*$B$53</f>
        <v>110341857.62790972</v>
      </c>
      <c r="G19" s="140">
        <f>SEKTOR_USD!G19*$C$53</f>
        <v>140927483.73723024</v>
      </c>
      <c r="H19" s="141">
        <f t="shared" si="2"/>
        <v>27.718969724490332</v>
      </c>
      <c r="I19" s="141">
        <f t="shared" si="3"/>
        <v>1.6782446187099411</v>
      </c>
      <c r="J19" s="140">
        <f>SEKTOR_USD!J19*$B$54</f>
        <v>147409958.03712311</v>
      </c>
      <c r="K19" s="140">
        <f>SEKTOR_USD!K19*$C$54</f>
        <v>191543970.32429516</v>
      </c>
      <c r="L19" s="141">
        <f t="shared" si="4"/>
        <v>29.939641035687377</v>
      </c>
      <c r="M19" s="141">
        <f t="shared" si="5"/>
        <v>1.7262944719675526</v>
      </c>
    </row>
    <row r="20" spans="1:13" s="18" customFormat="1" ht="15.5" x14ac:dyDescent="0.3">
      <c r="A20" s="137" t="s">
        <v>108</v>
      </c>
      <c r="B20" s="135">
        <f>SEKTOR_USD!B20*$B$52</f>
        <v>28338939.792746387</v>
      </c>
      <c r="C20" s="135">
        <f>SEKTOR_USD!C20*$C$52</f>
        <v>33124999.020059831</v>
      </c>
      <c r="D20" s="138">
        <f t="shared" si="0"/>
        <v>16.888631904777469</v>
      </c>
      <c r="E20" s="138">
        <f t="shared" si="1"/>
        <v>3.0007472052698185</v>
      </c>
      <c r="F20" s="135">
        <f>SEKTOR_USD!F20*$B$53</f>
        <v>225844951.56794629</v>
      </c>
      <c r="G20" s="135">
        <f>SEKTOR_USD!G20*$C$53</f>
        <v>265060205.63624409</v>
      </c>
      <c r="H20" s="138">
        <f t="shared" si="2"/>
        <v>17.363794849538511</v>
      </c>
      <c r="I20" s="138">
        <f t="shared" si="3"/>
        <v>3.1564876626379461</v>
      </c>
      <c r="J20" s="135">
        <f>SEKTOR_USD!J20*$B$54</f>
        <v>297669501.6613934</v>
      </c>
      <c r="K20" s="135">
        <f>SEKTOR_USD!K20*$C$54</f>
        <v>355954206.79304451</v>
      </c>
      <c r="L20" s="138">
        <f t="shared" si="4"/>
        <v>19.58034155543131</v>
      </c>
      <c r="M20" s="138">
        <f t="shared" si="5"/>
        <v>3.2080455386827063</v>
      </c>
    </row>
    <row r="21" spans="1:13" ht="14" x14ac:dyDescent="0.25">
      <c r="A21" s="139" t="str">
        <f>SEKTOR_USD!A21</f>
        <v xml:space="preserve"> Mobilya, Kağıt ve Orman Ürünleri</v>
      </c>
      <c r="B21" s="140">
        <f>SEKTOR_USD!B21*$B$52</f>
        <v>28338939.792746387</v>
      </c>
      <c r="C21" s="140">
        <f>SEKTOR_USD!C21*$C$52</f>
        <v>33124999.020059831</v>
      </c>
      <c r="D21" s="141">
        <f t="shared" si="0"/>
        <v>16.888631904777469</v>
      </c>
      <c r="E21" s="141">
        <f t="shared" si="1"/>
        <v>3.0007472052698185</v>
      </c>
      <c r="F21" s="140">
        <f>SEKTOR_USD!F21*$B$53</f>
        <v>225844951.56794629</v>
      </c>
      <c r="G21" s="140">
        <f>SEKTOR_USD!G21*$C$53</f>
        <v>265060205.63624409</v>
      </c>
      <c r="H21" s="141">
        <f t="shared" si="2"/>
        <v>17.363794849538511</v>
      </c>
      <c r="I21" s="141">
        <f t="shared" si="3"/>
        <v>3.1564876626379461</v>
      </c>
      <c r="J21" s="140">
        <f>SEKTOR_USD!J21*$B$54</f>
        <v>297669501.6613934</v>
      </c>
      <c r="K21" s="140">
        <f>SEKTOR_USD!K21*$C$54</f>
        <v>355954206.79304451</v>
      </c>
      <c r="L21" s="141">
        <f t="shared" si="4"/>
        <v>19.58034155543131</v>
      </c>
      <c r="M21" s="141">
        <f t="shared" si="5"/>
        <v>3.2080455386827063</v>
      </c>
    </row>
    <row r="22" spans="1:13" ht="16.5" x14ac:dyDescent="0.25">
      <c r="A22" s="134" t="s">
        <v>14</v>
      </c>
      <c r="B22" s="135">
        <f>SEKTOR_USD!B22*$B$52</f>
        <v>666558889.73335874</v>
      </c>
      <c r="C22" s="135">
        <f>SEKTOR_USD!C22*$C$52</f>
        <v>915799091.50658357</v>
      </c>
      <c r="D22" s="138">
        <f t="shared" si="0"/>
        <v>37.392075270787785</v>
      </c>
      <c r="E22" s="138">
        <f t="shared" si="1"/>
        <v>82.960955342605047</v>
      </c>
      <c r="F22" s="135">
        <f>SEKTOR_USD!F22*$B$53</f>
        <v>5524616432.7945757</v>
      </c>
      <c r="G22" s="135">
        <f>SEKTOR_USD!G22*$C$53</f>
        <v>6909886919.7112913</v>
      </c>
      <c r="H22" s="138">
        <f t="shared" si="2"/>
        <v>25.074509764942892</v>
      </c>
      <c r="I22" s="138">
        <f t="shared" si="3"/>
        <v>82.286862940958954</v>
      </c>
      <c r="J22" s="135">
        <f>SEKTOR_USD!J22*$B$54</f>
        <v>7194752205.3667145</v>
      </c>
      <c r="K22" s="135">
        <f>SEKTOR_USD!K22*$C$54</f>
        <v>9094660471.8067455</v>
      </c>
      <c r="L22" s="138">
        <f t="shared" si="4"/>
        <v>26.406861726563008</v>
      </c>
      <c r="M22" s="138">
        <f t="shared" si="5"/>
        <v>81.965838289352959</v>
      </c>
    </row>
    <row r="23" spans="1:13" s="18" customFormat="1" ht="15.5" x14ac:dyDescent="0.3">
      <c r="A23" s="137" t="s">
        <v>15</v>
      </c>
      <c r="B23" s="135">
        <f>SEKTOR_USD!B23*$B$52</f>
        <v>48693610.567367248</v>
      </c>
      <c r="C23" s="135">
        <f>SEKTOR_USD!C23*$C$52</f>
        <v>60939534.243016832</v>
      </c>
      <c r="D23" s="138">
        <f t="shared" si="0"/>
        <v>25.148933367155923</v>
      </c>
      <c r="E23" s="138">
        <f t="shared" si="1"/>
        <v>5.5204269427883856</v>
      </c>
      <c r="F23" s="135">
        <f>SEKTOR_USD!F23*$B$53</f>
        <v>392954895.67332906</v>
      </c>
      <c r="G23" s="135">
        <f>SEKTOR_USD!G23*$C$53</f>
        <v>469996675.26027477</v>
      </c>
      <c r="H23" s="138">
        <f t="shared" si="2"/>
        <v>19.605756394747154</v>
      </c>
      <c r="I23" s="138">
        <f t="shared" si="3"/>
        <v>5.5969876857933469</v>
      </c>
      <c r="J23" s="135">
        <f>SEKTOR_USD!J23*$B$54</f>
        <v>518570477.95722288</v>
      </c>
      <c r="K23" s="135">
        <f>SEKTOR_USD!K23*$C$54</f>
        <v>618753958.36925614</v>
      </c>
      <c r="L23" s="138">
        <f t="shared" si="4"/>
        <v>19.319163868849749</v>
      </c>
      <c r="M23" s="138">
        <f t="shared" si="5"/>
        <v>5.5765343906803491</v>
      </c>
    </row>
    <row r="24" spans="1:13" ht="14" x14ac:dyDescent="0.25">
      <c r="A24" s="139" t="str">
        <f>SEKTOR_USD!A24</f>
        <v xml:space="preserve"> Tekstil ve Hammaddeleri</v>
      </c>
      <c r="B24" s="140">
        <f>SEKTOR_USD!B24*$B$52</f>
        <v>32491774.020813797</v>
      </c>
      <c r="C24" s="140">
        <f>SEKTOR_USD!C24*$C$52</f>
        <v>40823457.749697231</v>
      </c>
      <c r="D24" s="141">
        <f t="shared" si="0"/>
        <v>25.642440217472483</v>
      </c>
      <c r="E24" s="141">
        <f t="shared" si="1"/>
        <v>3.6981397849301199</v>
      </c>
      <c r="F24" s="140">
        <f>SEKTOR_USD!F24*$B$53</f>
        <v>272065061.08382517</v>
      </c>
      <c r="G24" s="140">
        <f>SEKTOR_USD!G24*$C$53</f>
        <v>327326983.66729444</v>
      </c>
      <c r="H24" s="141">
        <f t="shared" si="2"/>
        <v>20.312024764709751</v>
      </c>
      <c r="I24" s="141">
        <f t="shared" si="3"/>
        <v>3.8979958651817634</v>
      </c>
      <c r="J24" s="140">
        <f>SEKTOR_USD!J24*$B$54</f>
        <v>357966334.26392668</v>
      </c>
      <c r="K24" s="140">
        <f>SEKTOR_USD!K24*$C$54</f>
        <v>427075155.78841192</v>
      </c>
      <c r="L24" s="141">
        <f t="shared" si="4"/>
        <v>19.30595559121257</v>
      </c>
      <c r="M24" s="141">
        <f t="shared" si="5"/>
        <v>3.8490247398756368</v>
      </c>
    </row>
    <row r="25" spans="1:13" ht="14" x14ac:dyDescent="0.25">
      <c r="A25" s="139" t="str">
        <f>SEKTOR_USD!A25</f>
        <v xml:space="preserve"> Deri ve Deri Mamulleri </v>
      </c>
      <c r="B25" s="140">
        <f>SEKTOR_USD!B25*$B$52</f>
        <v>5311269.8136281222</v>
      </c>
      <c r="C25" s="140">
        <f>SEKTOR_USD!C25*$C$52</f>
        <v>6534789.8312881449</v>
      </c>
      <c r="D25" s="141">
        <f t="shared" si="0"/>
        <v>23.036299427316003</v>
      </c>
      <c r="E25" s="141">
        <f t="shared" si="1"/>
        <v>0.59197744613935122</v>
      </c>
      <c r="F25" s="140">
        <f>SEKTOR_USD!F25*$B$53</f>
        <v>43025698.347492248</v>
      </c>
      <c r="G25" s="140">
        <f>SEKTOR_USD!G25*$C$53</f>
        <v>50479571.804264665</v>
      </c>
      <c r="H25" s="141">
        <f t="shared" si="2"/>
        <v>17.324235847544042</v>
      </c>
      <c r="I25" s="141">
        <f t="shared" si="3"/>
        <v>0.60113944766977112</v>
      </c>
      <c r="J25" s="140">
        <f>SEKTOR_USD!J25*$B$54</f>
        <v>55399747.214707516</v>
      </c>
      <c r="K25" s="140">
        <f>SEKTOR_USD!K25*$C$54</f>
        <v>64357299.224068522</v>
      </c>
      <c r="L25" s="141">
        <f t="shared" si="4"/>
        <v>16.16894022033183</v>
      </c>
      <c r="M25" s="141">
        <f t="shared" si="5"/>
        <v>0.58002165086780311</v>
      </c>
    </row>
    <row r="26" spans="1:13" ht="14" x14ac:dyDescent="0.25">
      <c r="A26" s="139" t="str">
        <f>SEKTOR_USD!A26</f>
        <v xml:space="preserve"> Halı </v>
      </c>
      <c r="B26" s="140">
        <f>SEKTOR_USD!B26*$B$52</f>
        <v>10890566.732925329</v>
      </c>
      <c r="C26" s="140">
        <f>SEKTOR_USD!C26*$C$52</f>
        <v>13581286.662031457</v>
      </c>
      <c r="D26" s="141">
        <f t="shared" si="0"/>
        <v>24.706886198780673</v>
      </c>
      <c r="E26" s="141">
        <f t="shared" si="1"/>
        <v>1.2303097117189152</v>
      </c>
      <c r="F26" s="140">
        <f>SEKTOR_USD!F26*$B$53</f>
        <v>77864136.242011622</v>
      </c>
      <c r="G26" s="140">
        <f>SEKTOR_USD!G26*$C$53</f>
        <v>92190119.788715661</v>
      </c>
      <c r="H26" s="141">
        <f t="shared" si="2"/>
        <v>18.398693208612837</v>
      </c>
      <c r="I26" s="141">
        <f t="shared" si="3"/>
        <v>1.0978523729418126</v>
      </c>
      <c r="J26" s="140">
        <f>SEKTOR_USD!J26*$B$54</f>
        <v>105204396.4785887</v>
      </c>
      <c r="K26" s="140">
        <f>SEKTOR_USD!K26*$C$54</f>
        <v>127321503.3567757</v>
      </c>
      <c r="L26" s="141">
        <f t="shared" si="4"/>
        <v>21.022987269061801</v>
      </c>
      <c r="M26" s="141">
        <f t="shared" si="5"/>
        <v>1.147487999936909</v>
      </c>
    </row>
    <row r="27" spans="1:13" s="18" customFormat="1" ht="15.5" x14ac:dyDescent="0.3">
      <c r="A27" s="137" t="s">
        <v>19</v>
      </c>
      <c r="B27" s="135">
        <f>SEKTOR_USD!B27*$B$52</f>
        <v>101492429.45559199</v>
      </c>
      <c r="C27" s="135">
        <f>SEKTOR_USD!C27*$C$52</f>
        <v>149260492.31783977</v>
      </c>
      <c r="D27" s="138">
        <f t="shared" si="0"/>
        <v>47.065641367023034</v>
      </c>
      <c r="E27" s="138">
        <f t="shared" si="1"/>
        <v>13.52129866958547</v>
      </c>
      <c r="F27" s="135">
        <f>SEKTOR_USD!F27*$B$53</f>
        <v>936444243.00235212</v>
      </c>
      <c r="G27" s="135">
        <f>SEKTOR_USD!G27*$C$53</f>
        <v>1179211126.0986176</v>
      </c>
      <c r="H27" s="138">
        <f t="shared" si="2"/>
        <v>25.924328641065248</v>
      </c>
      <c r="I27" s="138">
        <f t="shared" si="3"/>
        <v>14.042716681069081</v>
      </c>
      <c r="J27" s="135">
        <f>SEKTOR_USD!J27*$B$54</f>
        <v>1198643051.8550732</v>
      </c>
      <c r="K27" s="135">
        <f>SEKTOR_USD!K27*$C$54</f>
        <v>1498042053.0104964</v>
      </c>
      <c r="L27" s="138">
        <f t="shared" si="4"/>
        <v>24.978161821574822</v>
      </c>
      <c r="M27" s="138">
        <f t="shared" si="5"/>
        <v>13.50113872291876</v>
      </c>
    </row>
    <row r="28" spans="1:13" ht="14" x14ac:dyDescent="0.25">
      <c r="A28" s="139" t="str">
        <f>SEKTOR_USD!A28</f>
        <v xml:space="preserve"> Kimyevi Maddeler ve Mamulleri  </v>
      </c>
      <c r="B28" s="140">
        <f>SEKTOR_USD!B28*$B$52</f>
        <v>101492429.45559199</v>
      </c>
      <c r="C28" s="140">
        <f>SEKTOR_USD!C28*$C$52</f>
        <v>149260492.31783977</v>
      </c>
      <c r="D28" s="141">
        <f t="shared" si="0"/>
        <v>47.065641367023034</v>
      </c>
      <c r="E28" s="141">
        <f t="shared" si="1"/>
        <v>13.52129866958547</v>
      </c>
      <c r="F28" s="140">
        <f>SEKTOR_USD!F28*$B$53</f>
        <v>936444243.00235212</v>
      </c>
      <c r="G28" s="140">
        <f>SEKTOR_USD!G28*$C$53</f>
        <v>1179211126.0986176</v>
      </c>
      <c r="H28" s="141">
        <f t="shared" si="2"/>
        <v>25.924328641065248</v>
      </c>
      <c r="I28" s="141">
        <f t="shared" si="3"/>
        <v>14.042716681069081</v>
      </c>
      <c r="J28" s="140">
        <f>SEKTOR_USD!J28*$B$54</f>
        <v>1198643051.8550732</v>
      </c>
      <c r="K28" s="140">
        <f>SEKTOR_USD!K28*$C$54</f>
        <v>1498042053.0104964</v>
      </c>
      <c r="L28" s="141">
        <f t="shared" si="4"/>
        <v>24.978161821574822</v>
      </c>
      <c r="M28" s="141">
        <f t="shared" si="5"/>
        <v>13.50113872291876</v>
      </c>
    </row>
    <row r="29" spans="1:13" s="18" customFormat="1" ht="15.5" x14ac:dyDescent="0.3">
      <c r="A29" s="137" t="s">
        <v>21</v>
      </c>
      <c r="B29" s="135">
        <f>SEKTOR_USD!B29*$B$52</f>
        <v>516372849.71039945</v>
      </c>
      <c r="C29" s="135">
        <f>SEKTOR_USD!C29*$C$52</f>
        <v>705599064.94572711</v>
      </c>
      <c r="D29" s="138">
        <f t="shared" si="0"/>
        <v>36.645268112266663</v>
      </c>
      <c r="E29" s="138">
        <f t="shared" si="1"/>
        <v>63.919229730231208</v>
      </c>
      <c r="F29" s="135">
        <f>SEKTOR_USD!F29*$B$53</f>
        <v>4195217294.1188951</v>
      </c>
      <c r="G29" s="135">
        <f>SEKTOR_USD!G29*$C$53</f>
        <v>5260679118.3523989</v>
      </c>
      <c r="H29" s="138">
        <f t="shared" si="2"/>
        <v>25.397059306728437</v>
      </c>
      <c r="I29" s="138">
        <f t="shared" si="3"/>
        <v>62.647158574096515</v>
      </c>
      <c r="J29" s="135">
        <f>SEKTOR_USD!J29*$B$54</f>
        <v>5477538675.5544176</v>
      </c>
      <c r="K29" s="135">
        <f>SEKTOR_USD!K29*$C$54</f>
        <v>6977864460.4269924</v>
      </c>
      <c r="L29" s="138">
        <f t="shared" si="4"/>
        <v>27.390510113024753</v>
      </c>
      <c r="M29" s="138">
        <f t="shared" si="5"/>
        <v>62.888165175753841</v>
      </c>
    </row>
    <row r="30" spans="1:13" ht="14" x14ac:dyDescent="0.25">
      <c r="A30" s="139" t="str">
        <f>SEKTOR_USD!A30</f>
        <v xml:space="preserve"> Hazırgiyim ve Konfeksiyon </v>
      </c>
      <c r="B30" s="140">
        <f>SEKTOR_USD!B30*$B$52</f>
        <v>61408526.810256414</v>
      </c>
      <c r="C30" s="140">
        <f>SEKTOR_USD!C30*$C$52</f>
        <v>68385634.265806973</v>
      </c>
      <c r="D30" s="141">
        <f t="shared" si="0"/>
        <v>11.361789344188024</v>
      </c>
      <c r="E30" s="141">
        <f t="shared" si="1"/>
        <v>6.1949587011143574</v>
      </c>
      <c r="F30" s="140">
        <f>SEKTOR_USD!F30*$B$53</f>
        <v>490497257.66746598</v>
      </c>
      <c r="G30" s="140">
        <f>SEKTOR_USD!G30*$C$53</f>
        <v>565188460.95875919</v>
      </c>
      <c r="H30" s="141">
        <f t="shared" si="2"/>
        <v>15.227649517651395</v>
      </c>
      <c r="I30" s="141">
        <f t="shared" si="3"/>
        <v>6.7305856033702094</v>
      </c>
      <c r="J30" s="140">
        <f>SEKTOR_USD!J30*$B$54</f>
        <v>639962663.83081746</v>
      </c>
      <c r="K30" s="140">
        <f>SEKTOR_USD!K30*$C$54</f>
        <v>736796375.53031695</v>
      </c>
      <c r="L30" s="141">
        <f t="shared" si="4"/>
        <v>15.131150170519753</v>
      </c>
      <c r="M30" s="141">
        <f t="shared" si="5"/>
        <v>6.6403944112167421</v>
      </c>
    </row>
    <row r="31" spans="1:13" ht="14" x14ac:dyDescent="0.25">
      <c r="A31" s="139" t="str">
        <f>SEKTOR_USD!A31</f>
        <v xml:space="preserve"> Otomotiv Endüstrisi</v>
      </c>
      <c r="B31" s="140">
        <f>SEKTOR_USD!B31*$B$52</f>
        <v>151222679.53324226</v>
      </c>
      <c r="C31" s="140">
        <f>SEKTOR_USD!C31*$C$52</f>
        <v>191693651.20708647</v>
      </c>
      <c r="D31" s="141">
        <f t="shared" si="0"/>
        <v>26.762501364716101</v>
      </c>
      <c r="E31" s="141">
        <f t="shared" si="1"/>
        <v>17.365259023231609</v>
      </c>
      <c r="F31" s="140">
        <f>SEKTOR_USD!F31*$B$53</f>
        <v>1166555353.0715413</v>
      </c>
      <c r="G31" s="140">
        <f>SEKTOR_USD!G31*$C$53</f>
        <v>1423429880.2259531</v>
      </c>
      <c r="H31" s="141">
        <f t="shared" si="2"/>
        <v>22.01991756996879</v>
      </c>
      <c r="I31" s="141">
        <f t="shared" si="3"/>
        <v>16.95101248706289</v>
      </c>
      <c r="J31" s="140">
        <f>SEKTOR_USD!J31*$B$54</f>
        <v>1523000269.6293049</v>
      </c>
      <c r="K31" s="140">
        <f>SEKTOR_USD!K31*$C$54</f>
        <v>1904371543.6410007</v>
      </c>
      <c r="L31" s="141">
        <f t="shared" si="4"/>
        <v>25.040788345002778</v>
      </c>
      <c r="M31" s="141">
        <f t="shared" si="5"/>
        <v>17.163192674735907</v>
      </c>
    </row>
    <row r="32" spans="1:13" ht="14" x14ac:dyDescent="0.25">
      <c r="A32" s="139" t="str">
        <f>SEKTOR_USD!A32</f>
        <v xml:space="preserve"> Gemi, Yat ve Hizmetleri</v>
      </c>
      <c r="B32" s="140">
        <f>SEKTOR_USD!B32*$B$52</f>
        <v>9527303.7932865918</v>
      </c>
      <c r="C32" s="140">
        <f>SEKTOR_USD!C32*$C$52</f>
        <v>8827284.000423681</v>
      </c>
      <c r="D32" s="141">
        <f t="shared" si="0"/>
        <v>-7.3475120354215981</v>
      </c>
      <c r="E32" s="141">
        <f t="shared" si="1"/>
        <v>0.79965127782655865</v>
      </c>
      <c r="F32" s="140">
        <f>SEKTOR_USD!F32*$B$53</f>
        <v>57294420.387006134</v>
      </c>
      <c r="G32" s="140">
        <f>SEKTOR_USD!G32*$C$53</f>
        <v>91322971.051455185</v>
      </c>
      <c r="H32" s="141">
        <f t="shared" si="2"/>
        <v>59.392433738916793</v>
      </c>
      <c r="I32" s="141">
        <f t="shared" si="3"/>
        <v>1.0875258726500596</v>
      </c>
      <c r="J32" s="140">
        <f>SEKTOR_USD!J32*$B$54</f>
        <v>76356773.730519608</v>
      </c>
      <c r="K32" s="140">
        <f>SEKTOR_USD!K32*$C$54</f>
        <v>123712888.66863666</v>
      </c>
      <c r="L32" s="141">
        <f t="shared" si="4"/>
        <v>62.019533597958883</v>
      </c>
      <c r="M32" s="141">
        <f t="shared" si="5"/>
        <v>1.1149652764230946</v>
      </c>
    </row>
    <row r="33" spans="1:13" ht="14" x14ac:dyDescent="0.25">
      <c r="A33" s="139" t="str">
        <f>SEKTOR_USD!A33</f>
        <v xml:space="preserve"> Elektrik ve Elektronik</v>
      </c>
      <c r="B33" s="140">
        <f>SEKTOR_USD!B33*$B$52</f>
        <v>62323009.702734664</v>
      </c>
      <c r="C33" s="140">
        <f>SEKTOR_USD!C33*$C$52</f>
        <v>100390090.7272092</v>
      </c>
      <c r="D33" s="141">
        <f t="shared" si="0"/>
        <v>61.080299565192838</v>
      </c>
      <c r="E33" s="141">
        <f t="shared" si="1"/>
        <v>9.0941975274936144</v>
      </c>
      <c r="F33" s="140">
        <f>SEKTOR_USD!F33*$B$53</f>
        <v>497535469.07819706</v>
      </c>
      <c r="G33" s="140">
        <f>SEKTOR_USD!G33*$C$53</f>
        <v>672547673.20688713</v>
      </c>
      <c r="H33" s="141">
        <f t="shared" si="2"/>
        <v>35.175824640792314</v>
      </c>
      <c r="I33" s="141">
        <f t="shared" si="3"/>
        <v>8.0090801556486628</v>
      </c>
      <c r="J33" s="140">
        <f>SEKTOR_USD!J33*$B$54</f>
        <v>652762953.13129604</v>
      </c>
      <c r="K33" s="140">
        <f>SEKTOR_USD!K33*$C$54</f>
        <v>877193121.21656799</v>
      </c>
      <c r="L33" s="141">
        <f t="shared" si="4"/>
        <v>34.381572515517789</v>
      </c>
      <c r="M33" s="141">
        <f t="shared" si="5"/>
        <v>7.9057233356932972</v>
      </c>
    </row>
    <row r="34" spans="1:13" ht="14" x14ac:dyDescent="0.25">
      <c r="A34" s="139" t="str">
        <f>SEKTOR_USD!A34</f>
        <v xml:space="preserve"> Makine ve Aksamları</v>
      </c>
      <c r="B34" s="140">
        <f>SEKTOR_USD!B34*$B$52</f>
        <v>38891585.874821983</v>
      </c>
      <c r="C34" s="140">
        <f>SEKTOR_USD!C34*$C$52</f>
        <v>46446075.499524608</v>
      </c>
      <c r="D34" s="141">
        <f t="shared" si="0"/>
        <v>19.424483354877346</v>
      </c>
      <c r="E34" s="141">
        <f t="shared" si="1"/>
        <v>4.2074848414802375</v>
      </c>
      <c r="F34" s="140">
        <f>SEKTOR_USD!F34*$B$53</f>
        <v>311282128.4591108</v>
      </c>
      <c r="G34" s="140">
        <f>SEKTOR_USD!G34*$C$53</f>
        <v>376072058.12495232</v>
      </c>
      <c r="H34" s="141">
        <f t="shared" si="2"/>
        <v>20.813893167128018</v>
      </c>
      <c r="I34" s="141">
        <f t="shared" si="3"/>
        <v>4.4784799320775681</v>
      </c>
      <c r="J34" s="140">
        <f>SEKTOR_USD!J34*$B$54</f>
        <v>412250365.15042233</v>
      </c>
      <c r="K34" s="140">
        <f>SEKTOR_USD!K34*$C$54</f>
        <v>512345638.15792131</v>
      </c>
      <c r="L34" s="141">
        <f t="shared" si="4"/>
        <v>24.280214517451334</v>
      </c>
      <c r="M34" s="141">
        <f t="shared" si="5"/>
        <v>4.6175269385471438</v>
      </c>
    </row>
    <row r="35" spans="1:13" ht="14" x14ac:dyDescent="0.25">
      <c r="A35" s="139" t="str">
        <f>SEKTOR_USD!A35</f>
        <v xml:space="preserve"> Demir ve Demir Dışı Metaller </v>
      </c>
      <c r="B35" s="140">
        <f>SEKTOR_USD!B35*$B$52</f>
        <v>46750127.095129147</v>
      </c>
      <c r="C35" s="140">
        <f>SEKTOR_USD!C35*$C$52</f>
        <v>64246441.157438725</v>
      </c>
      <c r="D35" s="141">
        <f t="shared" si="0"/>
        <v>37.425168976989802</v>
      </c>
      <c r="E35" s="141">
        <f t="shared" si="1"/>
        <v>5.819995002413977</v>
      </c>
      <c r="F35" s="140">
        <f>SEKTOR_USD!F35*$B$53</f>
        <v>381024695.76853943</v>
      </c>
      <c r="G35" s="140">
        <f>SEKTOR_USD!G35*$C$53</f>
        <v>513445681.52381933</v>
      </c>
      <c r="H35" s="141">
        <f t="shared" si="2"/>
        <v>34.753911551108878</v>
      </c>
      <c r="I35" s="141">
        <f t="shared" si="3"/>
        <v>6.1144031608759031</v>
      </c>
      <c r="J35" s="140">
        <f>SEKTOR_USD!J35*$B$54</f>
        <v>489454325.69984055</v>
      </c>
      <c r="K35" s="140">
        <f>SEKTOR_USD!K35*$C$54</f>
        <v>655189278.89350557</v>
      </c>
      <c r="L35" s="141">
        <f t="shared" si="4"/>
        <v>33.861168344296651</v>
      </c>
      <c r="M35" s="141">
        <f t="shared" si="5"/>
        <v>5.9049085613675674</v>
      </c>
    </row>
    <row r="36" spans="1:13" ht="14" x14ac:dyDescent="0.25">
      <c r="A36" s="139" t="str">
        <f>SEKTOR_USD!A36</f>
        <v xml:space="preserve"> Çelik</v>
      </c>
      <c r="B36" s="140">
        <f>SEKTOR_USD!B36*$B$52</f>
        <v>61151131.067257062</v>
      </c>
      <c r="C36" s="140">
        <f>SEKTOR_USD!C36*$C$52</f>
        <v>72288570.516191646</v>
      </c>
      <c r="D36" s="141">
        <f t="shared" si="0"/>
        <v>18.212973749717033</v>
      </c>
      <c r="E36" s="141">
        <f t="shared" si="1"/>
        <v>6.5485202223870278</v>
      </c>
      <c r="F36" s="140">
        <f>SEKTOR_USD!F36*$B$53</f>
        <v>480586240.94735169</v>
      </c>
      <c r="G36" s="140">
        <f>SEKTOR_USD!G36*$C$53</f>
        <v>582389163.06092882</v>
      </c>
      <c r="H36" s="141">
        <f t="shared" si="2"/>
        <v>21.183070475113674</v>
      </c>
      <c r="I36" s="141">
        <f t="shared" si="3"/>
        <v>6.9354213456646203</v>
      </c>
      <c r="J36" s="140">
        <f>SEKTOR_USD!J36*$B$54</f>
        <v>615900215.41099083</v>
      </c>
      <c r="K36" s="140">
        <f>SEKTOR_USD!K36*$C$54</f>
        <v>754957109.10880458</v>
      </c>
      <c r="L36" s="141">
        <f t="shared" si="4"/>
        <v>22.577828391409305</v>
      </c>
      <c r="M36" s="141">
        <f t="shared" si="5"/>
        <v>6.804068443504681</v>
      </c>
    </row>
    <row r="37" spans="1:13" ht="14" x14ac:dyDescent="0.25">
      <c r="A37" s="139" t="str">
        <f>SEKTOR_USD!A37</f>
        <v xml:space="preserve"> Çimento Cam Seramik ve Toprak Ürünleri</v>
      </c>
      <c r="B37" s="140">
        <f>SEKTOR_USD!B37*$B$52</f>
        <v>15766776.726965114</v>
      </c>
      <c r="C37" s="140">
        <f>SEKTOR_USD!C37*$C$52</f>
        <v>18270697.399562255</v>
      </c>
      <c r="D37" s="141">
        <f t="shared" si="0"/>
        <v>15.880992773334654</v>
      </c>
      <c r="E37" s="141">
        <f t="shared" si="1"/>
        <v>1.6551168537956973</v>
      </c>
      <c r="F37" s="140">
        <f>SEKTOR_USD!F37*$B$53</f>
        <v>129444166.17692074</v>
      </c>
      <c r="G37" s="140">
        <f>SEKTOR_USD!G37*$C$53</f>
        <v>155348003.4195652</v>
      </c>
      <c r="H37" s="141">
        <f t="shared" si="2"/>
        <v>20.011591103487664</v>
      </c>
      <c r="I37" s="141">
        <f t="shared" si="3"/>
        <v>1.8499723677202355</v>
      </c>
      <c r="J37" s="140">
        <f>SEKTOR_USD!J37*$B$54</f>
        <v>165509213.45838174</v>
      </c>
      <c r="K37" s="140">
        <f>SEKTOR_USD!K37*$C$54</f>
        <v>203901416.37577918</v>
      </c>
      <c r="L37" s="141">
        <f t="shared" si="4"/>
        <v>23.19641433559914</v>
      </c>
      <c r="M37" s="141">
        <f t="shared" si="5"/>
        <v>1.8376662409154179</v>
      </c>
    </row>
    <row r="38" spans="1:13" ht="14" x14ac:dyDescent="0.25">
      <c r="A38" s="139" t="str">
        <f>SEKTOR_USD!A38</f>
        <v xml:space="preserve"> Mücevher</v>
      </c>
      <c r="B38" s="140">
        <f>SEKTOR_USD!B38*$B$52</f>
        <v>20608449.215273891</v>
      </c>
      <c r="C38" s="140">
        <f>SEKTOR_USD!C38*$C$52</f>
        <v>73556097.898472041</v>
      </c>
      <c r="D38" s="141">
        <f t="shared" si="0"/>
        <v>256.92204265402057</v>
      </c>
      <c r="E38" s="141">
        <f t="shared" si="1"/>
        <v>6.6633437503115882</v>
      </c>
      <c r="F38" s="140">
        <f>SEKTOR_USD!F38*$B$53</f>
        <v>239208287.33624771</v>
      </c>
      <c r="G38" s="140">
        <f>SEKTOR_USD!G38*$C$53</f>
        <v>313526075.59762943</v>
      </c>
      <c r="H38" s="141">
        <f t="shared" si="2"/>
        <v>31.068233082123736</v>
      </c>
      <c r="I38" s="141">
        <f t="shared" si="3"/>
        <v>3.7336468036146679</v>
      </c>
      <c r="J38" s="140">
        <f>SEKTOR_USD!J38*$B$54</f>
        <v>310764007.42227787</v>
      </c>
      <c r="K38" s="140">
        <f>SEKTOR_USD!K38*$C$54</f>
        <v>385552591.26176023</v>
      </c>
      <c r="L38" s="141">
        <f t="shared" si="4"/>
        <v>24.066037910837217</v>
      </c>
      <c r="M38" s="141">
        <f t="shared" si="5"/>
        <v>3.4748016647095739</v>
      </c>
    </row>
    <row r="39" spans="1:13" ht="14" x14ac:dyDescent="0.25">
      <c r="A39" s="139" t="str">
        <f>SEKTOR_USD!A39</f>
        <v xml:space="preserve"> Savunma ve Havacılık Sanayii</v>
      </c>
      <c r="B39" s="140">
        <f>SEKTOR_USD!B39*$B$52</f>
        <v>23684738.357236121</v>
      </c>
      <c r="C39" s="140">
        <f>SEKTOR_USD!C39*$C$52</f>
        <v>30851101.975320823</v>
      </c>
      <c r="D39" s="141">
        <f t="shared" si="0"/>
        <v>30.257305400611479</v>
      </c>
      <c r="E39" s="141">
        <f t="shared" si="1"/>
        <v>2.7947580610002665</v>
      </c>
      <c r="F39" s="140">
        <f>SEKTOR_USD!F39*$B$53</f>
        <v>231430606.36063188</v>
      </c>
      <c r="G39" s="140">
        <f>SEKTOR_USD!G39*$C$53</f>
        <v>316560032.58483028</v>
      </c>
      <c r="H39" s="141">
        <f t="shared" si="2"/>
        <v>36.783996534815962</v>
      </c>
      <c r="I39" s="141">
        <f t="shared" si="3"/>
        <v>3.7697768887630065</v>
      </c>
      <c r="J39" s="140">
        <f>SEKTOR_USD!J39*$B$54</f>
        <v>316804791.48953402</v>
      </c>
      <c r="K39" s="140">
        <f>SEKTOR_USD!K39*$C$54</f>
        <v>490685933.85171133</v>
      </c>
      <c r="L39" s="141">
        <f t="shared" si="4"/>
        <v>54.885894100475326</v>
      </c>
      <c r="M39" s="141">
        <f t="shared" si="5"/>
        <v>4.4223183514798672</v>
      </c>
    </row>
    <row r="40" spans="1:13" ht="14" x14ac:dyDescent="0.25">
      <c r="A40" s="139" t="str">
        <f>SEKTOR_USD!A40</f>
        <v xml:space="preserve"> İklimlendirme Sanayii</v>
      </c>
      <c r="B40" s="140">
        <f>SEKTOR_USD!B40*$B$52</f>
        <v>25038521.534196183</v>
      </c>
      <c r="C40" s="140">
        <f>SEKTOR_USD!C40*$C$52</f>
        <v>30643420.298690729</v>
      </c>
      <c r="D40" s="141">
        <f t="shared" si="0"/>
        <v>22.385102717984743</v>
      </c>
      <c r="E40" s="141">
        <f t="shared" si="1"/>
        <v>2.7759444691762756</v>
      </c>
      <c r="F40" s="140">
        <f>SEKTOR_USD!F40*$B$53</f>
        <v>210358668.86588192</v>
      </c>
      <c r="G40" s="140">
        <f>SEKTOR_USD!G40*$C$53</f>
        <v>250849118.59761879</v>
      </c>
      <c r="H40" s="141">
        <f t="shared" si="2"/>
        <v>19.248291477615457</v>
      </c>
      <c r="I40" s="141">
        <f t="shared" si="3"/>
        <v>2.987253956648694</v>
      </c>
      <c r="J40" s="140">
        <f>SEKTOR_USD!J40*$B$54</f>
        <v>274773096.60103273</v>
      </c>
      <c r="K40" s="140">
        <f>SEKTOR_USD!K40*$C$54</f>
        <v>333158563.72098666</v>
      </c>
      <c r="L40" s="141">
        <f t="shared" si="4"/>
        <v>21.24861125131509</v>
      </c>
      <c r="M40" s="141">
        <f t="shared" si="5"/>
        <v>3.0025992771605421</v>
      </c>
    </row>
    <row r="41" spans="1:13" ht="16.5" x14ac:dyDescent="0.25">
      <c r="A41" s="134" t="s">
        <v>30</v>
      </c>
      <c r="B41" s="135">
        <f>SEKTOR_USD!B41*$B$52</f>
        <v>22723905.83644034</v>
      </c>
      <c r="C41" s="135">
        <f>SEKTOR_USD!C41*$C$52</f>
        <v>33208519.19416206</v>
      </c>
      <c r="D41" s="138">
        <f t="shared" si="0"/>
        <v>46.139133972771809</v>
      </c>
      <c r="E41" s="138">
        <f t="shared" si="1"/>
        <v>3.0083131807093695</v>
      </c>
      <c r="F41" s="135">
        <f>SEKTOR_USD!F41*$B$53</f>
        <v>174094103.35602644</v>
      </c>
      <c r="G41" s="135">
        <f>SEKTOR_USD!G41*$C$53</f>
        <v>247320487.88144231</v>
      </c>
      <c r="H41" s="138">
        <f t="shared" si="2"/>
        <v>42.061381237976931</v>
      </c>
      <c r="I41" s="138">
        <f t="shared" si="3"/>
        <v>2.9452330154256208</v>
      </c>
      <c r="J41" s="135">
        <f>SEKTOR_USD!J41*$B$54</f>
        <v>229193566.283315</v>
      </c>
      <c r="K41" s="135">
        <f>SEKTOR_USD!K41*$C$54</f>
        <v>319091883.45347142</v>
      </c>
      <c r="L41" s="138">
        <f t="shared" si="4"/>
        <v>39.223752493571155</v>
      </c>
      <c r="M41" s="138">
        <f t="shared" si="5"/>
        <v>2.8758229952257275</v>
      </c>
    </row>
    <row r="42" spans="1:13" ht="14" x14ac:dyDescent="0.25">
      <c r="A42" s="139" t="str">
        <f>SEKTOR_USD!A42</f>
        <v xml:space="preserve"> Madencilik Ürünleri</v>
      </c>
      <c r="B42" s="140">
        <f>SEKTOR_USD!B42*$B$52</f>
        <v>22723905.83644034</v>
      </c>
      <c r="C42" s="140">
        <f>SEKTOR_USD!C42*$C$52</f>
        <v>33208519.19416206</v>
      </c>
      <c r="D42" s="141">
        <f t="shared" si="0"/>
        <v>46.139133972771809</v>
      </c>
      <c r="E42" s="141">
        <f t="shared" si="1"/>
        <v>3.0083131807093695</v>
      </c>
      <c r="F42" s="140">
        <f>SEKTOR_USD!F42*$B$53</f>
        <v>174094103.35602644</v>
      </c>
      <c r="G42" s="140">
        <f>SEKTOR_USD!G42*$C$53</f>
        <v>247320487.88144231</v>
      </c>
      <c r="H42" s="141">
        <f t="shared" si="2"/>
        <v>42.061381237976931</v>
      </c>
      <c r="I42" s="141">
        <f t="shared" si="3"/>
        <v>2.9452330154256208</v>
      </c>
      <c r="J42" s="140">
        <f>SEKTOR_USD!J42*$B$54</f>
        <v>229193566.283315</v>
      </c>
      <c r="K42" s="140">
        <f>SEKTOR_USD!K42*$C$54</f>
        <v>319091883.45347142</v>
      </c>
      <c r="L42" s="141">
        <f t="shared" si="4"/>
        <v>39.223752493571155</v>
      </c>
      <c r="M42" s="141">
        <f t="shared" si="5"/>
        <v>2.8758229952257275</v>
      </c>
    </row>
    <row r="43" spans="1:13" ht="18" x14ac:dyDescent="0.25">
      <c r="A43" s="142" t="s">
        <v>32</v>
      </c>
      <c r="B43" s="143">
        <f>SEKTOR_USD!B43*$B$52</f>
        <v>809813513.64101267</v>
      </c>
      <c r="C43" s="143">
        <f>SEKTOR_USD!C43*$C$52</f>
        <v>1103891689.4394417</v>
      </c>
      <c r="D43" s="144">
        <f>(C43-B43)/B43*100</f>
        <v>36.314308275274442</v>
      </c>
      <c r="E43" s="145">
        <f t="shared" si="1"/>
        <v>100</v>
      </c>
      <c r="F43" s="143">
        <f>SEKTOR_USD!F43*$B$53</f>
        <v>6702863251.6856012</v>
      </c>
      <c r="G43" s="143">
        <f>SEKTOR_USD!G43*$C$53</f>
        <v>8397314799.4099064</v>
      </c>
      <c r="H43" s="144">
        <f>(G43-F43)/F43*100</f>
        <v>25.279518380420384</v>
      </c>
      <c r="I43" s="144">
        <f t="shared" si="3"/>
        <v>100</v>
      </c>
      <c r="J43" s="143">
        <f>SEKTOR_USD!J43*$B$54</f>
        <v>8782098901.3297005</v>
      </c>
      <c r="K43" s="143">
        <f>SEKTOR_USD!K43*$C$54</f>
        <v>11095671881.865089</v>
      </c>
      <c r="L43" s="144">
        <f>(K43-J43)/J43*100</f>
        <v>26.344191821673636</v>
      </c>
      <c r="M43" s="144">
        <f t="shared" si="5"/>
        <v>100</v>
      </c>
    </row>
    <row r="44" spans="1:13" ht="13.75" hidden="1" customHeight="1" x14ac:dyDescent="0.3">
      <c r="A44" s="37" t="s">
        <v>33</v>
      </c>
      <c r="B44" s="35">
        <f>SEKTOR_USD!B45*2.1157</f>
        <v>47631913.1354682</v>
      </c>
      <c r="C44" s="35">
        <f>SEKTOR_USD!C45*2.7012</f>
        <v>70167476.412187204</v>
      </c>
      <c r="D44" s="36"/>
      <c r="E44" s="36"/>
      <c r="F44" s="35">
        <f>SEKTOR_USD!F45*2.1642</f>
        <v>433877736.99047762</v>
      </c>
      <c r="G44" s="35">
        <f>SEKTOR_USD!G45*2.5613</f>
        <v>540364738.19885695</v>
      </c>
      <c r="H44" s="36">
        <f>(G44-F44)/F44*100</f>
        <v>24.543089476544498</v>
      </c>
      <c r="I44" s="36" t="e">
        <f t="shared" ref="I44:I45" si="6">G44/G$45*100</f>
        <v>#REF!</v>
      </c>
      <c r="J44" s="35">
        <f>SEKTOR_USD!J45*2.0809</f>
        <v>561003621.5383991</v>
      </c>
      <c r="K44" s="35">
        <f>SEKTOR_USD!K45*2.3856</f>
        <v>676859297.31409931</v>
      </c>
      <c r="L44" s="36">
        <f>(K44-J44)/J44*100</f>
        <v>20.651502294761965</v>
      </c>
      <c r="M44" s="36" t="e">
        <f t="shared" ref="M44:M45" si="7">K44/K$45*100</f>
        <v>#REF!</v>
      </c>
    </row>
    <row r="45" spans="1:13" s="19" customFormat="1" ht="17.399999999999999" hidden="1" customHeight="1" x14ac:dyDescent="0.35">
      <c r="A45" s="38" t="s">
        <v>34</v>
      </c>
      <c r="B45" s="39" t="e">
        <f>SEKTOR_USD!#REF!*2.1157</f>
        <v>#REF!</v>
      </c>
      <c r="C45" s="39" t="e">
        <f>SEKTOR_USD!#REF!*2.7012</f>
        <v>#REF!</v>
      </c>
      <c r="D45" s="40" t="e">
        <f>(C45-B45)/B45*100</f>
        <v>#REF!</v>
      </c>
      <c r="E45" s="41" t="e">
        <f>C45/C$45*100</f>
        <v>#REF!</v>
      </c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1" t="e">
        <f t="shared" si="6"/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1" t="e">
        <f t="shared" si="7"/>
        <v>#REF!</v>
      </c>
    </row>
    <row r="46" spans="1:13" s="19" customFormat="1" ht="17.399999999999999" hidden="1" customHeight="1" x14ac:dyDescent="0.4">
      <c r="A46" s="20"/>
      <c r="B46" s="21"/>
      <c r="C46" s="21"/>
      <c r="D46" s="22"/>
      <c r="E46" s="23"/>
      <c r="F46" s="23"/>
      <c r="G46" s="23"/>
      <c r="H46" s="23"/>
      <c r="I46" s="23"/>
    </row>
    <row r="47" spans="1:13" ht="13.25" hidden="1" customHeight="1" x14ac:dyDescent="0.25">
      <c r="A47" s="1" t="s">
        <v>112</v>
      </c>
    </row>
    <row r="48" spans="1:13" ht="13.25" hidden="1" customHeight="1" x14ac:dyDescent="0.25">
      <c r="A48" s="1" t="s">
        <v>109</v>
      </c>
    </row>
    <row r="50" spans="1:3" ht="13" x14ac:dyDescent="0.3">
      <c r="A50" s="24" t="s">
        <v>113</v>
      </c>
    </row>
    <row r="51" spans="1:3" ht="13" x14ac:dyDescent="0.3">
      <c r="A51" s="75"/>
      <c r="B51" s="76">
        <v>2025</v>
      </c>
      <c r="C51" s="76">
        <v>2026</v>
      </c>
    </row>
    <row r="52" spans="1:3" ht="13" x14ac:dyDescent="0.25">
      <c r="A52" s="78" t="s">
        <v>221</v>
      </c>
      <c r="B52" s="77">
        <v>41.347521</v>
      </c>
      <c r="C52" s="77">
        <v>48.652732</v>
      </c>
    </row>
    <row r="53" spans="1:3" ht="13" x14ac:dyDescent="0.25">
      <c r="A53" s="76" t="s">
        <v>222</v>
      </c>
      <c r="B53" s="77">
        <v>38.629817666666654</v>
      </c>
      <c r="C53" s="77">
        <v>45.702807</v>
      </c>
    </row>
    <row r="54" spans="1:3" ht="13" x14ac:dyDescent="0.25">
      <c r="A54" s="76" t="s">
        <v>220</v>
      </c>
      <c r="B54" s="77">
        <v>37.615161000000001</v>
      </c>
      <c r="C54" s="77">
        <v>44.846996999999995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5"/>
  <sheetViews>
    <sheetView showGridLines="0" zoomScale="80" zoomScaleNormal="80" workbookViewId="0">
      <selection activeCell="D54" sqref="D54"/>
    </sheetView>
  </sheetViews>
  <sheetFormatPr defaultColWidth="9.08984375" defaultRowHeight="12.5" x14ac:dyDescent="0.25"/>
  <cols>
    <col min="1" max="1" width="51" style="16" customWidth="1"/>
    <col min="2" max="2" width="14.453125" style="16" customWidth="1"/>
    <col min="3" max="3" width="17.90625" style="16" bestFit="1" customWidth="1"/>
    <col min="4" max="4" width="14.453125" style="16" customWidth="1"/>
    <col min="5" max="5" width="17.90625" style="16" bestFit="1" customWidth="1"/>
    <col min="6" max="6" width="19.90625" style="16" bestFit="1" customWidth="1"/>
    <col min="7" max="7" width="19.90625" style="16" customWidth="1"/>
    <col min="8" max="16384" width="9.08984375" style="16"/>
  </cols>
  <sheetData>
    <row r="5" spans="1:7" ht="25" x14ac:dyDescent="0.25">
      <c r="A5" s="156" t="s">
        <v>35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2"/>
      <c r="B6" s="159" t="s">
        <v>216</v>
      </c>
      <c r="C6" s="159"/>
      <c r="D6" s="159" t="s">
        <v>217</v>
      </c>
      <c r="E6" s="159"/>
      <c r="F6" s="159" t="s">
        <v>117</v>
      </c>
      <c r="G6" s="159"/>
    </row>
    <row r="7" spans="1:7" ht="29" x14ac:dyDescent="0.4">
      <c r="A7" s="83" t="s">
        <v>1</v>
      </c>
      <c r="B7" s="87" t="s">
        <v>36</v>
      </c>
      <c r="C7" s="87" t="s">
        <v>37</v>
      </c>
      <c r="D7" s="87" t="s">
        <v>36</v>
      </c>
      <c r="E7" s="87" t="s">
        <v>37</v>
      </c>
      <c r="F7" s="87" t="s">
        <v>36</v>
      </c>
      <c r="G7" s="87" t="s">
        <v>37</v>
      </c>
    </row>
    <row r="8" spans="1:7" ht="16.5" x14ac:dyDescent="0.35">
      <c r="A8" s="84" t="s">
        <v>2</v>
      </c>
      <c r="B8" s="88">
        <f>SEKTOR_USD!D8</f>
        <v>9.2072012415014566</v>
      </c>
      <c r="C8" s="88">
        <f>SEKTOR_TL!D8</f>
        <v>28.501747286683461</v>
      </c>
      <c r="D8" s="88">
        <f>SEKTOR_USD!H8</f>
        <v>4.3852925629395969</v>
      </c>
      <c r="E8" s="88">
        <f>SEKTOR_TL!H8</f>
        <v>23.497887585401728</v>
      </c>
      <c r="F8" s="88">
        <f>SEKTOR_USD!L8</f>
        <v>3.8690193464311915</v>
      </c>
      <c r="G8" s="88">
        <f>SEKTOR_TL!L8</f>
        <v>23.838725534694401</v>
      </c>
    </row>
    <row r="9" spans="1:7" s="18" customFormat="1" ht="15.5" x14ac:dyDescent="0.35">
      <c r="A9" s="85" t="s">
        <v>3</v>
      </c>
      <c r="B9" s="88">
        <f>SEKTOR_USD!D9</f>
        <v>10.810868217753624</v>
      </c>
      <c r="C9" s="88">
        <f>SEKTOR_TL!D9</f>
        <v>30.388747467730532</v>
      </c>
      <c r="D9" s="88">
        <f>SEKTOR_USD!H9</f>
        <v>5.5489377906963</v>
      </c>
      <c r="E9" s="88">
        <f>SEKTOR_TL!H9</f>
        <v>24.874592329895663</v>
      </c>
      <c r="F9" s="88">
        <f>SEKTOR_USD!L9</f>
        <v>4.207296595457227</v>
      </c>
      <c r="G9" s="88">
        <f>SEKTOR_TL!L9</f>
        <v>24.242039474311429</v>
      </c>
    </row>
    <row r="10" spans="1:7" ht="14" x14ac:dyDescent="0.3">
      <c r="A10" s="86" t="s">
        <v>4</v>
      </c>
      <c r="B10" s="89">
        <f>SEKTOR_USD!D10</f>
        <v>-7.1153493147321598E-2</v>
      </c>
      <c r="C10" s="89">
        <f>SEKTOR_TL!D10</f>
        <v>17.584108323375425</v>
      </c>
      <c r="D10" s="89">
        <f>SEKTOR_USD!H10</f>
        <v>-1.7202057228644037</v>
      </c>
      <c r="E10" s="89">
        <f>SEKTOR_TL!H10</f>
        <v>16.274493154635064</v>
      </c>
      <c r="F10" s="89">
        <f>SEKTOR_USD!L10</f>
        <v>-0.37803903078404094</v>
      </c>
      <c r="G10" s="89">
        <f>SEKTOR_TL!L10</f>
        <v>18.775133907323831</v>
      </c>
    </row>
    <row r="11" spans="1:7" ht="14" x14ac:dyDescent="0.3">
      <c r="A11" s="86" t="s">
        <v>5</v>
      </c>
      <c r="B11" s="89">
        <f>SEKTOR_USD!D11</f>
        <v>14.870984913737633</v>
      </c>
      <c r="C11" s="89">
        <f>SEKTOR_TL!D11</f>
        <v>35.166198805101757</v>
      </c>
      <c r="D11" s="89">
        <f>SEKTOR_USD!H11</f>
        <v>42.159939123737814</v>
      </c>
      <c r="E11" s="89">
        <f>SEKTOR_TL!H11</f>
        <v>68.18894453416587</v>
      </c>
      <c r="F11" s="89">
        <f>SEKTOR_USD!L11</f>
        <v>43.853116404537346</v>
      </c>
      <c r="G11" s="89">
        <f>SEKTOR_TL!L11</f>
        <v>71.51010678473331</v>
      </c>
    </row>
    <row r="12" spans="1:7" ht="14" x14ac:dyDescent="0.3">
      <c r="A12" s="86" t="s">
        <v>6</v>
      </c>
      <c r="B12" s="89">
        <f>SEKTOR_USD!D12</f>
        <v>3.6120221618384032</v>
      </c>
      <c r="C12" s="89">
        <f>SEKTOR_TL!D12</f>
        <v>21.918021305750937</v>
      </c>
      <c r="D12" s="89">
        <f>SEKTOR_USD!H12</f>
        <v>-3.722421559013315</v>
      </c>
      <c r="E12" s="89">
        <f>SEKTOR_TL!H12</f>
        <v>13.905678351483203</v>
      </c>
      <c r="F12" s="89">
        <f>SEKTOR_USD!L12</f>
        <v>-5.7425391509236023</v>
      </c>
      <c r="G12" s="89">
        <f>SEKTOR_TL!L12</f>
        <v>12.37926281708979</v>
      </c>
    </row>
    <row r="13" spans="1:7" ht="14" x14ac:dyDescent="0.3">
      <c r="A13" s="86" t="s">
        <v>7</v>
      </c>
      <c r="B13" s="89">
        <f>SEKTOR_USD!D13</f>
        <v>35.898563710942369</v>
      </c>
      <c r="C13" s="89">
        <f>SEKTOR_TL!D13</f>
        <v>59.908895128523042</v>
      </c>
      <c r="D13" s="89">
        <f>SEKTOR_USD!H13</f>
        <v>-7.4641768439748137</v>
      </c>
      <c r="E13" s="89">
        <f>SEKTOR_TL!H13</f>
        <v>9.4788202931448193</v>
      </c>
      <c r="F13" s="89">
        <f>SEKTOR_USD!L13</f>
        <v>-9.7766342696923854</v>
      </c>
      <c r="G13" s="89">
        <f>SEKTOR_TL!L13</f>
        <v>7.5695784536721096</v>
      </c>
    </row>
    <row r="14" spans="1:7" ht="14" x14ac:dyDescent="0.3">
      <c r="A14" s="86" t="s">
        <v>8</v>
      </c>
      <c r="B14" s="89">
        <f>SEKTOR_USD!D14</f>
        <v>32.536396101394203</v>
      </c>
      <c r="C14" s="89">
        <f>SEKTOR_TL!D14</f>
        <v>55.952705357280728</v>
      </c>
      <c r="D14" s="89">
        <f>SEKTOR_USD!H14</f>
        <v>19.983578963135034</v>
      </c>
      <c r="E14" s="89">
        <f>SEKTOR_TL!H14</f>
        <v>41.952167619293775</v>
      </c>
      <c r="F14" s="89">
        <f>SEKTOR_USD!L14</f>
        <v>2.4849447953432668</v>
      </c>
      <c r="G14" s="89">
        <f>SEKTOR_TL!L14</f>
        <v>22.188550828798125</v>
      </c>
    </row>
    <row r="15" spans="1:7" ht="14" x14ac:dyDescent="0.3">
      <c r="A15" s="86" t="s">
        <v>9</v>
      </c>
      <c r="B15" s="89">
        <f>SEKTOR_USD!D15</f>
        <v>-11.910057471495371</v>
      </c>
      <c r="C15" s="89">
        <f>SEKTOR_TL!D15</f>
        <v>3.6535265496264659</v>
      </c>
      <c r="D15" s="89">
        <f>SEKTOR_USD!H15</f>
        <v>-28.247521688224431</v>
      </c>
      <c r="E15" s="89">
        <f>SEKTOR_TL!H15</f>
        <v>-15.109884898979576</v>
      </c>
      <c r="F15" s="89">
        <f>SEKTOR_USD!L15</f>
        <v>-33.982038458332006</v>
      </c>
      <c r="G15" s="89">
        <f>SEKTOR_TL!L15</f>
        <v>-21.289521445746313</v>
      </c>
    </row>
    <row r="16" spans="1:7" ht="14" x14ac:dyDescent="0.3">
      <c r="A16" s="86" t="s">
        <v>10</v>
      </c>
      <c r="B16" s="89">
        <f>SEKTOR_USD!D16</f>
        <v>66.138514330342289</v>
      </c>
      <c r="C16" s="89">
        <f>SEKTOR_TL!D16</f>
        <v>95.49158975195401</v>
      </c>
      <c r="D16" s="89">
        <f>SEKTOR_USD!H16</f>
        <v>15.441670085138853</v>
      </c>
      <c r="E16" s="89">
        <f>SEKTOR_TL!H16</f>
        <v>36.578650543603203</v>
      </c>
      <c r="F16" s="89">
        <f>SEKTOR_USD!L16</f>
        <v>11.028803255672397</v>
      </c>
      <c r="G16" s="89">
        <f>SEKTOR_TL!L16</f>
        <v>32.375039057276133</v>
      </c>
    </row>
    <row r="17" spans="1:7" ht="14" x14ac:dyDescent="0.3">
      <c r="A17" s="90" t="s">
        <v>11</v>
      </c>
      <c r="B17" s="89">
        <f>SEKTOR_USD!D17</f>
        <v>-6.0990540789117951</v>
      </c>
      <c r="C17" s="89">
        <f>SEKTOR_TL!D17</f>
        <v>10.491208322868934</v>
      </c>
      <c r="D17" s="89">
        <f>SEKTOR_USD!H17</f>
        <v>-0.11217125781593272</v>
      </c>
      <c r="E17" s="89">
        <f>SEKTOR_TL!H17</f>
        <v>18.176953307038897</v>
      </c>
      <c r="F17" s="89">
        <f>SEKTOR_USD!L17</f>
        <v>2.1650968966381186</v>
      </c>
      <c r="G17" s="89">
        <f>SEKTOR_TL!L17</f>
        <v>21.807209439519319</v>
      </c>
    </row>
    <row r="18" spans="1:7" s="18" customFormat="1" ht="15.5" x14ac:dyDescent="0.35">
      <c r="A18" s="85" t="s">
        <v>12</v>
      </c>
      <c r="B18" s="88">
        <f>SEKTOR_USD!D18</f>
        <v>20.013922657851761</v>
      </c>
      <c r="C18" s="88">
        <f>SEKTOR_TL!D18</f>
        <v>41.217782206125229</v>
      </c>
      <c r="D18" s="88">
        <f>SEKTOR_USD!H18</f>
        <v>7.9531179131203151</v>
      </c>
      <c r="E18" s="88">
        <f>SEKTOR_TL!H18</f>
        <v>27.718969724490332</v>
      </c>
      <c r="F18" s="88">
        <f>SEKTOR_USD!L18</f>
        <v>8.9861271611918259</v>
      </c>
      <c r="G18" s="88">
        <f>SEKTOR_TL!L18</f>
        <v>29.939641035687377</v>
      </c>
    </row>
    <row r="19" spans="1:7" ht="14" x14ac:dyDescent="0.3">
      <c r="A19" s="86" t="s">
        <v>13</v>
      </c>
      <c r="B19" s="89">
        <f>SEKTOR_USD!D19</f>
        <v>20.013922657851761</v>
      </c>
      <c r="C19" s="89">
        <f>SEKTOR_TL!D19</f>
        <v>41.217782206125229</v>
      </c>
      <c r="D19" s="89">
        <f>SEKTOR_USD!H19</f>
        <v>7.9531179131203151</v>
      </c>
      <c r="E19" s="89">
        <f>SEKTOR_TL!H19</f>
        <v>27.718969724490332</v>
      </c>
      <c r="F19" s="89">
        <f>SEKTOR_USD!L19</f>
        <v>8.9861271611918259</v>
      </c>
      <c r="G19" s="89">
        <f>SEKTOR_TL!L19</f>
        <v>29.939641035687377</v>
      </c>
    </row>
    <row r="20" spans="1:7" s="18" customFormat="1" ht="15.5" x14ac:dyDescent="0.35">
      <c r="A20" s="85" t="s">
        <v>108</v>
      </c>
      <c r="B20" s="88">
        <f>SEKTOR_USD!D20</f>
        <v>-0.66220408046034573</v>
      </c>
      <c r="C20" s="88">
        <f>SEKTOR_TL!D20</f>
        <v>16.888631904777469</v>
      </c>
      <c r="D20" s="88">
        <f>SEKTOR_USD!H20</f>
        <v>-0.79948490459801169</v>
      </c>
      <c r="E20" s="88">
        <f>SEKTOR_TL!H20</f>
        <v>17.363794849538511</v>
      </c>
      <c r="F20" s="88">
        <f>SEKTOR_USD!L20</f>
        <v>0.29732425657263506</v>
      </c>
      <c r="G20" s="88">
        <f>SEKTOR_TL!L20</f>
        <v>19.58034155543131</v>
      </c>
    </row>
    <row r="21" spans="1:7" ht="14" x14ac:dyDescent="0.3">
      <c r="A21" s="86" t="s">
        <v>107</v>
      </c>
      <c r="B21" s="89">
        <f>SEKTOR_USD!D21</f>
        <v>-0.66220408046034573</v>
      </c>
      <c r="C21" s="89">
        <f>SEKTOR_TL!D21</f>
        <v>16.888631904777469</v>
      </c>
      <c r="D21" s="89">
        <f>SEKTOR_USD!H21</f>
        <v>-0.79948490459801169</v>
      </c>
      <c r="E21" s="89">
        <f>SEKTOR_TL!H21</f>
        <v>17.363794849538511</v>
      </c>
      <c r="F21" s="89">
        <f>SEKTOR_USD!L21</f>
        <v>0.29732425657263506</v>
      </c>
      <c r="G21" s="89">
        <f>SEKTOR_TL!L21</f>
        <v>19.58034155543131</v>
      </c>
    </row>
    <row r="22" spans="1:7" ht="16.5" x14ac:dyDescent="0.35">
      <c r="A22" s="84" t="s">
        <v>14</v>
      </c>
      <c r="B22" s="88">
        <f>SEKTOR_USD!D22</f>
        <v>16.762645877573309</v>
      </c>
      <c r="C22" s="88">
        <f>SEKTOR_TL!D22</f>
        <v>37.392075270787785</v>
      </c>
      <c r="D22" s="88">
        <f>SEKTOR_USD!H22</f>
        <v>5.7179159032280396</v>
      </c>
      <c r="E22" s="88">
        <f>SEKTOR_TL!H22</f>
        <v>25.074509764942892</v>
      </c>
      <c r="F22" s="88">
        <f>SEKTOR_USD!L22</f>
        <v>6.0230288183934855</v>
      </c>
      <c r="G22" s="88">
        <f>SEKTOR_TL!L22</f>
        <v>26.406861726563008</v>
      </c>
    </row>
    <row r="23" spans="1:7" s="18" customFormat="1" ht="15.5" x14ac:dyDescent="0.35">
      <c r="A23" s="85" t="s">
        <v>15</v>
      </c>
      <c r="B23" s="88">
        <f>SEKTOR_USD!D23</f>
        <v>6.3578125587290772</v>
      </c>
      <c r="C23" s="88">
        <f>SEKTOR_TL!D23</f>
        <v>25.148933367155923</v>
      </c>
      <c r="D23" s="88">
        <f>SEKTOR_USD!H23</f>
        <v>1.0955095474295744</v>
      </c>
      <c r="E23" s="88">
        <f>SEKTOR_TL!H23</f>
        <v>19.605756394747154</v>
      </c>
      <c r="F23" s="88">
        <f>SEKTOR_USD!L23</f>
        <v>7.8262972929197233E-2</v>
      </c>
      <c r="G23" s="88">
        <f>SEKTOR_TL!L23</f>
        <v>19.319163868849749</v>
      </c>
    </row>
    <row r="24" spans="1:7" ht="14" x14ac:dyDescent="0.3">
      <c r="A24" s="86" t="s">
        <v>16</v>
      </c>
      <c r="B24" s="89">
        <f>SEKTOR_USD!D24</f>
        <v>6.7772193220966166</v>
      </c>
      <c r="C24" s="89">
        <f>SEKTOR_TL!D24</f>
        <v>25.642440217472483</v>
      </c>
      <c r="D24" s="89">
        <f>SEKTOR_USD!H24</f>
        <v>1.6924754702314118</v>
      </c>
      <c r="E24" s="89">
        <f>SEKTOR_TL!H24</f>
        <v>20.312024764709751</v>
      </c>
      <c r="F24" s="89">
        <f>SEKTOR_USD!L24</f>
        <v>6.7184605968410582E-2</v>
      </c>
      <c r="G24" s="89">
        <f>SEKTOR_TL!L24</f>
        <v>19.30595559121257</v>
      </c>
    </row>
    <row r="25" spans="1:7" ht="14" x14ac:dyDescent="0.3">
      <c r="A25" s="86" t="s">
        <v>17</v>
      </c>
      <c r="B25" s="89">
        <f>SEKTOR_USD!D25</f>
        <v>4.5623907478255674</v>
      </c>
      <c r="C25" s="89">
        <f>SEKTOR_TL!D25</f>
        <v>23.036299427316003</v>
      </c>
      <c r="D25" s="89">
        <f>SEKTOR_USD!H25</f>
        <v>-0.83292173560319327</v>
      </c>
      <c r="E25" s="89">
        <f>SEKTOR_TL!H25</f>
        <v>17.324235847544042</v>
      </c>
      <c r="F25" s="89">
        <f>SEKTOR_USD!L25</f>
        <v>-2.5639690080662993</v>
      </c>
      <c r="G25" s="89">
        <f>SEKTOR_TL!L25</f>
        <v>16.16894022033183</v>
      </c>
    </row>
    <row r="26" spans="1:7" ht="14" x14ac:dyDescent="0.3">
      <c r="A26" s="86" t="s">
        <v>18</v>
      </c>
      <c r="B26" s="89">
        <f>SEKTOR_USD!D26</f>
        <v>5.9821388025793514</v>
      </c>
      <c r="C26" s="89">
        <f>SEKTOR_TL!D26</f>
        <v>24.706886198780673</v>
      </c>
      <c r="D26" s="89">
        <f>SEKTOR_USD!H26</f>
        <v>7.525206537788863E-2</v>
      </c>
      <c r="E26" s="89">
        <f>SEKTOR_TL!H26</f>
        <v>18.398693208612837</v>
      </c>
      <c r="F26" s="89">
        <f>SEKTOR_USD!L26</f>
        <v>1.5073350580577529</v>
      </c>
      <c r="G26" s="89">
        <f>SEKTOR_TL!L26</f>
        <v>21.022987269061801</v>
      </c>
    </row>
    <row r="27" spans="1:7" s="18" customFormat="1" ht="15.5" x14ac:dyDescent="0.35">
      <c r="A27" s="85" t="s">
        <v>19</v>
      </c>
      <c r="B27" s="88">
        <f>SEKTOR_USD!D27</f>
        <v>24.983725370272197</v>
      </c>
      <c r="C27" s="88">
        <f>SEKTOR_TL!D27</f>
        <v>47.065641367023034</v>
      </c>
      <c r="D27" s="88">
        <f>SEKTOR_USD!H27</f>
        <v>6.4362163838592963</v>
      </c>
      <c r="E27" s="88">
        <f>SEKTOR_TL!H27</f>
        <v>25.924328641065248</v>
      </c>
      <c r="F27" s="88">
        <f>SEKTOR_USD!L27</f>
        <v>4.8247149837611332</v>
      </c>
      <c r="G27" s="88">
        <f>SEKTOR_TL!L27</f>
        <v>24.978161821574822</v>
      </c>
    </row>
    <row r="28" spans="1:7" ht="14" x14ac:dyDescent="0.3">
      <c r="A28" s="86" t="s">
        <v>20</v>
      </c>
      <c r="B28" s="89">
        <f>SEKTOR_USD!D28</f>
        <v>24.983725370272197</v>
      </c>
      <c r="C28" s="89">
        <f>SEKTOR_TL!D28</f>
        <v>47.065641367023034</v>
      </c>
      <c r="D28" s="89">
        <f>SEKTOR_USD!H28</f>
        <v>6.4362163838592963</v>
      </c>
      <c r="E28" s="89">
        <f>SEKTOR_TL!H28</f>
        <v>25.924328641065248</v>
      </c>
      <c r="F28" s="89">
        <f>SEKTOR_USD!L28</f>
        <v>4.8247149837611332</v>
      </c>
      <c r="G28" s="89">
        <f>SEKTOR_TL!L28</f>
        <v>24.978161821574822</v>
      </c>
    </row>
    <row r="29" spans="1:7" s="18" customFormat="1" ht="15.5" x14ac:dyDescent="0.35">
      <c r="A29" s="85" t="s">
        <v>21</v>
      </c>
      <c r="B29" s="88">
        <f>SEKTOR_USD!D29</f>
        <v>16.127971864407861</v>
      </c>
      <c r="C29" s="88">
        <f>SEKTOR_TL!D29</f>
        <v>36.645268112266663</v>
      </c>
      <c r="D29" s="88">
        <f>SEKTOR_USD!H29</f>
        <v>5.9905475161537574</v>
      </c>
      <c r="E29" s="88">
        <f>SEKTOR_TL!H29</f>
        <v>25.397059306728437</v>
      </c>
      <c r="F29" s="88">
        <f>SEKTOR_USD!L29</f>
        <v>6.8480582495535778</v>
      </c>
      <c r="G29" s="88">
        <f>SEKTOR_TL!L29</f>
        <v>27.390510113024753</v>
      </c>
    </row>
    <row r="30" spans="1:7" ht="14" x14ac:dyDescent="0.3">
      <c r="A30" s="86" t="s">
        <v>22</v>
      </c>
      <c r="B30" s="89">
        <f>SEKTOR_USD!D30</f>
        <v>-5.3591908568178521</v>
      </c>
      <c r="C30" s="89">
        <f>SEKTOR_TL!D30</f>
        <v>11.361789344188024</v>
      </c>
      <c r="D30" s="89">
        <f>SEKTOR_USD!H30</f>
        <v>-2.6050393135493088</v>
      </c>
      <c r="E30" s="89">
        <f>SEKTOR_TL!H30</f>
        <v>15.227649517651395</v>
      </c>
      <c r="F30" s="89">
        <f>SEKTOR_USD!L30</f>
        <v>-3.4344094482116847</v>
      </c>
      <c r="G30" s="89">
        <f>SEKTOR_TL!L30</f>
        <v>15.131150170519753</v>
      </c>
    </row>
    <row r="31" spans="1:7" ht="14" x14ac:dyDescent="0.3">
      <c r="A31" s="86" t="s">
        <v>23</v>
      </c>
      <c r="B31" s="89">
        <f>SEKTOR_USD!D31</f>
        <v>7.7291032123361099</v>
      </c>
      <c r="C31" s="89">
        <f>SEKTOR_TL!D31</f>
        <v>26.762501364716101</v>
      </c>
      <c r="D31" s="89">
        <f>SEKTOR_USD!H31</f>
        <v>3.1360539283635123</v>
      </c>
      <c r="E31" s="89">
        <f>SEKTOR_TL!H31</f>
        <v>22.01991756996879</v>
      </c>
      <c r="F31" s="89">
        <f>SEKTOR_USD!L31</f>
        <v>4.877242620374429</v>
      </c>
      <c r="G31" s="89">
        <f>SEKTOR_TL!L31</f>
        <v>25.040788345002778</v>
      </c>
    </row>
    <row r="32" spans="1:7" ht="14" x14ac:dyDescent="0.3">
      <c r="A32" s="86" t="s">
        <v>24</v>
      </c>
      <c r="B32" s="89">
        <f>SEKTOR_USD!D32</f>
        <v>-21.259289369039895</v>
      </c>
      <c r="C32" s="89">
        <f>SEKTOR_TL!D32</f>
        <v>-7.3475120354215981</v>
      </c>
      <c r="D32" s="89">
        <f>SEKTOR_USD!H32</f>
        <v>34.724780751007309</v>
      </c>
      <c r="E32" s="89">
        <f>SEKTOR_TL!H32</f>
        <v>59.392433738916793</v>
      </c>
      <c r="F32" s="89">
        <f>SEKTOR_USD!L32</f>
        <v>35.892952686043486</v>
      </c>
      <c r="G32" s="89">
        <f>SEKTOR_TL!L32</f>
        <v>62.019533597958883</v>
      </c>
    </row>
    <row r="33" spans="1:7" ht="14" x14ac:dyDescent="0.3">
      <c r="A33" s="86" t="s">
        <v>103</v>
      </c>
      <c r="B33" s="89">
        <f>SEKTOR_USD!D33</f>
        <v>36.894081692228532</v>
      </c>
      <c r="C33" s="89">
        <f>SEKTOR_TL!D33</f>
        <v>61.080299565192838</v>
      </c>
      <c r="D33" s="89">
        <f>SEKTOR_USD!H33</f>
        <v>14.255946222627248</v>
      </c>
      <c r="E33" s="89">
        <f>SEKTOR_TL!H33</f>
        <v>35.175824640792314</v>
      </c>
      <c r="F33" s="89">
        <f>SEKTOR_USD!L33</f>
        <v>12.711771662311689</v>
      </c>
      <c r="G33" s="89">
        <f>SEKTOR_TL!L33</f>
        <v>34.381572515517789</v>
      </c>
    </row>
    <row r="34" spans="1:7" ht="14" x14ac:dyDescent="0.3">
      <c r="A34" s="86" t="s">
        <v>25</v>
      </c>
      <c r="B34" s="89">
        <f>SEKTOR_USD!D34</f>
        <v>1.492889102917013</v>
      </c>
      <c r="C34" s="89">
        <f>SEKTOR_TL!D34</f>
        <v>19.424483354877346</v>
      </c>
      <c r="D34" s="89">
        <f>SEKTOR_USD!H34</f>
        <v>2.1166744669818534</v>
      </c>
      <c r="E34" s="89">
        <f>SEKTOR_TL!H34</f>
        <v>20.813893167128018</v>
      </c>
      <c r="F34" s="89">
        <f>SEKTOR_USD!L34</f>
        <v>4.2393156935005045</v>
      </c>
      <c r="G34" s="89">
        <f>SEKTOR_TL!L34</f>
        <v>24.280214517451334</v>
      </c>
    </row>
    <row r="35" spans="1:7" ht="14" x14ac:dyDescent="0.3">
      <c r="A35" s="86" t="s">
        <v>26</v>
      </c>
      <c r="B35" s="89">
        <f>SEKTOR_USD!D35</f>
        <v>16.790770561551096</v>
      </c>
      <c r="C35" s="89">
        <f>SEKTOR_TL!D35</f>
        <v>37.425168976989802</v>
      </c>
      <c r="D35" s="89">
        <f>SEKTOR_USD!H35</f>
        <v>13.899328614311612</v>
      </c>
      <c r="E35" s="89">
        <f>SEKTOR_TL!H35</f>
        <v>34.753911551108878</v>
      </c>
      <c r="F35" s="89">
        <f>SEKTOR_USD!L35</f>
        <v>12.275285654440188</v>
      </c>
      <c r="G35" s="89">
        <f>SEKTOR_TL!L35</f>
        <v>33.861168344296651</v>
      </c>
    </row>
    <row r="36" spans="1:7" ht="14" x14ac:dyDescent="0.3">
      <c r="A36" s="86" t="s">
        <v>27</v>
      </c>
      <c r="B36" s="89">
        <f>SEKTOR_USD!D36</f>
        <v>0.4632877469013138</v>
      </c>
      <c r="C36" s="89">
        <f>SEKTOR_TL!D36</f>
        <v>18.212973749717033</v>
      </c>
      <c r="D36" s="89">
        <f>SEKTOR_USD!H36</f>
        <v>2.4287177096246175</v>
      </c>
      <c r="E36" s="89">
        <f>SEKTOR_TL!H36</f>
        <v>21.183070475113674</v>
      </c>
      <c r="F36" s="89">
        <f>SEKTOR_USD!L36</f>
        <v>2.8114491138221198</v>
      </c>
      <c r="G36" s="89">
        <f>SEKTOR_TL!L36</f>
        <v>22.577828391409305</v>
      </c>
    </row>
    <row r="37" spans="1:7" ht="14" x14ac:dyDescent="0.3">
      <c r="A37" s="86" t="s">
        <v>104</v>
      </c>
      <c r="B37" s="89">
        <f>SEKTOR_USD!D37</f>
        <v>-1.5185461281742141</v>
      </c>
      <c r="C37" s="89">
        <f>SEKTOR_TL!D37</f>
        <v>15.880992773334654</v>
      </c>
      <c r="D37" s="89">
        <f>SEKTOR_USD!H37</f>
        <v>1.4385370731010416</v>
      </c>
      <c r="E37" s="89">
        <f>SEKTOR_TL!H37</f>
        <v>20.011591103487664</v>
      </c>
      <c r="F37" s="89">
        <f>SEKTOR_USD!L37</f>
        <v>3.3302845195246915</v>
      </c>
      <c r="G37" s="89">
        <f>SEKTOR_TL!L37</f>
        <v>23.19641433559914</v>
      </c>
    </row>
    <row r="38" spans="1:7" ht="14" x14ac:dyDescent="0.3">
      <c r="A38" s="90" t="s">
        <v>28</v>
      </c>
      <c r="B38" s="89">
        <f>SEKTOR_USD!D38</f>
        <v>203.33017381223343</v>
      </c>
      <c r="C38" s="89">
        <f>SEKTOR_TL!D38</f>
        <v>256.92204265402057</v>
      </c>
      <c r="D38" s="89">
        <f>SEKTOR_USD!H38</f>
        <v>10.784047593720162</v>
      </c>
      <c r="E38" s="89">
        <f>SEKTOR_TL!H38</f>
        <v>31.068233082123736</v>
      </c>
      <c r="F38" s="89">
        <f>SEKTOR_USD!L38</f>
        <v>4.0596762955665877</v>
      </c>
      <c r="G38" s="89">
        <f>SEKTOR_TL!L38</f>
        <v>24.066037910837217</v>
      </c>
    </row>
    <row r="39" spans="1:7" ht="14" x14ac:dyDescent="0.3">
      <c r="A39" s="90" t="s">
        <v>105</v>
      </c>
      <c r="B39" s="89">
        <f>SEKTOR_USD!D39</f>
        <v>10.699162185901431</v>
      </c>
      <c r="C39" s="89">
        <f>SEKTOR_TL!D39</f>
        <v>30.257305400611479</v>
      </c>
      <c r="D39" s="89">
        <f>SEKTOR_USD!H39</f>
        <v>15.615236627761266</v>
      </c>
      <c r="E39" s="89">
        <f>SEKTOR_TL!H39</f>
        <v>36.783996534815962</v>
      </c>
      <c r="F39" s="89">
        <f>SEKTOR_USD!L39</f>
        <v>29.90965355424645</v>
      </c>
      <c r="G39" s="89">
        <f>SEKTOR_TL!L39</f>
        <v>54.885894100475326</v>
      </c>
    </row>
    <row r="40" spans="1:7" ht="14" x14ac:dyDescent="0.3">
      <c r="A40" s="90" t="s">
        <v>29</v>
      </c>
      <c r="B40" s="89">
        <f>SEKTOR_USD!D40</f>
        <v>4.0089712684383638</v>
      </c>
      <c r="C40" s="89">
        <f>SEKTOR_TL!D40</f>
        <v>22.385102717984743</v>
      </c>
      <c r="D40" s="89">
        <f>SEKTOR_USD!H40</f>
        <v>0.79336608015792198</v>
      </c>
      <c r="E40" s="89">
        <f>SEKTOR_TL!H40</f>
        <v>19.248291477615457</v>
      </c>
      <c r="F40" s="89">
        <f>SEKTOR_USD!L40</f>
        <v>1.6965758765214507</v>
      </c>
      <c r="G40" s="89">
        <f>SEKTOR_TL!L40</f>
        <v>21.24861125131509</v>
      </c>
    </row>
    <row r="41" spans="1:7" ht="16.5" x14ac:dyDescent="0.35">
      <c r="A41" s="84" t="s">
        <v>30</v>
      </c>
      <c r="B41" s="88">
        <f>SEKTOR_USD!D41</f>
        <v>24.196333123923978</v>
      </c>
      <c r="C41" s="88">
        <f>SEKTOR_TL!D41</f>
        <v>46.139133972771809</v>
      </c>
      <c r="D41" s="88">
        <f>SEKTOR_USD!H41</f>
        <v>20.075890627415248</v>
      </c>
      <c r="E41" s="88">
        <f>SEKTOR_TL!H41</f>
        <v>42.061381237976931</v>
      </c>
      <c r="F41" s="88">
        <f>SEKTOR_USD!L41</f>
        <v>16.77312229110527</v>
      </c>
      <c r="G41" s="88">
        <f>SEKTOR_TL!L41</f>
        <v>39.223752493571155</v>
      </c>
    </row>
    <row r="42" spans="1:7" ht="14" x14ac:dyDescent="0.3">
      <c r="A42" s="86" t="s">
        <v>31</v>
      </c>
      <c r="B42" s="89">
        <f>SEKTOR_USD!D42</f>
        <v>24.196333123923978</v>
      </c>
      <c r="C42" s="89">
        <f>SEKTOR_TL!D42</f>
        <v>46.139133972771809</v>
      </c>
      <c r="D42" s="89">
        <f>SEKTOR_USD!H42</f>
        <v>20.075890627415248</v>
      </c>
      <c r="E42" s="89">
        <f>SEKTOR_TL!H42</f>
        <v>42.061381237976931</v>
      </c>
      <c r="F42" s="89">
        <f>SEKTOR_USD!L42</f>
        <v>16.77312229110527</v>
      </c>
      <c r="G42" s="89">
        <f>SEKTOR_TL!L42</f>
        <v>39.223752493571155</v>
      </c>
    </row>
    <row r="43" spans="1:7" ht="18" x14ac:dyDescent="0.4">
      <c r="A43" s="91" t="s">
        <v>38</v>
      </c>
      <c r="B43" s="92">
        <f>SEKTOR_USD!D43</f>
        <v>15.846705669321585</v>
      </c>
      <c r="C43" s="92">
        <f>SEKTOR_TL!D43</f>
        <v>36.314308275274442</v>
      </c>
      <c r="D43" s="92">
        <f>SEKTOR_USD!H43</f>
        <v>5.8911972825531933</v>
      </c>
      <c r="E43" s="92">
        <f>SEKTOR_TL!H43</f>
        <v>25.279518380420384</v>
      </c>
      <c r="F43" s="92">
        <f>SEKTOR_USD!L43</f>
        <v>5.9704647958287422</v>
      </c>
      <c r="G43" s="92">
        <f>SEKTOR_TL!L43</f>
        <v>26.344191821673636</v>
      </c>
    </row>
    <row r="44" spans="1:7" ht="14" hidden="1" x14ac:dyDescent="0.3">
      <c r="A44" s="37" t="s">
        <v>33</v>
      </c>
      <c r="B44" s="42"/>
      <c r="C44" s="42"/>
      <c r="D44" s="36">
        <f>SEKTOR_USD!H45</f>
        <v>5.2341210499112121</v>
      </c>
      <c r="E44" s="36">
        <f>SEKTOR_TL!H44</f>
        <v>24.543089476544498</v>
      </c>
      <c r="F44" s="36">
        <f>SEKTOR_USD!L45</f>
        <v>5.2413276010941283</v>
      </c>
      <c r="G44" s="36">
        <f>SEKTOR_TL!L44</f>
        <v>20.651502294761965</v>
      </c>
    </row>
    <row r="45" spans="1:7" s="19" customFormat="1" ht="17.5" hidden="1" x14ac:dyDescent="0.35">
      <c r="A45" s="38" t="s">
        <v>38</v>
      </c>
      <c r="B45" s="43" t="e">
        <f>SEKTOR_USD!#REF!</f>
        <v>#REF!</v>
      </c>
      <c r="C45" s="43" t="e">
        <f>SEKTOR_TL!D45</f>
        <v>#REF!</v>
      </c>
      <c r="D45" s="43" t="e">
        <f>SEKTOR_USD!#REF!</f>
        <v>#REF!</v>
      </c>
      <c r="E45" s="43" t="e">
        <f>SEKTOR_TL!H45</f>
        <v>#REF!</v>
      </c>
      <c r="F45" s="43" t="e">
        <f>SEKTOR_USD!#REF!</f>
        <v>#REF!</v>
      </c>
      <c r="G45" s="43" t="e">
        <f>SEKTOR_TL!L45</f>
        <v>#REF!</v>
      </c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M2" sqref="M2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5" width="13.54296875" bestFit="1" customWidth="1"/>
    <col min="6" max="7" width="14.08984375" bestFit="1" customWidth="1"/>
    <col min="8" max="8" width="12.08984375" bestFit="1" customWidth="1"/>
    <col min="9" max="9" width="15" bestFit="1" customWidth="1"/>
    <col min="10" max="11" width="14.08984375" bestFit="1" customWidth="1"/>
    <col min="12" max="12" width="11.54296875" bestFit="1" customWidth="1"/>
    <col min="13" max="13" width="15" bestFit="1" customWidth="1"/>
  </cols>
  <sheetData>
    <row r="2" spans="1:13" ht="25" x14ac:dyDescent="0.5">
      <c r="C2" s="150" t="s">
        <v>119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60" t="s">
        <v>111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45"/>
      <c r="B7" s="146" t="s">
        <v>121</v>
      </c>
      <c r="C7" s="146"/>
      <c r="D7" s="146"/>
      <c r="E7" s="146"/>
      <c r="F7" s="146" t="s">
        <v>122</v>
      </c>
      <c r="G7" s="146"/>
      <c r="H7" s="146"/>
      <c r="I7" s="146"/>
      <c r="J7" s="146" t="s">
        <v>102</v>
      </c>
      <c r="K7" s="146"/>
      <c r="L7" s="146"/>
      <c r="M7" s="146"/>
    </row>
    <row r="8" spans="1:13" ht="45.5" x14ac:dyDescent="0.35">
      <c r="A8" s="46" t="s">
        <v>39</v>
      </c>
      <c r="B8" s="65">
        <v>2025</v>
      </c>
      <c r="C8" s="66">
        <v>2026</v>
      </c>
      <c r="D8" s="6" t="s">
        <v>115</v>
      </c>
      <c r="E8" s="6" t="s">
        <v>116</v>
      </c>
      <c r="F8" s="4">
        <v>2025</v>
      </c>
      <c r="G8" s="5">
        <v>2026</v>
      </c>
      <c r="H8" s="6" t="s">
        <v>115</v>
      </c>
      <c r="I8" s="6" t="s">
        <v>116</v>
      </c>
      <c r="J8" s="4" t="s">
        <v>123</v>
      </c>
      <c r="K8" s="4" t="s">
        <v>124</v>
      </c>
      <c r="L8" s="6" t="s">
        <v>115</v>
      </c>
      <c r="M8" s="6" t="s">
        <v>116</v>
      </c>
    </row>
    <row r="9" spans="1:13" ht="22.5" customHeight="1" x14ac:dyDescent="0.35">
      <c r="A9" s="47" t="s">
        <v>192</v>
      </c>
      <c r="B9" s="69">
        <v>5874207.5471299998</v>
      </c>
      <c r="C9" s="69">
        <v>7689297.8154300004</v>
      </c>
      <c r="D9" s="58">
        <f>(C9-B9)/B9*100</f>
        <v>30.899321376324391</v>
      </c>
      <c r="E9" s="71">
        <f t="shared" ref="E9:E23" si="0">C9/C$23*100</f>
        <v>33.889678621665567</v>
      </c>
      <c r="F9" s="69">
        <v>52421500.324699998</v>
      </c>
      <c r="G9" s="69">
        <v>56193168.522270001</v>
      </c>
      <c r="H9" s="58">
        <f t="shared" ref="H9:H22" si="1">(G9-F9)/F9*100</f>
        <v>7.1948879261528234</v>
      </c>
      <c r="I9" s="60">
        <f t="shared" ref="I9:I23" si="2">G9/G$23*100</f>
        <v>30.583413829766766</v>
      </c>
      <c r="J9" s="69">
        <v>69781426.577810004</v>
      </c>
      <c r="K9" s="69">
        <v>73876478.283209994</v>
      </c>
      <c r="L9" s="58">
        <f t="shared" ref="L9:L23" si="3">(K9-J9)/J9*100</f>
        <v>5.8683978047278664</v>
      </c>
      <c r="M9" s="71">
        <f t="shared" ref="M9:M23" si="4">K9/K$23*100</f>
        <v>29.859734815633121</v>
      </c>
    </row>
    <row r="10" spans="1:13" ht="22.5" customHeight="1" x14ac:dyDescent="0.35">
      <c r="A10" s="47" t="s">
        <v>193</v>
      </c>
      <c r="B10" s="69">
        <v>3896862.7004</v>
      </c>
      <c r="C10" s="69">
        <v>4123769.3361</v>
      </c>
      <c r="D10" s="58">
        <f t="shared" ref="D10:D23" si="5">(C10-B10)/B10*100</f>
        <v>5.8228029352101318</v>
      </c>
      <c r="E10" s="71">
        <f t="shared" si="0"/>
        <v>18.17502987462229</v>
      </c>
      <c r="F10" s="69">
        <v>31507261.933290001</v>
      </c>
      <c r="G10" s="69">
        <v>32777157.88039</v>
      </c>
      <c r="H10" s="58">
        <f t="shared" si="1"/>
        <v>4.0304865265307281</v>
      </c>
      <c r="I10" s="60">
        <f t="shared" si="2"/>
        <v>17.83913258463599</v>
      </c>
      <c r="J10" s="69">
        <v>42121295.969829999</v>
      </c>
      <c r="K10" s="69">
        <v>44554087.3442</v>
      </c>
      <c r="L10" s="58">
        <f t="shared" si="3"/>
        <v>5.7756802547398447</v>
      </c>
      <c r="M10" s="71">
        <f t="shared" si="4"/>
        <v>18.008075966348866</v>
      </c>
    </row>
    <row r="11" spans="1:13" ht="22.5" customHeight="1" x14ac:dyDescent="0.35">
      <c r="A11" s="47" t="s">
        <v>194</v>
      </c>
      <c r="B11" s="69">
        <v>2303400.9572299998</v>
      </c>
      <c r="C11" s="69">
        <v>2678149.1678200001</v>
      </c>
      <c r="D11" s="58">
        <f t="shared" si="5"/>
        <v>16.269343355690062</v>
      </c>
      <c r="E11" s="71">
        <f t="shared" si="0"/>
        <v>11.803628468671207</v>
      </c>
      <c r="F11" s="69">
        <v>21599566.85238</v>
      </c>
      <c r="G11" s="69">
        <v>23053824.28449</v>
      </c>
      <c r="H11" s="58">
        <f t="shared" si="1"/>
        <v>6.7328083106896166</v>
      </c>
      <c r="I11" s="60">
        <f t="shared" si="2"/>
        <v>12.547159503416491</v>
      </c>
      <c r="J11" s="69">
        <v>29372972.811939999</v>
      </c>
      <c r="K11" s="69">
        <v>32797456.448860001</v>
      </c>
      <c r="L11" s="58">
        <f t="shared" si="3"/>
        <v>11.658621205436727</v>
      </c>
      <c r="M11" s="71">
        <f t="shared" si="4"/>
        <v>13.256226811948723</v>
      </c>
    </row>
    <row r="12" spans="1:13" ht="22.5" customHeight="1" x14ac:dyDescent="0.35">
      <c r="A12" s="47" t="s">
        <v>195</v>
      </c>
      <c r="B12" s="69">
        <v>1536746.6437599999</v>
      </c>
      <c r="C12" s="69">
        <v>1705637.54929</v>
      </c>
      <c r="D12" s="58">
        <f t="shared" si="5"/>
        <v>10.990159387416661</v>
      </c>
      <c r="E12" s="71">
        <f t="shared" si="0"/>
        <v>7.5173975280928662</v>
      </c>
      <c r="F12" s="69">
        <v>13690016.64398</v>
      </c>
      <c r="G12" s="69">
        <v>14483347.89862</v>
      </c>
      <c r="H12" s="58">
        <f t="shared" si="1"/>
        <v>5.7949619439568512</v>
      </c>
      <c r="I12" s="60">
        <f t="shared" si="2"/>
        <v>7.882634741417581</v>
      </c>
      <c r="J12" s="69">
        <v>18483115.17856</v>
      </c>
      <c r="K12" s="69">
        <v>19291214.905269999</v>
      </c>
      <c r="L12" s="58">
        <f t="shared" si="3"/>
        <v>4.3720970134264858</v>
      </c>
      <c r="M12" s="71">
        <f t="shared" si="4"/>
        <v>7.7972119777353601</v>
      </c>
    </row>
    <row r="13" spans="1:13" ht="22.5" customHeight="1" x14ac:dyDescent="0.35">
      <c r="A13" s="48" t="s">
        <v>196</v>
      </c>
      <c r="B13" s="69">
        <v>1625316.7521599999</v>
      </c>
      <c r="C13" s="69">
        <v>1548905.74077</v>
      </c>
      <c r="D13" s="58">
        <f t="shared" si="5"/>
        <v>-4.7012996874887198</v>
      </c>
      <c r="E13" s="71">
        <f t="shared" si="0"/>
        <v>6.8266204574120373</v>
      </c>
      <c r="F13" s="69">
        <v>15077017.46672</v>
      </c>
      <c r="G13" s="69">
        <v>14078627.085929999</v>
      </c>
      <c r="H13" s="58">
        <f t="shared" si="1"/>
        <v>-6.6219355585000876</v>
      </c>
      <c r="I13" s="60">
        <f t="shared" si="2"/>
        <v>7.6623634090560264</v>
      </c>
      <c r="J13" s="69">
        <v>20123656.793559998</v>
      </c>
      <c r="K13" s="69">
        <v>18791905.451779999</v>
      </c>
      <c r="L13" s="58">
        <f t="shared" si="3"/>
        <v>-6.6178396672228494</v>
      </c>
      <c r="M13" s="71">
        <f t="shared" si="4"/>
        <v>7.5953987860589169</v>
      </c>
    </row>
    <row r="14" spans="1:13" ht="22.5" customHeight="1" x14ac:dyDescent="0.35">
      <c r="A14" s="47" t="s">
        <v>197</v>
      </c>
      <c r="B14" s="69">
        <v>1246025.4762899999</v>
      </c>
      <c r="C14" s="69">
        <v>1385638.0035000001</v>
      </c>
      <c r="D14" s="58">
        <f t="shared" si="5"/>
        <v>11.204628626510264</v>
      </c>
      <c r="E14" s="71">
        <f t="shared" si="0"/>
        <v>6.1070370470434527</v>
      </c>
      <c r="F14" s="69">
        <v>12082285.93894</v>
      </c>
      <c r="G14" s="69">
        <v>13807605.24674</v>
      </c>
      <c r="H14" s="58">
        <f t="shared" si="1"/>
        <v>14.279742397417273</v>
      </c>
      <c r="I14" s="60">
        <f t="shared" si="2"/>
        <v>7.5148584136477794</v>
      </c>
      <c r="J14" s="69">
        <v>16652020.934979999</v>
      </c>
      <c r="K14" s="69">
        <v>18519859.173379999</v>
      </c>
      <c r="L14" s="58">
        <f t="shared" si="3"/>
        <v>11.216886200739349</v>
      </c>
      <c r="M14" s="71">
        <f t="shared" si="4"/>
        <v>7.4854418698742684</v>
      </c>
    </row>
    <row r="15" spans="1:13" ht="22.5" customHeight="1" x14ac:dyDescent="0.35">
      <c r="A15" s="47" t="s">
        <v>198</v>
      </c>
      <c r="B15" s="69">
        <v>1008003.41061</v>
      </c>
      <c r="C15" s="69">
        <v>1083316.20147</v>
      </c>
      <c r="D15" s="58">
        <f t="shared" si="5"/>
        <v>7.4714817496920887</v>
      </c>
      <c r="E15" s="71">
        <f t="shared" si="0"/>
        <v>4.7745891490624661</v>
      </c>
      <c r="F15" s="69">
        <v>9184149.2817299999</v>
      </c>
      <c r="G15" s="69">
        <v>9566108.1272800006</v>
      </c>
      <c r="H15" s="58">
        <f t="shared" si="1"/>
        <v>4.1588919543133978</v>
      </c>
      <c r="I15" s="60">
        <f t="shared" si="2"/>
        <v>5.206402331289663</v>
      </c>
      <c r="J15" s="69">
        <v>12535429.15191</v>
      </c>
      <c r="K15" s="69">
        <v>13107891.988080001</v>
      </c>
      <c r="L15" s="58">
        <f t="shared" si="3"/>
        <v>4.5667589775558337</v>
      </c>
      <c r="M15" s="71">
        <f t="shared" si="4"/>
        <v>5.2980080785061521</v>
      </c>
    </row>
    <row r="16" spans="1:13" ht="22.5" customHeight="1" x14ac:dyDescent="0.35">
      <c r="A16" s="47" t="s">
        <v>199</v>
      </c>
      <c r="B16" s="69">
        <v>1054869.7725</v>
      </c>
      <c r="C16" s="69">
        <v>1206178.84827</v>
      </c>
      <c r="D16" s="58">
        <f t="shared" si="5"/>
        <v>14.343863073391837</v>
      </c>
      <c r="E16" s="71">
        <f t="shared" si="0"/>
        <v>5.3160918603118361</v>
      </c>
      <c r="F16" s="69">
        <v>8769446.3993299995</v>
      </c>
      <c r="G16" s="69">
        <v>9357493.7862899993</v>
      </c>
      <c r="H16" s="58">
        <f t="shared" si="1"/>
        <v>6.7056386478960368</v>
      </c>
      <c r="I16" s="60">
        <f t="shared" si="2"/>
        <v>5.0928629298089865</v>
      </c>
      <c r="J16" s="69">
        <v>11942211.715439999</v>
      </c>
      <c r="K16" s="69">
        <v>12586721.63611</v>
      </c>
      <c r="L16" s="58">
        <f t="shared" si="3"/>
        <v>5.396905833085496</v>
      </c>
      <c r="M16" s="71">
        <f t="shared" si="4"/>
        <v>5.0873590483244957</v>
      </c>
    </row>
    <row r="17" spans="1:13" ht="22.5" customHeight="1" x14ac:dyDescent="0.35">
      <c r="A17" s="47" t="s">
        <v>200</v>
      </c>
      <c r="B17" s="69">
        <v>302628.70929999999</v>
      </c>
      <c r="C17" s="69">
        <v>388331.95928000001</v>
      </c>
      <c r="D17" s="58">
        <f t="shared" si="5"/>
        <v>28.319603311343872</v>
      </c>
      <c r="E17" s="71">
        <f t="shared" si="0"/>
        <v>1.7115275821560778</v>
      </c>
      <c r="F17" s="69">
        <v>2650365.5546800001</v>
      </c>
      <c r="G17" s="69">
        <v>3031719.65815</v>
      </c>
      <c r="H17" s="58">
        <f t="shared" si="1"/>
        <v>14.38873602913406</v>
      </c>
      <c r="I17" s="60">
        <f t="shared" si="2"/>
        <v>1.6500286308698602</v>
      </c>
      <c r="J17" s="69">
        <v>3570643.3824399998</v>
      </c>
      <c r="K17" s="69">
        <v>3971637.3413300002</v>
      </c>
      <c r="L17" s="58">
        <f t="shared" si="3"/>
        <v>11.230299863101452</v>
      </c>
      <c r="M17" s="71">
        <f t="shared" si="4"/>
        <v>1.6052746496841681</v>
      </c>
    </row>
    <row r="18" spans="1:13" ht="22.5" customHeight="1" x14ac:dyDescent="0.35">
      <c r="A18" s="47" t="s">
        <v>201</v>
      </c>
      <c r="B18" s="69">
        <v>322617.04012999998</v>
      </c>
      <c r="C18" s="69">
        <v>307920.00855000003</v>
      </c>
      <c r="D18" s="58">
        <f t="shared" si="5"/>
        <v>-4.555565810807054</v>
      </c>
      <c r="E18" s="71">
        <f t="shared" si="0"/>
        <v>1.357121336879374</v>
      </c>
      <c r="F18" s="69">
        <v>2120101.8908600002</v>
      </c>
      <c r="G18" s="69">
        <v>2426205.7373799998</v>
      </c>
      <c r="H18" s="58">
        <f t="shared" si="1"/>
        <v>14.438166761684808</v>
      </c>
      <c r="I18" s="60">
        <f t="shared" si="2"/>
        <v>1.3204746422697269</v>
      </c>
      <c r="J18" s="69">
        <v>2769870.8268900001</v>
      </c>
      <c r="K18" s="69">
        <v>3302307.0894999998</v>
      </c>
      <c r="L18" s="58">
        <f t="shared" si="3"/>
        <v>19.222422123121781</v>
      </c>
      <c r="M18" s="71">
        <f t="shared" si="4"/>
        <v>1.3347416696589549</v>
      </c>
    </row>
    <row r="19" spans="1:13" ht="22.5" customHeight="1" x14ac:dyDescent="0.35">
      <c r="A19" s="47" t="s">
        <v>202</v>
      </c>
      <c r="B19" s="69">
        <v>203840.04928000001</v>
      </c>
      <c r="C19" s="69">
        <v>264514.07233</v>
      </c>
      <c r="D19" s="58">
        <f t="shared" si="5"/>
        <v>29.765506466620096</v>
      </c>
      <c r="E19" s="71">
        <f t="shared" si="0"/>
        <v>1.1658147619387529</v>
      </c>
      <c r="F19" s="69">
        <v>2016481.65591</v>
      </c>
      <c r="G19" s="69">
        <v>2233212.1868500002</v>
      </c>
      <c r="H19" s="58">
        <f t="shared" si="1"/>
        <v>10.747954503072025</v>
      </c>
      <c r="I19" s="60">
        <f t="shared" si="2"/>
        <v>1.2154369343498437</v>
      </c>
      <c r="J19" s="69">
        <v>2690314.1539400001</v>
      </c>
      <c r="K19" s="69">
        <v>2958978.3720499999</v>
      </c>
      <c r="L19" s="58">
        <f t="shared" si="3"/>
        <v>9.9863511373397618</v>
      </c>
      <c r="M19" s="71">
        <f t="shared" si="4"/>
        <v>1.1959734893682283</v>
      </c>
    </row>
    <row r="20" spans="1:13" ht="22.5" customHeight="1" x14ac:dyDescent="0.35">
      <c r="A20" s="47" t="s">
        <v>203</v>
      </c>
      <c r="B20" s="69">
        <v>115197.62864</v>
      </c>
      <c r="C20" s="69">
        <v>162906.51323000001</v>
      </c>
      <c r="D20" s="58">
        <f t="shared" si="5"/>
        <v>41.414814830167515</v>
      </c>
      <c r="E20" s="71">
        <f t="shared" si="0"/>
        <v>0.71799135776249978</v>
      </c>
      <c r="F20" s="69">
        <v>1286424.8201599999</v>
      </c>
      <c r="G20" s="69">
        <v>1476733.35249</v>
      </c>
      <c r="H20" s="58">
        <f t="shared" si="1"/>
        <v>14.793599233131271</v>
      </c>
      <c r="I20" s="60">
        <f t="shared" si="2"/>
        <v>0.80371953429751297</v>
      </c>
      <c r="J20" s="69">
        <v>1896796.00627</v>
      </c>
      <c r="K20" s="69">
        <v>1967762.4588500001</v>
      </c>
      <c r="L20" s="58">
        <f t="shared" si="3"/>
        <v>3.7413855968388359</v>
      </c>
      <c r="M20" s="71">
        <f t="shared" si="4"/>
        <v>0.79533928209424321</v>
      </c>
    </row>
    <row r="21" spans="1:13" ht="22.5" customHeight="1" x14ac:dyDescent="0.35">
      <c r="A21" s="47" t="s">
        <v>204</v>
      </c>
      <c r="B21" s="69">
        <v>95270.034459999995</v>
      </c>
      <c r="C21" s="69">
        <v>121367.23109</v>
      </c>
      <c r="D21" s="58">
        <f t="shared" si="5"/>
        <v>27.392869938508479</v>
      </c>
      <c r="E21" s="71">
        <f t="shared" si="0"/>
        <v>0.53491184183136031</v>
      </c>
      <c r="F21" s="69">
        <v>1102954.8201900001</v>
      </c>
      <c r="G21" s="69">
        <v>1225262.1921600001</v>
      </c>
      <c r="H21" s="58">
        <f t="shared" si="1"/>
        <v>11.089064550162693</v>
      </c>
      <c r="I21" s="60">
        <f t="shared" si="2"/>
        <v>0.66685509392383935</v>
      </c>
      <c r="J21" s="69">
        <v>1517496.03018</v>
      </c>
      <c r="K21" s="69">
        <v>1652549.0414100001</v>
      </c>
      <c r="L21" s="58">
        <f t="shared" si="3"/>
        <v>8.8997274815921958</v>
      </c>
      <c r="M21" s="71">
        <f t="shared" si="4"/>
        <v>0.66793487308863708</v>
      </c>
    </row>
    <row r="22" spans="1:13" ht="22.5" customHeight="1" x14ac:dyDescent="0.35">
      <c r="A22" s="47" t="s">
        <v>205</v>
      </c>
      <c r="B22" s="69">
        <v>552.96840999999995</v>
      </c>
      <c r="C22" s="69">
        <v>23270.071639999998</v>
      </c>
      <c r="D22" s="58">
        <f t="shared" si="5"/>
        <v>4108.2099481957748</v>
      </c>
      <c r="E22" s="71">
        <f t="shared" si="0"/>
        <v>0.10256011255022943</v>
      </c>
      <c r="F22" s="69">
        <v>7696.6553700000004</v>
      </c>
      <c r="G22" s="69">
        <v>26931.164290000001</v>
      </c>
      <c r="H22" s="58">
        <f t="shared" si="1"/>
        <v>249.90736878998391</v>
      </c>
      <c r="I22" s="60">
        <f t="shared" si="2"/>
        <v>1.4657421249917349E-2</v>
      </c>
      <c r="J22" s="69">
        <v>15070.346250000001</v>
      </c>
      <c r="K22" s="69">
        <v>32853.012410000003</v>
      </c>
      <c r="L22" s="58">
        <f t="shared" si="3"/>
        <v>117.99772788896605</v>
      </c>
      <c r="M22" s="71">
        <f t="shared" si="4"/>
        <v>1.3278681675873188E-2</v>
      </c>
    </row>
    <row r="23" spans="1:13" ht="24" customHeight="1" x14ac:dyDescent="0.25">
      <c r="A23" s="62" t="s">
        <v>40</v>
      </c>
      <c r="B23" s="70">
        <f>SUM(B9:B22)</f>
        <v>19585539.690300003</v>
      </c>
      <c r="C23" s="70">
        <f>SUM(C9:C22)</f>
        <v>22689202.518769998</v>
      </c>
      <c r="D23" s="68">
        <f t="shared" si="5"/>
        <v>15.846705669321562</v>
      </c>
      <c r="E23" s="72">
        <f t="shared" si="0"/>
        <v>100</v>
      </c>
      <c r="F23" s="61">
        <f>SUM(F9:F22)</f>
        <v>173515270.23823994</v>
      </c>
      <c r="G23" s="61">
        <f>SUM(G9:G22)</f>
        <v>183737397.12333003</v>
      </c>
      <c r="H23" s="68">
        <f>(G23-F23)/F23*100</f>
        <v>5.8911972825532288</v>
      </c>
      <c r="I23" s="64">
        <f t="shared" si="2"/>
        <v>100</v>
      </c>
      <c r="J23" s="70">
        <f>SUM(J9:J22)</f>
        <v>233472319.87999997</v>
      </c>
      <c r="K23" s="70">
        <f>SUM(K9:K22)</f>
        <v>247411702.54643998</v>
      </c>
      <c r="L23" s="68">
        <f t="shared" si="3"/>
        <v>5.9704647958287174</v>
      </c>
      <c r="M23" s="72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2" sqref="K2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5"/>
    </row>
    <row r="8" spans="9:9" ht="13" x14ac:dyDescent="0.3">
      <c r="I8" s="25"/>
    </row>
    <row r="9" spans="9:9" ht="13" x14ac:dyDescent="0.3">
      <c r="I9" s="25"/>
    </row>
    <row r="10" spans="9:9" ht="13" x14ac:dyDescent="0.3">
      <c r="I10" s="25"/>
    </row>
    <row r="17" spans="3:14" ht="12.75" customHeight="1" x14ac:dyDescent="0.25"/>
    <row r="21" spans="3:14" x14ac:dyDescent="0.25">
      <c r="C21" s="1"/>
    </row>
    <row r="22" spans="3:14" ht="13" x14ac:dyDescent="0.3">
      <c r="C22" s="59"/>
    </row>
    <row r="24" spans="3:14" ht="13" x14ac:dyDescent="0.3">
      <c r="H24" s="25"/>
      <c r="I24" s="25"/>
    </row>
    <row r="25" spans="3:14" ht="13" x14ac:dyDescent="0.3">
      <c r="H25" s="25"/>
      <c r="I25" s="25"/>
    </row>
    <row r="26" spans="3:14" x14ac:dyDescent="0.25">
      <c r="H26" s="163"/>
      <c r="I26" s="163"/>
      <c r="N26" t="s">
        <v>41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5"/>
      <c r="I37" s="25"/>
    </row>
    <row r="38" spans="8:9" ht="13" x14ac:dyDescent="0.3">
      <c r="H38" s="25"/>
      <c r="I38" s="25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5"/>
      <c r="I49" s="25"/>
    </row>
    <row r="50" spans="3:9" ht="13" x14ac:dyDescent="0.3">
      <c r="H50" s="25"/>
      <c r="I50" s="25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6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29" sqref="B29"/>
    </sheetView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1.3632812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3" spans="1:16" ht="15.5" x14ac:dyDescent="0.35">
      <c r="A3" s="32"/>
      <c r="B3" s="67" t="s">
        <v>118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4" customFormat="1" ht="13" x14ac:dyDescent="0.3">
      <c r="A4" s="44"/>
      <c r="B4" s="56" t="s">
        <v>101</v>
      </c>
      <c r="C4" s="56" t="s">
        <v>42</v>
      </c>
      <c r="D4" s="56" t="s">
        <v>43</v>
      </c>
      <c r="E4" s="56" t="s">
        <v>44</v>
      </c>
      <c r="F4" s="56" t="s">
        <v>45</v>
      </c>
      <c r="G4" s="56" t="s">
        <v>46</v>
      </c>
      <c r="H4" s="56" t="s">
        <v>47</v>
      </c>
      <c r="I4" s="56" t="s">
        <v>0</v>
      </c>
      <c r="J4" s="56" t="s">
        <v>100</v>
      </c>
      <c r="K4" s="56" t="s">
        <v>48</v>
      </c>
      <c r="L4" s="56" t="s">
        <v>49</v>
      </c>
      <c r="M4" s="56" t="s">
        <v>50</v>
      </c>
      <c r="N4" s="56" t="s">
        <v>51</v>
      </c>
      <c r="O4" s="57" t="s">
        <v>99</v>
      </c>
      <c r="P4" s="57" t="s">
        <v>98</v>
      </c>
    </row>
    <row r="5" spans="1:16" x14ac:dyDescent="0.25">
      <c r="A5" s="49" t="s">
        <v>97</v>
      </c>
      <c r="B5" s="50" t="s">
        <v>163</v>
      </c>
      <c r="C5" s="73">
        <v>1580467.7561900001</v>
      </c>
      <c r="D5" s="73">
        <v>1653633.9506900001</v>
      </c>
      <c r="E5" s="73">
        <v>1612582.9067200001</v>
      </c>
      <c r="F5" s="73">
        <v>1905821.6019900001</v>
      </c>
      <c r="G5" s="73">
        <v>1542072.2622499999</v>
      </c>
      <c r="H5" s="73">
        <v>1812120.4994399999</v>
      </c>
      <c r="I5" s="51">
        <v>1886354.5815300001</v>
      </c>
      <c r="J5" s="51">
        <v>1579622.66016</v>
      </c>
      <c r="K5" s="51">
        <v>1865892.8549500001</v>
      </c>
      <c r="L5" s="51">
        <v>0</v>
      </c>
      <c r="M5" s="51">
        <v>0</v>
      </c>
      <c r="N5" s="51">
        <v>0</v>
      </c>
      <c r="O5" s="73">
        <v>15438569.07392</v>
      </c>
      <c r="P5" s="52">
        <f t="shared" ref="P5:P24" si="0">O5/O$26*100</f>
        <v>8.4025186574060236</v>
      </c>
    </row>
    <row r="6" spans="1:16" x14ac:dyDescent="0.25">
      <c r="A6" s="49" t="s">
        <v>96</v>
      </c>
      <c r="B6" s="50" t="s">
        <v>164</v>
      </c>
      <c r="C6" s="73">
        <v>1031930.90731</v>
      </c>
      <c r="D6" s="73">
        <v>992028.53309000004</v>
      </c>
      <c r="E6" s="73">
        <v>1141949.2988</v>
      </c>
      <c r="F6" s="73">
        <v>1285767.8688699999</v>
      </c>
      <c r="G6" s="73">
        <v>1224482.40726</v>
      </c>
      <c r="H6" s="73">
        <v>1283004.57124</v>
      </c>
      <c r="I6" s="51">
        <v>1280031.2342600001</v>
      </c>
      <c r="J6" s="51">
        <v>1305189.6530599999</v>
      </c>
      <c r="K6" s="51">
        <v>1463147.52171</v>
      </c>
      <c r="L6" s="51">
        <v>0</v>
      </c>
      <c r="M6" s="51">
        <v>0</v>
      </c>
      <c r="N6" s="51">
        <v>0</v>
      </c>
      <c r="O6" s="73">
        <v>11007531.9956</v>
      </c>
      <c r="P6" s="52">
        <f t="shared" si="0"/>
        <v>5.9909045017174254</v>
      </c>
    </row>
    <row r="7" spans="1:16" x14ac:dyDescent="0.25">
      <c r="A7" s="49" t="s">
        <v>95</v>
      </c>
      <c r="B7" s="50" t="s">
        <v>165</v>
      </c>
      <c r="C7" s="73">
        <v>1128096.56699</v>
      </c>
      <c r="D7" s="73">
        <v>1113341.73208</v>
      </c>
      <c r="E7" s="73">
        <v>1092238.77477</v>
      </c>
      <c r="F7" s="73">
        <v>1271833.06363</v>
      </c>
      <c r="G7" s="73">
        <v>1058366.59775</v>
      </c>
      <c r="H7" s="73">
        <v>1164600.0287800001</v>
      </c>
      <c r="I7" s="51">
        <v>1244619.9386799999</v>
      </c>
      <c r="J7" s="51">
        <v>1145020.5573</v>
      </c>
      <c r="K7" s="51">
        <v>1353595.3118400001</v>
      </c>
      <c r="L7" s="51">
        <v>0</v>
      </c>
      <c r="M7" s="51">
        <v>0</v>
      </c>
      <c r="N7" s="51">
        <v>0</v>
      </c>
      <c r="O7" s="73">
        <v>10571712.57182</v>
      </c>
      <c r="P7" s="52">
        <f t="shared" si="0"/>
        <v>5.7537075942813933</v>
      </c>
    </row>
    <row r="8" spans="1:16" x14ac:dyDescent="0.25">
      <c r="A8" s="49" t="s">
        <v>94</v>
      </c>
      <c r="B8" s="50" t="s">
        <v>166</v>
      </c>
      <c r="C8" s="73">
        <v>958252.80293000001</v>
      </c>
      <c r="D8" s="73">
        <v>1006037.42</v>
      </c>
      <c r="E8" s="73">
        <v>1245898.0651700001</v>
      </c>
      <c r="F8" s="73">
        <v>1299938.0785000001</v>
      </c>
      <c r="G8" s="73">
        <v>1063973.8762699999</v>
      </c>
      <c r="H8" s="73">
        <v>1230385.5018800001</v>
      </c>
      <c r="I8" s="51">
        <v>967699.50196000002</v>
      </c>
      <c r="J8" s="51">
        <v>787686.43844000006</v>
      </c>
      <c r="K8" s="51">
        <v>1056182.79691</v>
      </c>
      <c r="L8" s="51">
        <v>0</v>
      </c>
      <c r="M8" s="51">
        <v>0</v>
      </c>
      <c r="N8" s="51">
        <v>0</v>
      </c>
      <c r="O8" s="73">
        <v>9616054.4820600003</v>
      </c>
      <c r="P8" s="52">
        <f t="shared" si="0"/>
        <v>5.233585885406562</v>
      </c>
    </row>
    <row r="9" spans="1:16" x14ac:dyDescent="0.25">
      <c r="A9" s="49" t="s">
        <v>93</v>
      </c>
      <c r="B9" s="50" t="s">
        <v>167</v>
      </c>
      <c r="C9" s="73">
        <v>828863.16449</v>
      </c>
      <c r="D9" s="73">
        <v>787382.60984000005</v>
      </c>
      <c r="E9" s="73">
        <v>866932.79917000001</v>
      </c>
      <c r="F9" s="73">
        <v>1030656.89298</v>
      </c>
      <c r="G9" s="73">
        <v>971008.12968999997</v>
      </c>
      <c r="H9" s="73">
        <v>1083161.07727</v>
      </c>
      <c r="I9" s="51">
        <v>807016.28370000003</v>
      </c>
      <c r="J9" s="51">
        <v>868445.62774000003</v>
      </c>
      <c r="K9" s="51">
        <v>1038668.4781600001</v>
      </c>
      <c r="L9" s="51">
        <v>0</v>
      </c>
      <c r="M9" s="51">
        <v>0</v>
      </c>
      <c r="N9" s="51">
        <v>0</v>
      </c>
      <c r="O9" s="73">
        <v>8282135.0630400004</v>
      </c>
      <c r="P9" s="52">
        <f t="shared" si="0"/>
        <v>4.5075935507461145</v>
      </c>
    </row>
    <row r="10" spans="1:16" x14ac:dyDescent="0.25">
      <c r="A10" s="49" t="s">
        <v>92</v>
      </c>
      <c r="B10" s="50" t="s">
        <v>168</v>
      </c>
      <c r="C10" s="73">
        <v>732012.44311999995</v>
      </c>
      <c r="D10" s="73">
        <v>860740.61043</v>
      </c>
      <c r="E10" s="73">
        <v>937551.26778999995</v>
      </c>
      <c r="F10" s="73">
        <v>951027.71123999998</v>
      </c>
      <c r="G10" s="73">
        <v>856053.18931000005</v>
      </c>
      <c r="H10" s="73">
        <v>1009983.9368</v>
      </c>
      <c r="I10" s="51">
        <v>872477.69729000004</v>
      </c>
      <c r="J10" s="51">
        <v>703972.08375999995</v>
      </c>
      <c r="K10" s="51">
        <v>976291.47898000001</v>
      </c>
      <c r="L10" s="51">
        <v>0</v>
      </c>
      <c r="M10" s="51">
        <v>0</v>
      </c>
      <c r="N10" s="51">
        <v>0</v>
      </c>
      <c r="O10" s="73">
        <v>7900110.4187200004</v>
      </c>
      <c r="P10" s="52">
        <f t="shared" si="0"/>
        <v>4.2996747218625346</v>
      </c>
    </row>
    <row r="11" spans="1:16" x14ac:dyDescent="0.25">
      <c r="A11" s="49" t="s">
        <v>91</v>
      </c>
      <c r="B11" s="50" t="s">
        <v>169</v>
      </c>
      <c r="C11" s="73">
        <v>752687.02760000003</v>
      </c>
      <c r="D11" s="73">
        <v>648931.24780999997</v>
      </c>
      <c r="E11" s="73">
        <v>532474.11985000002</v>
      </c>
      <c r="F11" s="73">
        <v>678561.54058999999</v>
      </c>
      <c r="G11" s="73">
        <v>639455.48549999995</v>
      </c>
      <c r="H11" s="73">
        <v>789257.75459999999</v>
      </c>
      <c r="I11" s="51">
        <v>877937.87598000001</v>
      </c>
      <c r="J11" s="51">
        <v>829777.46988999995</v>
      </c>
      <c r="K11" s="51">
        <v>946098.04310000001</v>
      </c>
      <c r="L11" s="51">
        <v>0</v>
      </c>
      <c r="M11" s="51">
        <v>0</v>
      </c>
      <c r="N11" s="51">
        <v>0</v>
      </c>
      <c r="O11" s="73">
        <v>6695180.5649199998</v>
      </c>
      <c r="P11" s="52">
        <f t="shared" si="0"/>
        <v>3.6438856050768997</v>
      </c>
    </row>
    <row r="12" spans="1:16" x14ac:dyDescent="0.25">
      <c r="A12" s="49" t="s">
        <v>90</v>
      </c>
      <c r="B12" s="50" t="s">
        <v>171</v>
      </c>
      <c r="C12" s="73">
        <v>438016.50650000002</v>
      </c>
      <c r="D12" s="73">
        <v>560839.27234000002</v>
      </c>
      <c r="E12" s="73">
        <v>754173.30859000003</v>
      </c>
      <c r="F12" s="73">
        <v>683216.69680000003</v>
      </c>
      <c r="G12" s="73">
        <v>533584.34184000001</v>
      </c>
      <c r="H12" s="73">
        <v>696233.42116999999</v>
      </c>
      <c r="I12" s="51">
        <v>767792.62384000001</v>
      </c>
      <c r="J12" s="51">
        <v>457382.22177</v>
      </c>
      <c r="K12" s="51">
        <v>599793.21007000003</v>
      </c>
      <c r="L12" s="51">
        <v>0</v>
      </c>
      <c r="M12" s="51">
        <v>0</v>
      </c>
      <c r="N12" s="51">
        <v>0</v>
      </c>
      <c r="O12" s="73">
        <v>5491031.6029200004</v>
      </c>
      <c r="P12" s="52">
        <f t="shared" si="0"/>
        <v>2.9885214925703214</v>
      </c>
    </row>
    <row r="13" spans="1:16" x14ac:dyDescent="0.25">
      <c r="A13" s="49" t="s">
        <v>89</v>
      </c>
      <c r="B13" s="50" t="s">
        <v>170</v>
      </c>
      <c r="C13" s="73">
        <v>597205.09843999997</v>
      </c>
      <c r="D13" s="73">
        <v>547739.08489000006</v>
      </c>
      <c r="E13" s="73">
        <v>464500.54905999999</v>
      </c>
      <c r="F13" s="73">
        <v>737475.77668000001</v>
      </c>
      <c r="G13" s="73">
        <v>586172.56701</v>
      </c>
      <c r="H13" s="73">
        <v>629789.28257000004</v>
      </c>
      <c r="I13" s="51">
        <v>664906.42382999999</v>
      </c>
      <c r="J13" s="51">
        <v>579714.41770999995</v>
      </c>
      <c r="K13" s="51">
        <v>650417.89541</v>
      </c>
      <c r="L13" s="51">
        <v>0</v>
      </c>
      <c r="M13" s="51">
        <v>0</v>
      </c>
      <c r="N13" s="51">
        <v>0</v>
      </c>
      <c r="O13" s="73">
        <v>5457921.0955999997</v>
      </c>
      <c r="P13" s="52">
        <f t="shared" si="0"/>
        <v>2.9705009328811167</v>
      </c>
    </row>
    <row r="14" spans="1:16" x14ac:dyDescent="0.25">
      <c r="A14" s="49" t="s">
        <v>88</v>
      </c>
      <c r="B14" s="50" t="s">
        <v>206</v>
      </c>
      <c r="C14" s="73">
        <v>515158.40324000001</v>
      </c>
      <c r="D14" s="73">
        <v>523386.11404999997</v>
      </c>
      <c r="E14" s="73">
        <v>489269.19764999999</v>
      </c>
      <c r="F14" s="73">
        <v>588854.75425</v>
      </c>
      <c r="G14" s="73">
        <v>473613.70909999998</v>
      </c>
      <c r="H14" s="73">
        <v>581461.97363999998</v>
      </c>
      <c r="I14" s="51">
        <v>569859.15755</v>
      </c>
      <c r="J14" s="51">
        <v>507371.56962000002</v>
      </c>
      <c r="K14" s="51">
        <v>581724.24534000002</v>
      </c>
      <c r="L14" s="51">
        <v>0</v>
      </c>
      <c r="M14" s="51">
        <v>0</v>
      </c>
      <c r="N14" s="51">
        <v>0</v>
      </c>
      <c r="O14" s="73">
        <v>4830699.1244400004</v>
      </c>
      <c r="P14" s="52">
        <f t="shared" si="0"/>
        <v>2.6291322289699637</v>
      </c>
    </row>
    <row r="15" spans="1:16" x14ac:dyDescent="0.25">
      <c r="A15" s="49" t="s">
        <v>87</v>
      </c>
      <c r="B15" s="50" t="s">
        <v>207</v>
      </c>
      <c r="C15" s="73">
        <v>398227.72726000001</v>
      </c>
      <c r="D15" s="73">
        <v>454072.33172999998</v>
      </c>
      <c r="E15" s="73">
        <v>438085.49887000001</v>
      </c>
      <c r="F15" s="73">
        <v>469567.19199000002</v>
      </c>
      <c r="G15" s="73">
        <v>443938.57254999998</v>
      </c>
      <c r="H15" s="73">
        <v>538855.12575999997</v>
      </c>
      <c r="I15" s="51">
        <v>527666.63590999995</v>
      </c>
      <c r="J15" s="51">
        <v>363900.47931000002</v>
      </c>
      <c r="K15" s="51">
        <v>479231.82115999999</v>
      </c>
      <c r="L15" s="51">
        <v>0</v>
      </c>
      <c r="M15" s="51">
        <v>0</v>
      </c>
      <c r="N15" s="51">
        <v>0</v>
      </c>
      <c r="O15" s="73">
        <v>4113545.38454</v>
      </c>
      <c r="P15" s="52">
        <f t="shared" si="0"/>
        <v>2.2388177088297745</v>
      </c>
    </row>
    <row r="16" spans="1:16" x14ac:dyDescent="0.25">
      <c r="A16" s="49" t="s">
        <v>86</v>
      </c>
      <c r="B16" s="50" t="s">
        <v>208</v>
      </c>
      <c r="C16" s="73">
        <v>377592.63643000001</v>
      </c>
      <c r="D16" s="73">
        <v>361448.42228</v>
      </c>
      <c r="E16" s="73">
        <v>486826.17313000001</v>
      </c>
      <c r="F16" s="73">
        <v>487333.79281999997</v>
      </c>
      <c r="G16" s="73">
        <v>361801.48839999997</v>
      </c>
      <c r="H16" s="73">
        <v>471331.63475999999</v>
      </c>
      <c r="I16" s="51">
        <v>434032.83831999998</v>
      </c>
      <c r="J16" s="51">
        <v>448601.38916000002</v>
      </c>
      <c r="K16" s="51">
        <v>484322.46529000002</v>
      </c>
      <c r="L16" s="51">
        <v>0</v>
      </c>
      <c r="M16" s="51">
        <v>0</v>
      </c>
      <c r="N16" s="51">
        <v>0</v>
      </c>
      <c r="O16" s="73">
        <v>3913290.8405900002</v>
      </c>
      <c r="P16" s="52">
        <f t="shared" si="0"/>
        <v>2.1298281688203535</v>
      </c>
    </row>
    <row r="17" spans="1:16" x14ac:dyDescent="0.25">
      <c r="A17" s="49" t="s">
        <v>85</v>
      </c>
      <c r="B17" s="50" t="s">
        <v>209</v>
      </c>
      <c r="C17" s="73">
        <v>348077.18254000001</v>
      </c>
      <c r="D17" s="73">
        <v>361086.27626000001</v>
      </c>
      <c r="E17" s="73">
        <v>358888.37978999998</v>
      </c>
      <c r="F17" s="73">
        <v>469829.75608000002</v>
      </c>
      <c r="G17" s="73">
        <v>287905.72787</v>
      </c>
      <c r="H17" s="73">
        <v>379869.09619000001</v>
      </c>
      <c r="I17" s="51">
        <v>392630.62647999998</v>
      </c>
      <c r="J17" s="51">
        <v>385831.61381000001</v>
      </c>
      <c r="K17" s="51">
        <v>425125.58032000001</v>
      </c>
      <c r="L17" s="51">
        <v>0</v>
      </c>
      <c r="M17" s="51">
        <v>0</v>
      </c>
      <c r="N17" s="51">
        <v>0</v>
      </c>
      <c r="O17" s="73">
        <v>3409244.2393399999</v>
      </c>
      <c r="P17" s="52">
        <f t="shared" si="0"/>
        <v>1.8554982778228941</v>
      </c>
    </row>
    <row r="18" spans="1:16" x14ac:dyDescent="0.25">
      <c r="A18" s="49" t="s">
        <v>84</v>
      </c>
      <c r="B18" s="50" t="s">
        <v>210</v>
      </c>
      <c r="C18" s="73">
        <v>304262.42681999999</v>
      </c>
      <c r="D18" s="73">
        <v>465924.39713</v>
      </c>
      <c r="E18" s="73">
        <v>188800.72648000001</v>
      </c>
      <c r="F18" s="73">
        <v>490106.64801</v>
      </c>
      <c r="G18" s="73">
        <v>275684.01886000001</v>
      </c>
      <c r="H18" s="73">
        <v>295734.08451000002</v>
      </c>
      <c r="I18" s="51">
        <v>338456.90734999999</v>
      </c>
      <c r="J18" s="51">
        <v>522177.62803999998</v>
      </c>
      <c r="K18" s="51">
        <v>382261.92098</v>
      </c>
      <c r="L18" s="51">
        <v>0</v>
      </c>
      <c r="M18" s="51">
        <v>0</v>
      </c>
      <c r="N18" s="51">
        <v>0</v>
      </c>
      <c r="O18" s="73">
        <v>3263408.7581799999</v>
      </c>
      <c r="P18" s="52">
        <f t="shared" si="0"/>
        <v>1.7761265856996455</v>
      </c>
    </row>
    <row r="19" spans="1:16" x14ac:dyDescent="0.25">
      <c r="A19" s="49" t="s">
        <v>83</v>
      </c>
      <c r="B19" s="50" t="s">
        <v>161</v>
      </c>
      <c r="C19" s="73">
        <v>110662.83925</v>
      </c>
      <c r="D19" s="73">
        <v>102558.32018</v>
      </c>
      <c r="E19" s="73">
        <v>126640.32644999999</v>
      </c>
      <c r="F19" s="73">
        <v>99708.471189999997</v>
      </c>
      <c r="G19" s="73">
        <v>135858.59895000001</v>
      </c>
      <c r="H19" s="73">
        <v>97830.708230000004</v>
      </c>
      <c r="I19" s="51">
        <v>380910.08425999997</v>
      </c>
      <c r="J19" s="51">
        <v>1062805.0889699999</v>
      </c>
      <c r="K19" s="51">
        <v>1024194.82631</v>
      </c>
      <c r="L19" s="51">
        <v>0</v>
      </c>
      <c r="M19" s="51">
        <v>0</v>
      </c>
      <c r="N19" s="51">
        <v>0</v>
      </c>
      <c r="O19" s="73">
        <v>3141169.2637900002</v>
      </c>
      <c r="P19" s="52">
        <f t="shared" si="0"/>
        <v>1.7095971277320068</v>
      </c>
    </row>
    <row r="20" spans="1:16" x14ac:dyDescent="0.25">
      <c r="A20" s="49" t="s">
        <v>82</v>
      </c>
      <c r="B20" s="50" t="s">
        <v>211</v>
      </c>
      <c r="C20" s="73">
        <v>245199.86994</v>
      </c>
      <c r="D20" s="73">
        <v>267129.81083999999</v>
      </c>
      <c r="E20" s="73">
        <v>271853.49666</v>
      </c>
      <c r="F20" s="73">
        <v>331333.1251</v>
      </c>
      <c r="G20" s="73">
        <v>652543.18149999995</v>
      </c>
      <c r="H20" s="73">
        <v>365106.08400999999</v>
      </c>
      <c r="I20" s="51">
        <v>370493.33996000001</v>
      </c>
      <c r="J20" s="51">
        <v>331150.22139000002</v>
      </c>
      <c r="K20" s="51">
        <v>263265.77578999999</v>
      </c>
      <c r="L20" s="51">
        <v>0</v>
      </c>
      <c r="M20" s="51">
        <v>0</v>
      </c>
      <c r="N20" s="51">
        <v>0</v>
      </c>
      <c r="O20" s="73">
        <v>3098074.9051899998</v>
      </c>
      <c r="P20" s="52">
        <f t="shared" si="0"/>
        <v>1.6861428069052702</v>
      </c>
    </row>
    <row r="21" spans="1:16" x14ac:dyDescent="0.25">
      <c r="A21" s="49" t="s">
        <v>81</v>
      </c>
      <c r="B21" s="50" t="s">
        <v>212</v>
      </c>
      <c r="C21" s="73">
        <v>301242.88842999999</v>
      </c>
      <c r="D21" s="73">
        <v>272791.00904999999</v>
      </c>
      <c r="E21" s="73">
        <v>293781.55151999998</v>
      </c>
      <c r="F21" s="73">
        <v>394695.37187999999</v>
      </c>
      <c r="G21" s="73">
        <v>331633.55050000001</v>
      </c>
      <c r="H21" s="73">
        <v>327102.90840999997</v>
      </c>
      <c r="I21" s="51">
        <v>428763.13575000002</v>
      </c>
      <c r="J21" s="51">
        <v>355281.26887999999</v>
      </c>
      <c r="K21" s="51">
        <v>357040.15615</v>
      </c>
      <c r="L21" s="51">
        <v>0</v>
      </c>
      <c r="M21" s="51">
        <v>0</v>
      </c>
      <c r="N21" s="51">
        <v>0</v>
      </c>
      <c r="O21" s="73">
        <v>3062331.84057</v>
      </c>
      <c r="P21" s="52">
        <f t="shared" si="0"/>
        <v>1.6666894647007935</v>
      </c>
    </row>
    <row r="22" spans="1:16" x14ac:dyDescent="0.25">
      <c r="A22" s="49" t="s">
        <v>80</v>
      </c>
      <c r="B22" s="50" t="s">
        <v>213</v>
      </c>
      <c r="C22" s="73">
        <v>316837.22276999999</v>
      </c>
      <c r="D22" s="73">
        <v>246240.14032000001</v>
      </c>
      <c r="E22" s="73">
        <v>351344.10502999998</v>
      </c>
      <c r="F22" s="73">
        <v>297218.59522999998</v>
      </c>
      <c r="G22" s="73">
        <v>240885.27986000001</v>
      </c>
      <c r="H22" s="73">
        <v>353548.32</v>
      </c>
      <c r="I22" s="51">
        <v>350534.76308</v>
      </c>
      <c r="J22" s="51">
        <v>376910.88938000001</v>
      </c>
      <c r="K22" s="51">
        <v>470548.97493000003</v>
      </c>
      <c r="L22" s="51">
        <v>0</v>
      </c>
      <c r="M22" s="51">
        <v>0</v>
      </c>
      <c r="N22" s="51">
        <v>0</v>
      </c>
      <c r="O22" s="73">
        <v>3004068.2905999999</v>
      </c>
      <c r="P22" s="52">
        <f t="shared" si="0"/>
        <v>1.634979235383192</v>
      </c>
    </row>
    <row r="23" spans="1:16" x14ac:dyDescent="0.25">
      <c r="A23" s="49" t="s">
        <v>79</v>
      </c>
      <c r="B23" s="50" t="s">
        <v>214</v>
      </c>
      <c r="C23" s="73">
        <v>306665.82571</v>
      </c>
      <c r="D23" s="73">
        <v>315484.57042</v>
      </c>
      <c r="E23" s="73">
        <v>404161.10477999999</v>
      </c>
      <c r="F23" s="73">
        <v>353068.79242999997</v>
      </c>
      <c r="G23" s="73">
        <v>434683.53288000001</v>
      </c>
      <c r="H23" s="73">
        <v>337922.42352000001</v>
      </c>
      <c r="I23" s="51">
        <v>277220.75150000001</v>
      </c>
      <c r="J23" s="51">
        <v>250181.47891999999</v>
      </c>
      <c r="K23" s="51">
        <v>275975.78551999998</v>
      </c>
      <c r="L23" s="51">
        <v>0</v>
      </c>
      <c r="M23" s="51">
        <v>0</v>
      </c>
      <c r="N23" s="51">
        <v>0</v>
      </c>
      <c r="O23" s="73">
        <v>2955364.2656800002</v>
      </c>
      <c r="P23" s="52">
        <f t="shared" si="0"/>
        <v>1.6084718255240504</v>
      </c>
    </row>
    <row r="24" spans="1:16" x14ac:dyDescent="0.25">
      <c r="A24" s="49" t="s">
        <v>78</v>
      </c>
      <c r="B24" s="50" t="s">
        <v>215</v>
      </c>
      <c r="C24" s="73">
        <v>257897.53985</v>
      </c>
      <c r="D24" s="73">
        <v>243952.89790000001</v>
      </c>
      <c r="E24" s="73">
        <v>337905.26530000003</v>
      </c>
      <c r="F24" s="73">
        <v>288112.99950999999</v>
      </c>
      <c r="G24" s="73">
        <v>288576.41603000002</v>
      </c>
      <c r="H24" s="73">
        <v>327498.00997999997</v>
      </c>
      <c r="I24" s="51">
        <v>285942.01633999997</v>
      </c>
      <c r="J24" s="51">
        <v>266853.43952000001</v>
      </c>
      <c r="K24" s="51">
        <v>277032.59093000001</v>
      </c>
      <c r="L24" s="51">
        <v>0</v>
      </c>
      <c r="M24" s="51">
        <v>0</v>
      </c>
      <c r="N24" s="51">
        <v>0</v>
      </c>
      <c r="O24" s="73">
        <v>2573771.1753600002</v>
      </c>
      <c r="P24" s="52">
        <f t="shared" si="0"/>
        <v>1.4007878720696194</v>
      </c>
    </row>
    <row r="25" spans="1:16" ht="13" x14ac:dyDescent="0.3">
      <c r="A25" s="32"/>
      <c r="B25" s="164" t="s">
        <v>77</v>
      </c>
      <c r="C25" s="164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74">
        <f>SUM(O5:O24)</f>
        <v>117825214.95687999</v>
      </c>
      <c r="P25" s="54">
        <f>SUM(P5:P24)</f>
        <v>64.12696424440594</v>
      </c>
    </row>
    <row r="26" spans="1:16" ht="13.5" customHeight="1" x14ac:dyDescent="0.3">
      <c r="A26" s="32"/>
      <c r="B26" s="165" t="s">
        <v>76</v>
      </c>
      <c r="C26" s="16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74">
        <v>183737397.12333</v>
      </c>
      <c r="P26" s="51">
        <f>O26/O$26*100</f>
        <v>100</v>
      </c>
    </row>
    <row r="27" spans="1:16" x14ac:dyDescent="0.25">
      <c r="B27" s="33"/>
    </row>
    <row r="28" spans="1:16" ht="13" x14ac:dyDescent="0.3">
      <c r="B28" s="25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4" sqref="N4"/>
    </sheetView>
  </sheetViews>
  <sheetFormatPr defaultColWidth="9.08984375" defaultRowHeight="12.5" x14ac:dyDescent="0.25"/>
  <sheetData>
    <row r="22" spans="1:1" x14ac:dyDescent="0.25">
      <c r="A22" t="s">
        <v>106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27" t="s">
        <v>2</v>
      </c>
    </row>
    <row r="2" spans="2:2" ht="14" x14ac:dyDescent="0.3">
      <c r="B2" s="27" t="s">
        <v>52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6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4" sqref="I4"/>
    </sheetView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6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J5" sqref="J5"/>
    </sheetView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7" t="s">
        <v>53</v>
      </c>
    </row>
    <row r="14" spans="3:3" ht="12.75" customHeight="1" x14ac:dyDescent="0.25"/>
    <row r="16" spans="3:3" ht="12.75" customHeight="1" x14ac:dyDescent="0.25"/>
    <row r="21" spans="3:3" ht="14" x14ac:dyDescent="0.3">
      <c r="C21" s="27" t="s">
        <v>54</v>
      </c>
    </row>
    <row r="34" ht="12.75" customHeight="1" x14ac:dyDescent="0.25"/>
    <row r="50" spans="2:2" ht="12.75" customHeight="1" x14ac:dyDescent="0.25"/>
    <row r="51" spans="2:2" x14ac:dyDescent="0.25">
      <c r="B51" s="26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6" sqref="I6"/>
    </sheetView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27" t="s">
        <v>14</v>
      </c>
    </row>
    <row r="2" spans="2:2" ht="14" x14ac:dyDescent="0.3">
      <c r="B2" s="27" t="s">
        <v>55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6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5" sqref="I5"/>
    </sheetView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27" t="s">
        <v>56</v>
      </c>
    </row>
    <row r="10" spans="2:2" ht="12.75" customHeight="1" x14ac:dyDescent="0.25"/>
    <row r="13" spans="2:2" ht="12.75" customHeight="1" x14ac:dyDescent="0.25"/>
    <row r="18" spans="2:2" ht="14" x14ac:dyDescent="0.3">
      <c r="B18" s="27" t="s">
        <v>57</v>
      </c>
    </row>
    <row r="19" spans="2:2" ht="14" x14ac:dyDescent="0.3">
      <c r="B19" s="27"/>
    </row>
    <row r="20" spans="2:2" ht="14" x14ac:dyDescent="0.3">
      <c r="B20" s="27"/>
    </row>
    <row r="21" spans="2:2" ht="14" x14ac:dyDescent="0.3">
      <c r="B21" s="27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6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showGridLines="0" zoomScale="90" zoomScaleNormal="90" workbookViewId="0"/>
  </sheetViews>
  <sheetFormatPr defaultColWidth="9.08984375" defaultRowHeight="12.5" x14ac:dyDescent="0.25"/>
  <cols>
    <col min="1" max="1" width="7" customWidth="1"/>
    <col min="2" max="2" width="40.36328125" customWidth="1"/>
    <col min="3" max="3" width="11.36328125" style="29" bestFit="1" customWidth="1"/>
    <col min="4" max="4" width="11" style="29" bestFit="1" customWidth="1"/>
    <col min="5" max="5" width="12.36328125" style="30" bestFit="1" customWidth="1"/>
    <col min="6" max="6" width="11" style="30" bestFit="1" customWidth="1"/>
    <col min="7" max="7" width="12.36328125" style="30" bestFit="1" customWidth="1"/>
    <col min="8" max="8" width="11.453125" style="30" bestFit="1" customWidth="1"/>
    <col min="9" max="9" width="12.36328125" style="30" bestFit="1" customWidth="1"/>
    <col min="10" max="10" width="12.6328125" style="30" bestFit="1" customWidth="1"/>
    <col min="11" max="11" width="12.36328125" style="30" bestFit="1" customWidth="1"/>
    <col min="12" max="12" width="11" style="30" customWidth="1"/>
    <col min="13" max="13" width="12.36328125" style="30" bestFit="1" customWidth="1"/>
    <col min="14" max="14" width="11" style="30" bestFit="1" customWidth="1"/>
    <col min="15" max="15" width="13.54296875" style="29" bestFit="1" customWidth="1"/>
  </cols>
  <sheetData>
    <row r="1" spans="1:15" ht="16" thickBot="1" x14ac:dyDescent="0.4">
      <c r="A1" s="80"/>
      <c r="B1" s="93" t="s">
        <v>58</v>
      </c>
      <c r="C1" s="94" t="s">
        <v>42</v>
      </c>
      <c r="D1" s="94" t="s">
        <v>43</v>
      </c>
      <c r="E1" s="94" t="s">
        <v>44</v>
      </c>
      <c r="F1" s="94" t="s">
        <v>45</v>
      </c>
      <c r="G1" s="94" t="s">
        <v>46</v>
      </c>
      <c r="H1" s="94" t="s">
        <v>47</v>
      </c>
      <c r="I1" s="94" t="s">
        <v>0</v>
      </c>
      <c r="J1" s="94" t="s">
        <v>59</v>
      </c>
      <c r="K1" s="94" t="s">
        <v>48</v>
      </c>
      <c r="L1" s="94" t="s">
        <v>49</v>
      </c>
      <c r="M1" s="94" t="s">
        <v>50</v>
      </c>
      <c r="N1" s="94" t="s">
        <v>51</v>
      </c>
      <c r="O1" s="95" t="s">
        <v>40</v>
      </c>
    </row>
    <row r="2" spans="1:15" s="32" customFormat="1" ht="15" thickTop="1" thickBot="1" x14ac:dyDescent="0.35">
      <c r="A2" s="81">
        <v>2026</v>
      </c>
      <c r="B2" s="96" t="s">
        <v>2</v>
      </c>
      <c r="C2" s="97">
        <f>C4+C6+C8+C10+C12+C14+C16+C18+C20+C22</f>
        <v>2972943.7734999992</v>
      </c>
      <c r="D2" s="97">
        <f t="shared" ref="D2:O2" si="0">D4+D6+D8+D10+D12+D14+D16+D18+D20+D22</f>
        <v>2905019.4142200002</v>
      </c>
      <c r="E2" s="97">
        <f t="shared" si="0"/>
        <v>2938938.4414500003</v>
      </c>
      <c r="F2" s="97">
        <f t="shared" si="0"/>
        <v>3267436.6337099997</v>
      </c>
      <c r="G2" s="97">
        <f t="shared" si="0"/>
        <v>2742543.0477400003</v>
      </c>
      <c r="H2" s="97">
        <f t="shared" si="0"/>
        <v>3160005.56054</v>
      </c>
      <c r="I2" s="97">
        <f t="shared" si="0"/>
        <v>3158380.9843600001</v>
      </c>
      <c r="J2" s="97">
        <f t="shared" si="0"/>
        <v>2805433.5642800005</v>
      </c>
      <c r="K2" s="97">
        <f t="shared" si="0"/>
        <v>3183461.0796100004</v>
      </c>
      <c r="L2" s="97"/>
      <c r="M2" s="97"/>
      <c r="N2" s="97"/>
      <c r="O2" s="97">
        <f t="shared" si="0"/>
        <v>27134162.499409996</v>
      </c>
    </row>
    <row r="3" spans="1:15" ht="14.5" thickTop="1" x14ac:dyDescent="0.3">
      <c r="A3" s="80">
        <v>2025</v>
      </c>
      <c r="B3" s="96" t="s">
        <v>2</v>
      </c>
      <c r="C3" s="97">
        <f>C5+C7+C9+C11+C13+C15+C17+C19+C21+C23</f>
        <v>3004800.2959599998</v>
      </c>
      <c r="D3" s="97">
        <f t="shared" ref="D3:O3" si="1">D5+D7+D9+D11+D13+D15+D17+D19+D21+D23</f>
        <v>2949455.1296600001</v>
      </c>
      <c r="E3" s="97">
        <f t="shared" si="1"/>
        <v>3117036.43506</v>
      </c>
      <c r="F3" s="97">
        <f t="shared" si="1"/>
        <v>2767943.8460600004</v>
      </c>
      <c r="G3" s="97">
        <f t="shared" si="1"/>
        <v>3099780.15925</v>
      </c>
      <c r="H3" s="97">
        <f t="shared" si="1"/>
        <v>2542841.6726099998</v>
      </c>
      <c r="I3" s="97">
        <f t="shared" si="1"/>
        <v>2893494.4520300003</v>
      </c>
      <c r="J3" s="97">
        <f t="shared" si="1"/>
        <v>2703821.9125199998</v>
      </c>
      <c r="K3" s="97">
        <f t="shared" si="1"/>
        <v>2915065.1636699997</v>
      </c>
      <c r="L3" s="97">
        <f t="shared" si="1"/>
        <v>3287008.4086799999</v>
      </c>
      <c r="M3" s="97">
        <f t="shared" si="1"/>
        <v>3265954.3150299997</v>
      </c>
      <c r="N3" s="97">
        <f t="shared" si="1"/>
        <v>3816378.6704600002</v>
      </c>
      <c r="O3" s="97">
        <f t="shared" si="1"/>
        <v>36363580.460989997</v>
      </c>
    </row>
    <row r="4" spans="1:15" s="32" customFormat="1" ht="14" x14ac:dyDescent="0.3">
      <c r="A4" s="81">
        <v>2026</v>
      </c>
      <c r="B4" s="98" t="s">
        <v>125</v>
      </c>
      <c r="C4" s="99">
        <v>925794.21967000002</v>
      </c>
      <c r="D4" s="99">
        <v>949046.58790000004</v>
      </c>
      <c r="E4" s="99">
        <v>944839.24673999997</v>
      </c>
      <c r="F4" s="99">
        <v>1108137.33586</v>
      </c>
      <c r="G4" s="99">
        <v>900742.90332000004</v>
      </c>
      <c r="H4" s="99">
        <v>1013780.69571</v>
      </c>
      <c r="I4" s="99">
        <v>1091241.3764</v>
      </c>
      <c r="J4" s="99">
        <v>954972.63462000003</v>
      </c>
      <c r="K4" s="99">
        <v>991026.71225999994</v>
      </c>
      <c r="L4" s="99"/>
      <c r="M4" s="99"/>
      <c r="N4" s="99"/>
      <c r="O4" s="100">
        <v>8879581.7124799993</v>
      </c>
    </row>
    <row r="5" spans="1:15" ht="14" x14ac:dyDescent="0.3">
      <c r="A5" s="80">
        <v>2025</v>
      </c>
      <c r="B5" s="98" t="s">
        <v>125</v>
      </c>
      <c r="C5" s="99">
        <v>1024708.64854</v>
      </c>
      <c r="D5" s="99">
        <v>1063663.0629499999</v>
      </c>
      <c r="E5" s="99">
        <v>1106850.85075</v>
      </c>
      <c r="F5" s="99">
        <v>956182.00378999999</v>
      </c>
      <c r="G5" s="99">
        <v>1055818.5514400001</v>
      </c>
      <c r="H5" s="99">
        <v>862664.01463999995</v>
      </c>
      <c r="I5" s="99">
        <v>1018279.04162</v>
      </c>
      <c r="J5" s="99">
        <v>955103.80157999997</v>
      </c>
      <c r="K5" s="99">
        <v>991732.36447999999</v>
      </c>
      <c r="L5" s="99">
        <v>1089641.66496</v>
      </c>
      <c r="M5" s="99">
        <v>1030711.3078599999</v>
      </c>
      <c r="N5" s="99">
        <v>1204793.4657300001</v>
      </c>
      <c r="O5" s="100">
        <v>12360148.778340001</v>
      </c>
    </row>
    <row r="6" spans="1:15" s="32" customFormat="1" ht="14" x14ac:dyDescent="0.3">
      <c r="A6" s="81">
        <v>2026</v>
      </c>
      <c r="B6" s="98" t="s">
        <v>126</v>
      </c>
      <c r="C6" s="99">
        <v>512423.18961</v>
      </c>
      <c r="D6" s="99">
        <v>397479.23567000002</v>
      </c>
      <c r="E6" s="99">
        <v>394524.08893999999</v>
      </c>
      <c r="F6" s="99">
        <v>328686.09967000003</v>
      </c>
      <c r="G6" s="99">
        <v>322143.59882999997</v>
      </c>
      <c r="H6" s="99">
        <v>398016.08896000002</v>
      </c>
      <c r="I6" s="99">
        <v>294666.56482000003</v>
      </c>
      <c r="J6" s="99">
        <v>246100.13991</v>
      </c>
      <c r="K6" s="99">
        <v>275945.30346000002</v>
      </c>
      <c r="L6" s="99"/>
      <c r="M6" s="99"/>
      <c r="N6" s="99"/>
      <c r="O6" s="100">
        <v>3169984.30987</v>
      </c>
    </row>
    <row r="7" spans="1:15" ht="14" x14ac:dyDescent="0.3">
      <c r="A7" s="80">
        <v>2025</v>
      </c>
      <c r="B7" s="98" t="s">
        <v>126</v>
      </c>
      <c r="C7" s="99">
        <v>352916.11739000003</v>
      </c>
      <c r="D7" s="99">
        <v>318987.63578999997</v>
      </c>
      <c r="E7" s="99">
        <v>298166.45257000002</v>
      </c>
      <c r="F7" s="99">
        <v>235491.99077999999</v>
      </c>
      <c r="G7" s="99">
        <v>282671.36132999999</v>
      </c>
      <c r="H7" s="99">
        <v>202611.67701000001</v>
      </c>
      <c r="I7" s="99">
        <v>121341.55160000001</v>
      </c>
      <c r="J7" s="99">
        <v>177463.01910999999</v>
      </c>
      <c r="K7" s="99">
        <v>240221.93565</v>
      </c>
      <c r="L7" s="99">
        <v>334467.93722000002</v>
      </c>
      <c r="M7" s="99">
        <v>517955.39017999999</v>
      </c>
      <c r="N7" s="99">
        <v>620947.62795999995</v>
      </c>
      <c r="O7" s="100">
        <v>3703242.6965899998</v>
      </c>
    </row>
    <row r="8" spans="1:15" s="32" customFormat="1" ht="14" x14ac:dyDescent="0.3">
      <c r="A8" s="81">
        <v>2026</v>
      </c>
      <c r="B8" s="98" t="s">
        <v>127</v>
      </c>
      <c r="C8" s="99">
        <v>186786.43150000001</v>
      </c>
      <c r="D8" s="99">
        <v>188436.29676</v>
      </c>
      <c r="E8" s="99">
        <v>202224.47675999999</v>
      </c>
      <c r="F8" s="99">
        <v>209903.45845999999</v>
      </c>
      <c r="G8" s="99">
        <v>190088.15242999999</v>
      </c>
      <c r="H8" s="99">
        <v>202797.61342000001</v>
      </c>
      <c r="I8" s="99">
        <v>215083.40479</v>
      </c>
      <c r="J8" s="99">
        <v>200817.69722999999</v>
      </c>
      <c r="K8" s="99">
        <v>233924.47648000001</v>
      </c>
      <c r="L8" s="99"/>
      <c r="M8" s="99"/>
      <c r="N8" s="99"/>
      <c r="O8" s="100">
        <v>1830062.00783</v>
      </c>
    </row>
    <row r="9" spans="1:15" ht="14" x14ac:dyDescent="0.3">
      <c r="A9" s="80">
        <v>2025</v>
      </c>
      <c r="B9" s="98" t="s">
        <v>127</v>
      </c>
      <c r="C9" s="99">
        <v>209828.84138</v>
      </c>
      <c r="D9" s="99">
        <v>198799.59487</v>
      </c>
      <c r="E9" s="99">
        <v>223977.32263000001</v>
      </c>
      <c r="F9" s="99">
        <v>197644.15096</v>
      </c>
      <c r="G9" s="99">
        <v>219783.12380999999</v>
      </c>
      <c r="H9" s="99">
        <v>186531.79668999999</v>
      </c>
      <c r="I9" s="99">
        <v>229092.20434</v>
      </c>
      <c r="J9" s="99">
        <v>209391.82273000001</v>
      </c>
      <c r="K9" s="99">
        <v>225769.6275</v>
      </c>
      <c r="L9" s="99">
        <v>231934.47706999999</v>
      </c>
      <c r="M9" s="99">
        <v>212003.58794</v>
      </c>
      <c r="N9" s="99">
        <v>240419.1263</v>
      </c>
      <c r="O9" s="100">
        <v>2585175.6762199998</v>
      </c>
    </row>
    <row r="10" spans="1:15" s="32" customFormat="1" ht="14" x14ac:dyDescent="0.3">
      <c r="A10" s="81">
        <v>2026</v>
      </c>
      <c r="B10" s="98" t="s">
        <v>128</v>
      </c>
      <c r="C10" s="99">
        <v>137713.12234</v>
      </c>
      <c r="D10" s="99">
        <v>133509.52294</v>
      </c>
      <c r="E10" s="99">
        <v>130120.75313</v>
      </c>
      <c r="F10" s="99">
        <v>134205.13475</v>
      </c>
      <c r="G10" s="99">
        <v>98996.384969999999</v>
      </c>
      <c r="H10" s="99">
        <v>114338.10665</v>
      </c>
      <c r="I10" s="99">
        <v>108969.57874</v>
      </c>
      <c r="J10" s="99">
        <v>100423.1044</v>
      </c>
      <c r="K10" s="99">
        <v>167857.13394</v>
      </c>
      <c r="L10" s="99"/>
      <c r="M10" s="99"/>
      <c r="N10" s="99"/>
      <c r="O10" s="100">
        <v>1126132.84186</v>
      </c>
    </row>
    <row r="11" spans="1:15" ht="14" x14ac:dyDescent="0.3">
      <c r="A11" s="80">
        <v>2025</v>
      </c>
      <c r="B11" s="98" t="s">
        <v>128</v>
      </c>
      <c r="C11" s="99">
        <v>163152.75396</v>
      </c>
      <c r="D11" s="99">
        <v>144858.22735</v>
      </c>
      <c r="E11" s="99">
        <v>160642.42238</v>
      </c>
      <c r="F11" s="99">
        <v>133032.65489000001</v>
      </c>
      <c r="G11" s="99">
        <v>140798.29462</v>
      </c>
      <c r="H11" s="99">
        <v>104641.84478</v>
      </c>
      <c r="I11" s="99">
        <v>135310.44344999999</v>
      </c>
      <c r="J11" s="99">
        <v>111016.47532</v>
      </c>
      <c r="K11" s="99">
        <v>123516.48858999999</v>
      </c>
      <c r="L11" s="99">
        <v>188162.16274999999</v>
      </c>
      <c r="M11" s="99">
        <v>160393.59515000001</v>
      </c>
      <c r="N11" s="99">
        <v>168211.65543000001</v>
      </c>
      <c r="O11" s="100">
        <v>1733737.0186699999</v>
      </c>
    </row>
    <row r="12" spans="1:15" s="32" customFormat="1" ht="14" x14ac:dyDescent="0.3">
      <c r="A12" s="81">
        <v>2026</v>
      </c>
      <c r="B12" s="98" t="s">
        <v>129</v>
      </c>
      <c r="C12" s="99">
        <v>176904.09409999999</v>
      </c>
      <c r="D12" s="99">
        <v>202583.89503000001</v>
      </c>
      <c r="E12" s="99">
        <v>267846.55382999999</v>
      </c>
      <c r="F12" s="99">
        <v>327943.78207999998</v>
      </c>
      <c r="G12" s="99">
        <v>212071.94185</v>
      </c>
      <c r="H12" s="99">
        <v>240762.58173999999</v>
      </c>
      <c r="I12" s="99">
        <v>186372.61822999999</v>
      </c>
      <c r="J12" s="99">
        <v>116076.5926</v>
      </c>
      <c r="K12" s="99">
        <v>190303.66638000001</v>
      </c>
      <c r="L12" s="99"/>
      <c r="M12" s="99"/>
      <c r="N12" s="99"/>
      <c r="O12" s="100">
        <v>1920865.72584</v>
      </c>
    </row>
    <row r="13" spans="1:15" ht="14" x14ac:dyDescent="0.3">
      <c r="A13" s="80">
        <v>2025</v>
      </c>
      <c r="B13" s="98" t="s">
        <v>129</v>
      </c>
      <c r="C13" s="99">
        <v>206060.89421</v>
      </c>
      <c r="D13" s="99">
        <v>215798.86012999999</v>
      </c>
      <c r="E13" s="99">
        <v>216963.52698</v>
      </c>
      <c r="F13" s="99">
        <v>208113.84456</v>
      </c>
      <c r="G13" s="99">
        <v>183702.03542999999</v>
      </c>
      <c r="H13" s="99">
        <v>139627.1686</v>
      </c>
      <c r="I13" s="99">
        <v>164268.66523000001</v>
      </c>
      <c r="J13" s="99">
        <v>122819.55160999999</v>
      </c>
      <c r="K13" s="99">
        <v>143585.96731000001</v>
      </c>
      <c r="L13" s="99">
        <v>200088.88024</v>
      </c>
      <c r="M13" s="99">
        <v>193596.29294000001</v>
      </c>
      <c r="N13" s="99">
        <v>243722.51376999999</v>
      </c>
      <c r="O13" s="100">
        <v>2238348.20101</v>
      </c>
    </row>
    <row r="14" spans="1:15" s="32" customFormat="1" ht="14" x14ac:dyDescent="0.3">
      <c r="A14" s="81">
        <v>2026</v>
      </c>
      <c r="B14" s="98" t="s">
        <v>130</v>
      </c>
      <c r="C14" s="99">
        <v>29911.214530000001</v>
      </c>
      <c r="D14" s="99">
        <v>29498.17611</v>
      </c>
      <c r="E14" s="99">
        <v>29257.854050000002</v>
      </c>
      <c r="F14" s="99">
        <v>37413.188909999997</v>
      </c>
      <c r="G14" s="99">
        <v>30612.138709999999</v>
      </c>
      <c r="H14" s="99">
        <v>30825.522250000002</v>
      </c>
      <c r="I14" s="99">
        <v>29187.201939999999</v>
      </c>
      <c r="J14" s="99">
        <v>25265.379529999998</v>
      </c>
      <c r="K14" s="99">
        <v>31690.212039999999</v>
      </c>
      <c r="L14" s="99"/>
      <c r="M14" s="99"/>
      <c r="N14" s="99"/>
      <c r="O14" s="100">
        <v>273660.88806999999</v>
      </c>
    </row>
    <row r="15" spans="1:15" ht="14" x14ac:dyDescent="0.3">
      <c r="A15" s="80">
        <v>2025</v>
      </c>
      <c r="B15" s="98" t="s">
        <v>130</v>
      </c>
      <c r="C15" s="99">
        <v>51206.495269999999</v>
      </c>
      <c r="D15" s="99">
        <v>41063.262609999998</v>
      </c>
      <c r="E15" s="99">
        <v>52678.842499999999</v>
      </c>
      <c r="F15" s="99">
        <v>36783.289069999999</v>
      </c>
      <c r="G15" s="99">
        <v>46377.821250000001</v>
      </c>
      <c r="H15" s="99">
        <v>38066.880599999997</v>
      </c>
      <c r="I15" s="99">
        <v>46750.790130000001</v>
      </c>
      <c r="J15" s="99">
        <v>32493.5124</v>
      </c>
      <c r="K15" s="99">
        <v>35974.835639999998</v>
      </c>
      <c r="L15" s="99">
        <v>35437.127119999997</v>
      </c>
      <c r="M15" s="99">
        <v>35969.177909999999</v>
      </c>
      <c r="N15" s="99">
        <v>42937.386059999997</v>
      </c>
      <c r="O15" s="100">
        <v>495739.42056</v>
      </c>
    </row>
    <row r="16" spans="1:15" ht="14" x14ac:dyDescent="0.3">
      <c r="A16" s="81">
        <v>2026</v>
      </c>
      <c r="B16" s="98" t="s">
        <v>131</v>
      </c>
      <c r="C16" s="99">
        <v>63852.64428</v>
      </c>
      <c r="D16" s="99">
        <v>80043.006789999999</v>
      </c>
      <c r="E16" s="99">
        <v>63330.948299999996</v>
      </c>
      <c r="F16" s="99">
        <v>81261.4185</v>
      </c>
      <c r="G16" s="99">
        <v>92281.277159999998</v>
      </c>
      <c r="H16" s="99">
        <v>125938.37767</v>
      </c>
      <c r="I16" s="99">
        <v>110382.50756</v>
      </c>
      <c r="J16" s="99">
        <v>125925.07401</v>
      </c>
      <c r="K16" s="99">
        <v>186542.75237</v>
      </c>
      <c r="L16" s="99"/>
      <c r="M16" s="99"/>
      <c r="N16" s="99"/>
      <c r="O16" s="100">
        <v>929558.00664000004</v>
      </c>
    </row>
    <row r="17" spans="1:15" ht="14" x14ac:dyDescent="0.3">
      <c r="A17" s="80">
        <v>2025</v>
      </c>
      <c r="B17" s="98" t="s">
        <v>131</v>
      </c>
      <c r="C17" s="99">
        <v>85913.865420000002</v>
      </c>
      <c r="D17" s="99">
        <v>65991.330170000001</v>
      </c>
      <c r="E17" s="99">
        <v>62660.676659999997</v>
      </c>
      <c r="F17" s="99">
        <v>77198.856039999999</v>
      </c>
      <c r="G17" s="99">
        <v>99877.326749999993</v>
      </c>
      <c r="H17" s="99">
        <v>99311.338570000007</v>
      </c>
      <c r="I17" s="99">
        <v>109376.6136</v>
      </c>
      <c r="J17" s="99">
        <v>92607.31035</v>
      </c>
      <c r="K17" s="99">
        <v>112281.46172000001</v>
      </c>
      <c r="L17" s="99">
        <v>82093.361940000003</v>
      </c>
      <c r="M17" s="99">
        <v>71462.505430000005</v>
      </c>
      <c r="N17" s="99">
        <v>100840.0701</v>
      </c>
      <c r="O17" s="100">
        <v>1059614.7167499999</v>
      </c>
    </row>
    <row r="18" spans="1:15" ht="14" x14ac:dyDescent="0.3">
      <c r="A18" s="81">
        <v>2026</v>
      </c>
      <c r="B18" s="98" t="s">
        <v>132</v>
      </c>
      <c r="C18" s="99">
        <v>14882.81105</v>
      </c>
      <c r="D18" s="99">
        <v>22093.15582</v>
      </c>
      <c r="E18" s="99">
        <v>17676.32344</v>
      </c>
      <c r="F18" s="99">
        <v>16503.75461</v>
      </c>
      <c r="G18" s="99">
        <v>12804.47934</v>
      </c>
      <c r="H18" s="99">
        <v>9540.3304100000005</v>
      </c>
      <c r="I18" s="99">
        <v>9861.6022300000004</v>
      </c>
      <c r="J18" s="99">
        <v>8241.6794599999994</v>
      </c>
      <c r="K18" s="99">
        <v>9501.6188299999994</v>
      </c>
      <c r="L18" s="99"/>
      <c r="M18" s="99"/>
      <c r="N18" s="99"/>
      <c r="O18" s="100">
        <v>121105.75519</v>
      </c>
    </row>
    <row r="19" spans="1:15" ht="14" x14ac:dyDescent="0.3">
      <c r="A19" s="80">
        <v>2025</v>
      </c>
      <c r="B19" s="98" t="s">
        <v>132</v>
      </c>
      <c r="C19" s="99">
        <v>18347.959439999999</v>
      </c>
      <c r="D19" s="99">
        <v>19389.35729</v>
      </c>
      <c r="E19" s="99">
        <v>18490.980469999999</v>
      </c>
      <c r="F19" s="99">
        <v>14928.546259999999</v>
      </c>
      <c r="G19" s="99">
        <v>13651.14256</v>
      </c>
      <c r="H19" s="99">
        <v>8090.8728199999996</v>
      </c>
      <c r="I19" s="99">
        <v>8822.1544799999992</v>
      </c>
      <c r="J19" s="99">
        <v>9401.9723099999992</v>
      </c>
      <c r="K19" s="99">
        <v>10118.767959999999</v>
      </c>
      <c r="L19" s="99">
        <v>12525.304270000001</v>
      </c>
      <c r="M19" s="99">
        <v>11742.03889</v>
      </c>
      <c r="N19" s="99">
        <v>14361.3588</v>
      </c>
      <c r="O19" s="100">
        <v>159870.45555000001</v>
      </c>
    </row>
    <row r="20" spans="1:15" ht="14" x14ac:dyDescent="0.3">
      <c r="A20" s="81">
        <v>2026</v>
      </c>
      <c r="B20" s="98" t="s">
        <v>133</v>
      </c>
      <c r="C20" s="101">
        <v>363637.81890000001</v>
      </c>
      <c r="D20" s="101">
        <v>304648.72132000001</v>
      </c>
      <c r="E20" s="101">
        <v>290511.85636999999</v>
      </c>
      <c r="F20" s="101">
        <v>320998.84349</v>
      </c>
      <c r="G20" s="101">
        <v>291939.79129999998</v>
      </c>
      <c r="H20" s="99">
        <v>332032.06024000002</v>
      </c>
      <c r="I20" s="99">
        <v>383635.12851000001</v>
      </c>
      <c r="J20" s="99">
        <v>380335.16628</v>
      </c>
      <c r="K20" s="99">
        <v>415823.59337000002</v>
      </c>
      <c r="L20" s="99"/>
      <c r="M20" s="99"/>
      <c r="N20" s="99"/>
      <c r="O20" s="100">
        <v>3083562.9797800002</v>
      </c>
    </row>
    <row r="21" spans="1:15" ht="14" x14ac:dyDescent="0.3">
      <c r="A21" s="80">
        <v>2025</v>
      </c>
      <c r="B21" s="98" t="s">
        <v>133</v>
      </c>
      <c r="C21" s="99">
        <v>284326.54002000001</v>
      </c>
      <c r="D21" s="99">
        <v>275420.18845999998</v>
      </c>
      <c r="E21" s="99">
        <v>304836.20633000002</v>
      </c>
      <c r="F21" s="99">
        <v>287905.59061000001</v>
      </c>
      <c r="G21" s="99">
        <v>335125.50468000001</v>
      </c>
      <c r="H21" s="99">
        <v>313835.32322000002</v>
      </c>
      <c r="I21" s="99">
        <v>370478.42333000002</v>
      </c>
      <c r="J21" s="99">
        <v>337983.60911000002</v>
      </c>
      <c r="K21" s="99">
        <v>346479.46185000002</v>
      </c>
      <c r="L21" s="99">
        <v>381273.72097999998</v>
      </c>
      <c r="M21" s="99">
        <v>362449.60379000002</v>
      </c>
      <c r="N21" s="99">
        <v>443768.23950999998</v>
      </c>
      <c r="O21" s="100">
        <v>4043882.4118900001</v>
      </c>
    </row>
    <row r="22" spans="1:15" ht="14" x14ac:dyDescent="0.3">
      <c r="A22" s="81">
        <v>2026</v>
      </c>
      <c r="B22" s="98" t="s">
        <v>134</v>
      </c>
      <c r="C22" s="101">
        <v>561038.22751999996</v>
      </c>
      <c r="D22" s="101">
        <v>597680.81588000001</v>
      </c>
      <c r="E22" s="101">
        <v>598606.33988999994</v>
      </c>
      <c r="F22" s="101">
        <v>702383.61737999995</v>
      </c>
      <c r="G22" s="101">
        <v>590862.37982999999</v>
      </c>
      <c r="H22" s="99">
        <v>691974.18348999997</v>
      </c>
      <c r="I22" s="99">
        <v>728981.00113999995</v>
      </c>
      <c r="J22" s="99">
        <v>647276.09623999998</v>
      </c>
      <c r="K22" s="99">
        <v>680845.61048000003</v>
      </c>
      <c r="L22" s="99"/>
      <c r="M22" s="99"/>
      <c r="N22" s="99"/>
      <c r="O22" s="100">
        <v>5799648.2718500001</v>
      </c>
    </row>
    <row r="23" spans="1:15" ht="14" x14ac:dyDescent="0.3">
      <c r="A23" s="80">
        <v>2025</v>
      </c>
      <c r="B23" s="98" t="s">
        <v>134</v>
      </c>
      <c r="C23" s="99">
        <v>608338.18033</v>
      </c>
      <c r="D23" s="101">
        <v>605483.61004000006</v>
      </c>
      <c r="E23" s="99">
        <v>671769.15379000001</v>
      </c>
      <c r="F23" s="99">
        <v>620662.91910000006</v>
      </c>
      <c r="G23" s="99">
        <v>721974.99737999996</v>
      </c>
      <c r="H23" s="99">
        <v>587460.75567999994</v>
      </c>
      <c r="I23" s="99">
        <v>689774.56425000005</v>
      </c>
      <c r="J23" s="99">
        <v>655540.83799999999</v>
      </c>
      <c r="K23" s="99">
        <v>685384.25297000003</v>
      </c>
      <c r="L23" s="99">
        <v>731383.77213000006</v>
      </c>
      <c r="M23" s="99">
        <v>669670.81493999995</v>
      </c>
      <c r="N23" s="99">
        <v>736377.22679999995</v>
      </c>
      <c r="O23" s="100">
        <v>7983821.0854099998</v>
      </c>
    </row>
    <row r="24" spans="1:15" ht="14" x14ac:dyDescent="0.3">
      <c r="A24" s="81">
        <v>2026</v>
      </c>
      <c r="B24" s="96" t="s">
        <v>14</v>
      </c>
      <c r="C24" s="102">
        <f>C26+C28+C30+C32+C34+C36+C38+C40+C42+C44+C46+C48+C50+C52+C54+C56</f>
        <v>14108240.128210003</v>
      </c>
      <c r="D24" s="102">
        <f t="shared" ref="D24:O24" si="2">D26+D28+D30+D32+D34+D36+D38+D40+D42+D44+D46+D48+D50+D52+D54+D56</f>
        <v>15149535.40694</v>
      </c>
      <c r="E24" s="102">
        <f t="shared" si="2"/>
        <v>15992283.757159999</v>
      </c>
      <c r="F24" s="102">
        <f t="shared" si="2"/>
        <v>18235648.20174</v>
      </c>
      <c r="G24" s="102">
        <f t="shared" si="2"/>
        <v>16095058.92773</v>
      </c>
      <c r="H24" s="102">
        <f t="shared" si="2"/>
        <v>17903072.90732</v>
      </c>
      <c r="I24" s="102">
        <f t="shared" si="2"/>
        <v>18250227.509430002</v>
      </c>
      <c r="J24" s="102">
        <f t="shared" si="2"/>
        <v>16634494.134439997</v>
      </c>
      <c r="K24" s="102">
        <f t="shared" si="2"/>
        <v>18823179.169190004</v>
      </c>
      <c r="L24" s="102"/>
      <c r="M24" s="102"/>
      <c r="N24" s="102"/>
      <c r="O24" s="102">
        <f t="shared" si="2"/>
        <v>151191740.14216003</v>
      </c>
    </row>
    <row r="25" spans="1:15" ht="14" x14ac:dyDescent="0.3">
      <c r="A25" s="80">
        <v>2025</v>
      </c>
      <c r="B25" s="96" t="s">
        <v>14</v>
      </c>
      <c r="C25" s="102">
        <f>C27+C29+C31+C33+C35+C37+C39+C41+C43+C45+C47+C49+C51+C53+C55+C57</f>
        <v>14942985.136879999</v>
      </c>
      <c r="D25" s="102">
        <f t="shared" ref="D25:O25" si="3">D27+D29+D31+D33+D35+D37+D39+D41+D43+D45+D47+D49+D51+D53+D55+D57</f>
        <v>14668822.906780001</v>
      </c>
      <c r="E25" s="102">
        <f t="shared" si="3"/>
        <v>16481043.004630001</v>
      </c>
      <c r="F25" s="102">
        <f t="shared" si="3"/>
        <v>14829571.627290001</v>
      </c>
      <c r="G25" s="102">
        <f t="shared" si="3"/>
        <v>17894767.756250001</v>
      </c>
      <c r="H25" s="102">
        <f t="shared" si="3"/>
        <v>14591369.516080001</v>
      </c>
      <c r="I25" s="102">
        <f t="shared" si="3"/>
        <v>18149807.296969999</v>
      </c>
      <c r="J25" s="102">
        <f t="shared" si="3"/>
        <v>15335044.089880001</v>
      </c>
      <c r="K25" s="102">
        <f t="shared" si="3"/>
        <v>16120891.255690003</v>
      </c>
      <c r="L25" s="102">
        <f t="shared" si="3"/>
        <v>17086807.253369998</v>
      </c>
      <c r="M25" s="102">
        <f t="shared" si="3"/>
        <v>15791501.181539999</v>
      </c>
      <c r="N25" s="102">
        <f t="shared" si="3"/>
        <v>18723027.44108</v>
      </c>
      <c r="O25" s="102">
        <f t="shared" si="3"/>
        <v>194615638.46643999</v>
      </c>
    </row>
    <row r="26" spans="1:15" ht="14" x14ac:dyDescent="0.3">
      <c r="A26" s="81">
        <v>2026</v>
      </c>
      <c r="B26" s="98" t="s">
        <v>135</v>
      </c>
      <c r="C26" s="99">
        <v>728118.83068999997</v>
      </c>
      <c r="D26" s="99">
        <v>757363.96080999996</v>
      </c>
      <c r="E26" s="99">
        <v>747397.30671999999</v>
      </c>
      <c r="F26" s="99">
        <v>892601.87029999995</v>
      </c>
      <c r="G26" s="99">
        <v>738333.17229000002</v>
      </c>
      <c r="H26" s="99">
        <v>840485.21291999996</v>
      </c>
      <c r="I26" s="99">
        <v>845930.89951000002</v>
      </c>
      <c r="J26" s="99">
        <v>772766.46418999997</v>
      </c>
      <c r="K26" s="99">
        <v>839078.42523000005</v>
      </c>
      <c r="L26" s="99"/>
      <c r="M26" s="99"/>
      <c r="N26" s="99"/>
      <c r="O26" s="100">
        <v>7162076.1426600004</v>
      </c>
    </row>
    <row r="27" spans="1:15" ht="14" x14ac:dyDescent="0.3">
      <c r="A27" s="80">
        <v>2025</v>
      </c>
      <c r="B27" s="98" t="s">
        <v>135</v>
      </c>
      <c r="C27" s="99">
        <v>825083.22290000005</v>
      </c>
      <c r="D27" s="99">
        <v>755757.46718000004</v>
      </c>
      <c r="E27" s="99">
        <v>838027.12013000005</v>
      </c>
      <c r="F27" s="99">
        <v>769934.75791000004</v>
      </c>
      <c r="G27" s="99">
        <v>852159.27567</v>
      </c>
      <c r="H27" s="99">
        <v>691162.70837000001</v>
      </c>
      <c r="I27" s="99">
        <v>776101.03073999996</v>
      </c>
      <c r="J27" s="99">
        <v>748830.01749</v>
      </c>
      <c r="K27" s="99">
        <v>785821.57369999995</v>
      </c>
      <c r="L27" s="99">
        <v>838984.15552000003</v>
      </c>
      <c r="M27" s="99">
        <v>740928.14092000003</v>
      </c>
      <c r="N27" s="99">
        <v>780949.20126</v>
      </c>
      <c r="O27" s="100">
        <v>9403738.6717900001</v>
      </c>
    </row>
    <row r="28" spans="1:15" ht="14" x14ac:dyDescent="0.3">
      <c r="A28" s="81">
        <v>2026</v>
      </c>
      <c r="B28" s="98" t="s">
        <v>136</v>
      </c>
      <c r="C28" s="99">
        <v>106233.66898</v>
      </c>
      <c r="D28" s="99">
        <v>126719.0441</v>
      </c>
      <c r="E28" s="99">
        <v>112877.29525</v>
      </c>
      <c r="F28" s="99">
        <v>122777.62338</v>
      </c>
      <c r="G28" s="99">
        <v>103887.18519</v>
      </c>
      <c r="H28" s="99">
        <v>109417.72500000001</v>
      </c>
      <c r="I28" s="99">
        <v>148350.04923999999</v>
      </c>
      <c r="J28" s="99">
        <v>139940.42147</v>
      </c>
      <c r="K28" s="99">
        <v>134314.96161999999</v>
      </c>
      <c r="L28" s="99"/>
      <c r="M28" s="99"/>
      <c r="N28" s="99"/>
      <c r="O28" s="100">
        <v>1104517.9742300001</v>
      </c>
    </row>
    <row r="29" spans="1:15" ht="14" x14ac:dyDescent="0.3">
      <c r="A29" s="80">
        <v>2025</v>
      </c>
      <c r="B29" s="98" t="s">
        <v>136</v>
      </c>
      <c r="C29" s="99">
        <v>126177.40327</v>
      </c>
      <c r="D29" s="99">
        <v>132248.76302000001</v>
      </c>
      <c r="E29" s="99">
        <v>140687.86421999999</v>
      </c>
      <c r="F29" s="99">
        <v>102625.47383</v>
      </c>
      <c r="G29" s="99">
        <v>124003.21921</v>
      </c>
      <c r="H29" s="99">
        <v>90353.700200000007</v>
      </c>
      <c r="I29" s="99">
        <v>132121.80369</v>
      </c>
      <c r="J29" s="99">
        <v>137122.41628999999</v>
      </c>
      <c r="K29" s="99">
        <v>128454.37127</v>
      </c>
      <c r="L29" s="99">
        <v>129118.90055000001</v>
      </c>
      <c r="M29" s="99">
        <v>100339.45491</v>
      </c>
      <c r="N29" s="99">
        <v>101065.11186</v>
      </c>
      <c r="O29" s="100">
        <v>1444318.48232</v>
      </c>
    </row>
    <row r="30" spans="1:15" s="32" customFormat="1" ht="14" x14ac:dyDescent="0.3">
      <c r="A30" s="81">
        <v>2026</v>
      </c>
      <c r="B30" s="98" t="s">
        <v>137</v>
      </c>
      <c r="C30" s="99">
        <v>206143.90758999999</v>
      </c>
      <c r="D30" s="99">
        <v>220790.17277999999</v>
      </c>
      <c r="E30" s="99">
        <v>207027.96606000001</v>
      </c>
      <c r="F30" s="99">
        <v>237325.63401000001</v>
      </c>
      <c r="G30" s="99">
        <v>181516.99307</v>
      </c>
      <c r="H30" s="99">
        <v>204556.74994000001</v>
      </c>
      <c r="I30" s="99">
        <v>234515.31693999999</v>
      </c>
      <c r="J30" s="99">
        <v>246141.17181</v>
      </c>
      <c r="K30" s="99">
        <v>279147.4621</v>
      </c>
      <c r="L30" s="99"/>
      <c r="M30" s="99"/>
      <c r="N30" s="99"/>
      <c r="O30" s="100">
        <v>2017165.3743</v>
      </c>
    </row>
    <row r="31" spans="1:15" ht="14" x14ac:dyDescent="0.3">
      <c r="A31" s="80">
        <v>2025</v>
      </c>
      <c r="B31" s="98" t="s">
        <v>137</v>
      </c>
      <c r="C31" s="99">
        <v>229213.02712000001</v>
      </c>
      <c r="D31" s="99">
        <v>227605.85868999999</v>
      </c>
      <c r="E31" s="99">
        <v>234220.14382999999</v>
      </c>
      <c r="F31" s="99">
        <v>199115.23173</v>
      </c>
      <c r="G31" s="99">
        <v>233946.09124000001</v>
      </c>
      <c r="H31" s="99">
        <v>165379.25289999999</v>
      </c>
      <c r="I31" s="99">
        <v>230952.04178</v>
      </c>
      <c r="J31" s="99">
        <v>231825.86559999999</v>
      </c>
      <c r="K31" s="99">
        <v>263391.04424000002</v>
      </c>
      <c r="L31" s="99">
        <v>286242.44043999998</v>
      </c>
      <c r="M31" s="99">
        <v>250763.22893000001</v>
      </c>
      <c r="N31" s="99">
        <v>284848.55349000002</v>
      </c>
      <c r="O31" s="100">
        <v>2837502.7799900002</v>
      </c>
    </row>
    <row r="32" spans="1:15" ht="14" x14ac:dyDescent="0.3">
      <c r="A32" s="81">
        <v>2026</v>
      </c>
      <c r="B32" s="98" t="s">
        <v>138</v>
      </c>
      <c r="C32" s="101">
        <v>2316471.5605600001</v>
      </c>
      <c r="D32" s="101">
        <v>2394621.1727499999</v>
      </c>
      <c r="E32" s="101">
        <v>3053048.8444599998</v>
      </c>
      <c r="F32" s="101">
        <v>3097210.5422800002</v>
      </c>
      <c r="G32" s="101">
        <v>2926286.4284700002</v>
      </c>
      <c r="H32" s="101">
        <v>3276929.8580200002</v>
      </c>
      <c r="I32" s="101">
        <v>3040985.6672100001</v>
      </c>
      <c r="J32" s="101">
        <v>2628293.2031399999</v>
      </c>
      <c r="K32" s="101">
        <v>3067874.83831</v>
      </c>
      <c r="L32" s="101"/>
      <c r="M32" s="101"/>
      <c r="N32" s="101"/>
      <c r="O32" s="100">
        <v>25801722.115200002</v>
      </c>
    </row>
    <row r="33" spans="1:15" ht="14" x14ac:dyDescent="0.3">
      <c r="A33" s="80">
        <v>2025</v>
      </c>
      <c r="B33" s="98" t="s">
        <v>138</v>
      </c>
      <c r="C33" s="99">
        <v>2550841.8955799998</v>
      </c>
      <c r="D33" s="99">
        <v>2485556.5639900002</v>
      </c>
      <c r="E33" s="99">
        <v>2724519.4715900002</v>
      </c>
      <c r="F33" s="101">
        <v>2611348.94019</v>
      </c>
      <c r="G33" s="101">
        <v>2786759.7953900001</v>
      </c>
      <c r="H33" s="101">
        <v>2594381.3987599998</v>
      </c>
      <c r="I33" s="101">
        <v>3424422.6487199999</v>
      </c>
      <c r="J33" s="101">
        <v>2609037.3544700001</v>
      </c>
      <c r="K33" s="101">
        <v>2454619.4548300002</v>
      </c>
      <c r="L33" s="101">
        <v>2650682.4273799998</v>
      </c>
      <c r="M33" s="101">
        <v>2349817.1262500002</v>
      </c>
      <c r="N33" s="101">
        <v>2601175.5087000001</v>
      </c>
      <c r="O33" s="100">
        <v>31843162.58585</v>
      </c>
    </row>
    <row r="34" spans="1:15" ht="14" x14ac:dyDescent="0.3">
      <c r="A34" s="81">
        <v>2026</v>
      </c>
      <c r="B34" s="98" t="s">
        <v>139</v>
      </c>
      <c r="C34" s="99">
        <v>1337258.4987699999</v>
      </c>
      <c r="D34" s="99">
        <v>1323450.52538</v>
      </c>
      <c r="E34" s="99">
        <v>1207540.52926</v>
      </c>
      <c r="F34" s="99">
        <v>1445425.0301699999</v>
      </c>
      <c r="G34" s="99">
        <v>1283822.58393</v>
      </c>
      <c r="H34" s="99">
        <v>1371913.37946</v>
      </c>
      <c r="I34" s="99">
        <v>1580220.8863299999</v>
      </c>
      <c r="J34" s="99">
        <v>1411384.6398400001</v>
      </c>
      <c r="K34" s="99">
        <v>1405586.7256499999</v>
      </c>
      <c r="L34" s="99"/>
      <c r="M34" s="99"/>
      <c r="N34" s="99"/>
      <c r="O34" s="100">
        <v>12366602.79879</v>
      </c>
    </row>
    <row r="35" spans="1:15" ht="14" x14ac:dyDescent="0.3">
      <c r="A35" s="80">
        <v>2025</v>
      </c>
      <c r="B35" s="98" t="s">
        <v>139</v>
      </c>
      <c r="C35" s="99">
        <v>1409229.78523</v>
      </c>
      <c r="D35" s="99">
        <v>1354606.0381</v>
      </c>
      <c r="E35" s="99">
        <v>1413608.73495</v>
      </c>
      <c r="F35" s="99">
        <v>1225036.4140300001</v>
      </c>
      <c r="G35" s="99">
        <v>1514376.91389</v>
      </c>
      <c r="H35" s="99">
        <v>1195468.14295</v>
      </c>
      <c r="I35" s="99">
        <v>1580696.5084800001</v>
      </c>
      <c r="J35" s="99">
        <v>1519171.4793</v>
      </c>
      <c r="K35" s="99">
        <v>1485180.3766000001</v>
      </c>
      <c r="L35" s="99">
        <v>1508533.2461999999</v>
      </c>
      <c r="M35" s="99">
        <v>1285015.16866</v>
      </c>
      <c r="N35" s="99">
        <v>1268961.65494</v>
      </c>
      <c r="O35" s="100">
        <v>16759884.463330001</v>
      </c>
    </row>
    <row r="36" spans="1:15" ht="14" x14ac:dyDescent="0.3">
      <c r="A36" s="81">
        <v>2026</v>
      </c>
      <c r="B36" s="98" t="s">
        <v>140</v>
      </c>
      <c r="C36" s="99">
        <v>3058954.83537</v>
      </c>
      <c r="D36" s="99">
        <v>3540041.0191299999</v>
      </c>
      <c r="E36" s="99">
        <v>3288322.7967300001</v>
      </c>
      <c r="F36" s="99">
        <v>3852929.58201</v>
      </c>
      <c r="G36" s="99">
        <v>3258743.0168499998</v>
      </c>
      <c r="H36" s="99">
        <v>3835110.0092000002</v>
      </c>
      <c r="I36" s="99">
        <v>3583557.90754</v>
      </c>
      <c r="J36" s="99">
        <v>2787651.1752599999</v>
      </c>
      <c r="K36" s="99">
        <v>3940038.7876900001</v>
      </c>
      <c r="L36" s="99"/>
      <c r="M36" s="99"/>
      <c r="N36" s="99"/>
      <c r="O36" s="100">
        <v>31145349.129779998</v>
      </c>
    </row>
    <row r="37" spans="1:15" ht="14" x14ac:dyDescent="0.3">
      <c r="A37" s="80">
        <v>2025</v>
      </c>
      <c r="B37" s="98" t="s">
        <v>140</v>
      </c>
      <c r="C37" s="99">
        <v>2996338.5348499999</v>
      </c>
      <c r="D37" s="99">
        <v>2976587.3773599998</v>
      </c>
      <c r="E37" s="99">
        <v>3514214.6466799998</v>
      </c>
      <c r="F37" s="99">
        <v>3141750.1283800001</v>
      </c>
      <c r="G37" s="99">
        <v>3942310.4184900001</v>
      </c>
      <c r="H37" s="99">
        <v>3405075.86081</v>
      </c>
      <c r="I37" s="99">
        <v>3834838.0822899998</v>
      </c>
      <c r="J37" s="99">
        <v>2729840.8505799999</v>
      </c>
      <c r="K37" s="99">
        <v>3657357.82644</v>
      </c>
      <c r="L37" s="99">
        <v>3809169.9639499998</v>
      </c>
      <c r="M37" s="99">
        <v>3749702.77575</v>
      </c>
      <c r="N37" s="99">
        <v>3759525.3384099999</v>
      </c>
      <c r="O37" s="100">
        <v>41516711.803989999</v>
      </c>
    </row>
    <row r="38" spans="1:15" ht="14" x14ac:dyDescent="0.3">
      <c r="A38" s="81">
        <v>2026</v>
      </c>
      <c r="B38" s="98" t="s">
        <v>141</v>
      </c>
      <c r="C38" s="99">
        <v>166912.11350000001</v>
      </c>
      <c r="D38" s="99">
        <v>165265.07235999999</v>
      </c>
      <c r="E38" s="99">
        <v>235413.85431</v>
      </c>
      <c r="F38" s="99">
        <v>353492.78448999999</v>
      </c>
      <c r="G38" s="99">
        <v>349619.62503</v>
      </c>
      <c r="H38" s="99">
        <v>279412.78463000001</v>
      </c>
      <c r="I38" s="99">
        <v>166187.64898999999</v>
      </c>
      <c r="J38" s="99">
        <v>100453.35027</v>
      </c>
      <c r="K38" s="99">
        <v>181434.49786999999</v>
      </c>
      <c r="L38" s="99"/>
      <c r="M38" s="99"/>
      <c r="N38" s="99"/>
      <c r="O38" s="100">
        <v>1998191.7314500001</v>
      </c>
    </row>
    <row r="39" spans="1:15" ht="14" x14ac:dyDescent="0.3">
      <c r="A39" s="80">
        <v>2025</v>
      </c>
      <c r="B39" s="98" t="s">
        <v>141</v>
      </c>
      <c r="C39" s="99">
        <v>82415.475059999997</v>
      </c>
      <c r="D39" s="99">
        <v>158782.83376000001</v>
      </c>
      <c r="E39" s="99">
        <v>86356.291979999995</v>
      </c>
      <c r="F39" s="99">
        <v>129783.30017</v>
      </c>
      <c r="G39" s="99">
        <v>367051.56397000002</v>
      </c>
      <c r="H39" s="99">
        <v>84044.054889999999</v>
      </c>
      <c r="I39" s="99">
        <v>262568.56161999999</v>
      </c>
      <c r="J39" s="99">
        <v>81743.420469999997</v>
      </c>
      <c r="K39" s="99">
        <v>230420.19359000001</v>
      </c>
      <c r="L39" s="99">
        <v>304893.73233000003</v>
      </c>
      <c r="M39" s="99">
        <v>164250.66383999999</v>
      </c>
      <c r="N39" s="99">
        <v>291218.44558</v>
      </c>
      <c r="O39" s="100">
        <v>2243528.5372600001</v>
      </c>
    </row>
    <row r="40" spans="1:15" ht="14" x14ac:dyDescent="0.3">
      <c r="A40" s="81">
        <v>2026</v>
      </c>
      <c r="B40" s="98" t="s">
        <v>142</v>
      </c>
      <c r="C40" s="99">
        <v>1340470.5407100001</v>
      </c>
      <c r="D40" s="99">
        <v>1407006.95214</v>
      </c>
      <c r="E40" s="99">
        <v>1475087.87213</v>
      </c>
      <c r="F40" s="99">
        <v>1762159.0976199999</v>
      </c>
      <c r="G40" s="99">
        <v>1479782.2235999999</v>
      </c>
      <c r="H40" s="99">
        <v>1661663.7790699999</v>
      </c>
      <c r="I40" s="99">
        <v>1802525.25392</v>
      </c>
      <c r="J40" s="99">
        <v>1723578.79785</v>
      </c>
      <c r="K40" s="99">
        <v>2063400.8944699999</v>
      </c>
      <c r="L40" s="99"/>
      <c r="M40" s="99"/>
      <c r="N40" s="99"/>
      <c r="O40" s="100">
        <v>14715675.41151</v>
      </c>
    </row>
    <row r="41" spans="1:15" ht="14" x14ac:dyDescent="0.3">
      <c r="A41" s="80">
        <v>2025</v>
      </c>
      <c r="B41" s="98" t="s">
        <v>142</v>
      </c>
      <c r="C41" s="99">
        <v>1223526.17102</v>
      </c>
      <c r="D41" s="99">
        <v>1292779.48771</v>
      </c>
      <c r="E41" s="99">
        <v>1477428.08381</v>
      </c>
      <c r="F41" s="99">
        <v>1378795.5105399999</v>
      </c>
      <c r="G41" s="99">
        <v>1672887.2511</v>
      </c>
      <c r="H41" s="99">
        <v>1274531.3926899999</v>
      </c>
      <c r="I41" s="99">
        <v>1563386.64417</v>
      </c>
      <c r="J41" s="99">
        <v>1488938.8218799999</v>
      </c>
      <c r="K41" s="99">
        <v>1507297.37105</v>
      </c>
      <c r="L41" s="99">
        <v>1640852.5032299999</v>
      </c>
      <c r="M41" s="99">
        <v>1476776.5837099999</v>
      </c>
      <c r="N41" s="99">
        <v>1726380.2050000001</v>
      </c>
      <c r="O41" s="100">
        <v>17723580.025910001</v>
      </c>
    </row>
    <row r="42" spans="1:15" ht="14" x14ac:dyDescent="0.3">
      <c r="A42" s="81">
        <v>2026</v>
      </c>
      <c r="B42" s="98" t="s">
        <v>143</v>
      </c>
      <c r="C42" s="99">
        <v>811832.75535999995</v>
      </c>
      <c r="D42" s="99">
        <v>879709.52683999995</v>
      </c>
      <c r="E42" s="99">
        <v>885120.72034</v>
      </c>
      <c r="F42" s="99">
        <v>1024347.77755</v>
      </c>
      <c r="G42" s="99">
        <v>834279.97993000003</v>
      </c>
      <c r="H42" s="99">
        <v>917086.00142999995</v>
      </c>
      <c r="I42" s="99">
        <v>1024473.51806</v>
      </c>
      <c r="J42" s="99">
        <v>897147.42174999998</v>
      </c>
      <c r="K42" s="99">
        <v>954644.75662999996</v>
      </c>
      <c r="L42" s="99"/>
      <c r="M42" s="99"/>
      <c r="N42" s="99"/>
      <c r="O42" s="100">
        <v>8228642.4578900002</v>
      </c>
    </row>
    <row r="43" spans="1:15" ht="14" x14ac:dyDescent="0.3">
      <c r="A43" s="80">
        <v>2025</v>
      </c>
      <c r="B43" s="98" t="s">
        <v>143</v>
      </c>
      <c r="C43" s="99">
        <v>790353.39468999999</v>
      </c>
      <c r="D43" s="99">
        <v>807785.43565999996</v>
      </c>
      <c r="E43" s="99">
        <v>915049.38811000006</v>
      </c>
      <c r="F43" s="99">
        <v>853185.49924999999</v>
      </c>
      <c r="G43" s="99">
        <v>1006417.5271600001</v>
      </c>
      <c r="H43" s="99">
        <v>797324.16085999995</v>
      </c>
      <c r="I43" s="99">
        <v>985146.19998000003</v>
      </c>
      <c r="J43" s="99">
        <v>962214.94533000002</v>
      </c>
      <c r="K43" s="99">
        <v>940602.60286999994</v>
      </c>
      <c r="L43" s="99">
        <v>1067005.4410300001</v>
      </c>
      <c r="M43" s="99">
        <v>979382.72557000001</v>
      </c>
      <c r="N43" s="99">
        <v>1149271.38971</v>
      </c>
      <c r="O43" s="100">
        <v>11253738.71022</v>
      </c>
    </row>
    <row r="44" spans="1:15" ht="14" x14ac:dyDescent="0.3">
      <c r="A44" s="81">
        <v>2026</v>
      </c>
      <c r="B44" s="98" t="s">
        <v>144</v>
      </c>
      <c r="C44" s="99">
        <v>1072910.06935</v>
      </c>
      <c r="D44" s="99">
        <v>1096776.2828299999</v>
      </c>
      <c r="E44" s="99">
        <v>1133774.37393</v>
      </c>
      <c r="F44" s="99">
        <v>1360627.3696300001</v>
      </c>
      <c r="G44" s="99">
        <v>1175777.03238</v>
      </c>
      <c r="H44" s="99">
        <v>1360932.1206199999</v>
      </c>
      <c r="I44" s="99">
        <v>1403859.1133399999</v>
      </c>
      <c r="J44" s="99">
        <v>1309278.4026599999</v>
      </c>
      <c r="K44" s="99">
        <v>1320510.4526800001</v>
      </c>
      <c r="L44" s="99"/>
      <c r="M44" s="99"/>
      <c r="N44" s="99"/>
      <c r="O44" s="100">
        <v>11234445.217420001</v>
      </c>
    </row>
    <row r="45" spans="1:15" ht="14" x14ac:dyDescent="0.3">
      <c r="A45" s="80">
        <v>2025</v>
      </c>
      <c r="B45" s="98" t="s">
        <v>144</v>
      </c>
      <c r="C45" s="99">
        <v>1010378.18805</v>
      </c>
      <c r="D45" s="99">
        <v>1020123.06271</v>
      </c>
      <c r="E45" s="99">
        <v>1135102.71844</v>
      </c>
      <c r="F45" s="99">
        <v>1080114.7352199999</v>
      </c>
      <c r="G45" s="99">
        <v>1234348.3771899999</v>
      </c>
      <c r="H45" s="99">
        <v>967548.41740000003</v>
      </c>
      <c r="I45" s="99">
        <v>1186760.9665099999</v>
      </c>
      <c r="J45" s="99">
        <v>1098446.9501</v>
      </c>
      <c r="K45" s="99">
        <v>1130663.3617799999</v>
      </c>
      <c r="L45" s="99">
        <v>1219311.4793700001</v>
      </c>
      <c r="M45" s="99">
        <v>1048100.90936</v>
      </c>
      <c r="N45" s="99">
        <v>1107577.1993400001</v>
      </c>
      <c r="O45" s="100">
        <v>13238476.36547</v>
      </c>
    </row>
    <row r="46" spans="1:15" ht="14" x14ac:dyDescent="0.3">
      <c r="A46" s="81">
        <v>2026</v>
      </c>
      <c r="B46" s="98" t="s">
        <v>145</v>
      </c>
      <c r="C46" s="99">
        <v>1079043.10005</v>
      </c>
      <c r="D46" s="99">
        <v>1174739.6542</v>
      </c>
      <c r="E46" s="99">
        <v>1528982.2883200001</v>
      </c>
      <c r="F46" s="99">
        <v>1420196.0600699999</v>
      </c>
      <c r="G46" s="99">
        <v>1418279.77443</v>
      </c>
      <c r="H46" s="99">
        <v>1739178.9012</v>
      </c>
      <c r="I46" s="99">
        <v>1374084.8128599999</v>
      </c>
      <c r="J46" s="99">
        <v>1522651.05369</v>
      </c>
      <c r="K46" s="99">
        <v>1485807.0152400001</v>
      </c>
      <c r="L46" s="99"/>
      <c r="M46" s="99"/>
      <c r="N46" s="99"/>
      <c r="O46" s="100">
        <v>12742962.66006</v>
      </c>
    </row>
    <row r="47" spans="1:15" ht="14" x14ac:dyDescent="0.3">
      <c r="A47" s="80">
        <v>2025</v>
      </c>
      <c r="B47" s="98" t="s">
        <v>145</v>
      </c>
      <c r="C47" s="99">
        <v>1245833.6785500001</v>
      </c>
      <c r="D47" s="99">
        <v>1233277.96798</v>
      </c>
      <c r="E47" s="99">
        <v>1539795.1805400001</v>
      </c>
      <c r="F47" s="99">
        <v>1300330.56874</v>
      </c>
      <c r="G47" s="99">
        <v>1496070.90475</v>
      </c>
      <c r="H47" s="99">
        <v>1430237.7448700001</v>
      </c>
      <c r="I47" s="99">
        <v>1351623.13726</v>
      </c>
      <c r="J47" s="99">
        <v>1364686.1126900001</v>
      </c>
      <c r="K47" s="99">
        <v>1478955.1970299999</v>
      </c>
      <c r="L47" s="99">
        <v>1286962.82278</v>
      </c>
      <c r="M47" s="99">
        <v>1313238.46903</v>
      </c>
      <c r="N47" s="99">
        <v>1490897.6266300001</v>
      </c>
      <c r="O47" s="100">
        <v>16531909.41085</v>
      </c>
    </row>
    <row r="48" spans="1:15" ht="14" x14ac:dyDescent="0.3">
      <c r="A48" s="81">
        <v>2026</v>
      </c>
      <c r="B48" s="98" t="s">
        <v>146</v>
      </c>
      <c r="C48" s="99">
        <v>316660.93492999999</v>
      </c>
      <c r="D48" s="99">
        <v>330840.40227999998</v>
      </c>
      <c r="E48" s="99">
        <v>375885.64009</v>
      </c>
      <c r="F48" s="99">
        <v>422444.14909000002</v>
      </c>
      <c r="G48" s="99">
        <v>359423.51195999997</v>
      </c>
      <c r="H48" s="99">
        <v>418599.88628999999</v>
      </c>
      <c r="I48" s="99">
        <v>424286.58691999997</v>
      </c>
      <c r="J48" s="99">
        <v>375417.14951000002</v>
      </c>
      <c r="K48" s="99">
        <v>375532.81488000002</v>
      </c>
      <c r="L48" s="99"/>
      <c r="M48" s="99"/>
      <c r="N48" s="99"/>
      <c r="O48" s="100">
        <v>3399091.07595</v>
      </c>
    </row>
    <row r="49" spans="1:15" ht="14" x14ac:dyDescent="0.3">
      <c r="A49" s="80">
        <v>2025</v>
      </c>
      <c r="B49" s="98" t="s">
        <v>146</v>
      </c>
      <c r="C49" s="99">
        <v>317167.46931000001</v>
      </c>
      <c r="D49" s="99">
        <v>320191.06179000001</v>
      </c>
      <c r="E49" s="99">
        <v>375147.76507999998</v>
      </c>
      <c r="F49" s="99">
        <v>387268.29476000002</v>
      </c>
      <c r="G49" s="99">
        <v>413257.34639000002</v>
      </c>
      <c r="H49" s="99">
        <v>365425.93476999999</v>
      </c>
      <c r="I49" s="99">
        <v>427228.41396999999</v>
      </c>
      <c r="J49" s="99">
        <v>363877.64711000002</v>
      </c>
      <c r="K49" s="99">
        <v>381323.38640000002</v>
      </c>
      <c r="L49" s="99">
        <v>402911.5589</v>
      </c>
      <c r="M49" s="99">
        <v>359533.14249</v>
      </c>
      <c r="N49" s="99">
        <v>385065.55643</v>
      </c>
      <c r="O49" s="100">
        <v>4498397.5773999998</v>
      </c>
    </row>
    <row r="50" spans="1:15" ht="14" x14ac:dyDescent="0.3">
      <c r="A50" s="81">
        <v>2026</v>
      </c>
      <c r="B50" s="98" t="s">
        <v>147</v>
      </c>
      <c r="C50" s="99">
        <v>483534.05553000001</v>
      </c>
      <c r="D50" s="99">
        <v>569602.73571000004</v>
      </c>
      <c r="E50" s="99">
        <v>361179.01319999999</v>
      </c>
      <c r="F50" s="99">
        <v>606000.68354</v>
      </c>
      <c r="G50" s="99">
        <v>443040.43479999999</v>
      </c>
      <c r="H50" s="99">
        <v>447003.14334000001</v>
      </c>
      <c r="I50" s="99">
        <v>801975.94246000005</v>
      </c>
      <c r="J50" s="99">
        <v>1635909.8881300001</v>
      </c>
      <c r="K50" s="99">
        <v>1511859.55803</v>
      </c>
      <c r="L50" s="99"/>
      <c r="M50" s="99"/>
      <c r="N50" s="99"/>
      <c r="O50" s="100">
        <v>6860105.45474</v>
      </c>
    </row>
    <row r="51" spans="1:15" ht="14" x14ac:dyDescent="0.3">
      <c r="A51" s="80">
        <v>2025</v>
      </c>
      <c r="B51" s="98" t="s">
        <v>147</v>
      </c>
      <c r="C51" s="99">
        <v>1162501.5699499999</v>
      </c>
      <c r="D51" s="99">
        <v>877795.87298999995</v>
      </c>
      <c r="E51" s="99">
        <v>565444.90824000002</v>
      </c>
      <c r="F51" s="99">
        <v>503104.91259000002</v>
      </c>
      <c r="G51" s="99">
        <v>853218.94573000004</v>
      </c>
      <c r="H51" s="99">
        <v>379383.97649999999</v>
      </c>
      <c r="I51" s="99">
        <v>756173.57637999998</v>
      </c>
      <c r="J51" s="99">
        <v>596278.26129000005</v>
      </c>
      <c r="K51" s="99">
        <v>498420.43046</v>
      </c>
      <c r="L51" s="99">
        <v>568803.5429</v>
      </c>
      <c r="M51" s="99">
        <v>614831.46712000004</v>
      </c>
      <c r="N51" s="99">
        <v>553325.49401000002</v>
      </c>
      <c r="O51" s="100">
        <v>7929282.9581599999</v>
      </c>
    </row>
    <row r="52" spans="1:15" ht="14" x14ac:dyDescent="0.3">
      <c r="A52" s="81">
        <v>2026</v>
      </c>
      <c r="B52" s="98" t="s">
        <v>148</v>
      </c>
      <c r="C52" s="99">
        <v>549277.72715000005</v>
      </c>
      <c r="D52" s="99">
        <v>552693.87869000004</v>
      </c>
      <c r="E52" s="99">
        <v>799738.48999000003</v>
      </c>
      <c r="F52" s="99">
        <v>962304.36912000005</v>
      </c>
      <c r="G52" s="99">
        <v>992061.54859000002</v>
      </c>
      <c r="H52" s="99">
        <v>802541.83375999995</v>
      </c>
      <c r="I52" s="99">
        <v>1122469.5309599999</v>
      </c>
      <c r="J52" s="99">
        <v>511294.23813999997</v>
      </c>
      <c r="K52" s="99">
        <v>634108.31637000002</v>
      </c>
      <c r="L52" s="99"/>
      <c r="M52" s="99"/>
      <c r="N52" s="99"/>
      <c r="O52" s="100">
        <v>6926489.9327699998</v>
      </c>
    </row>
    <row r="53" spans="1:15" ht="14" x14ac:dyDescent="0.3">
      <c r="A53" s="80">
        <v>2025</v>
      </c>
      <c r="B53" s="98" t="s">
        <v>148</v>
      </c>
      <c r="C53" s="99">
        <v>385075.39113</v>
      </c>
      <c r="D53" s="99">
        <v>435214.94345999998</v>
      </c>
      <c r="E53" s="99">
        <v>883919.51272999996</v>
      </c>
      <c r="F53" s="99">
        <v>538166.54835000006</v>
      </c>
      <c r="G53" s="99">
        <v>740975.65948000003</v>
      </c>
      <c r="H53" s="99">
        <v>619541.23337000003</v>
      </c>
      <c r="I53" s="99">
        <v>981427.40345999994</v>
      </c>
      <c r="J53" s="99">
        <v>833841.72363999998</v>
      </c>
      <c r="K53" s="99">
        <v>572821.24259000004</v>
      </c>
      <c r="L53" s="99">
        <v>707493.92440000002</v>
      </c>
      <c r="M53" s="99">
        <v>746154.93367000006</v>
      </c>
      <c r="N53" s="99">
        <v>2561194.33458</v>
      </c>
      <c r="O53" s="100">
        <v>10005826.85086</v>
      </c>
    </row>
    <row r="54" spans="1:15" ht="14" x14ac:dyDescent="0.3">
      <c r="A54" s="81">
        <v>2026</v>
      </c>
      <c r="B54" s="98" t="s">
        <v>149</v>
      </c>
      <c r="C54" s="99">
        <v>534417.52966999996</v>
      </c>
      <c r="D54" s="99">
        <v>609915.00693999999</v>
      </c>
      <c r="E54" s="99">
        <v>580886.76636999997</v>
      </c>
      <c r="F54" s="99">
        <v>675805.62847999996</v>
      </c>
      <c r="G54" s="99">
        <v>550205.41720999999</v>
      </c>
      <c r="H54" s="99">
        <v>638241.52243999997</v>
      </c>
      <c r="I54" s="99">
        <v>696804.37514999998</v>
      </c>
      <c r="J54" s="99">
        <v>572586.75673000002</v>
      </c>
      <c r="K54" s="99">
        <v>629839.66241999995</v>
      </c>
      <c r="L54" s="99"/>
      <c r="M54" s="99"/>
      <c r="N54" s="99"/>
      <c r="O54" s="100">
        <v>5488702.6654099999</v>
      </c>
    </row>
    <row r="55" spans="1:15" ht="14" x14ac:dyDescent="0.3">
      <c r="A55" s="80">
        <v>2025</v>
      </c>
      <c r="B55" s="98" t="s">
        <v>149</v>
      </c>
      <c r="C55" s="99">
        <v>588849.93016999995</v>
      </c>
      <c r="D55" s="99">
        <v>590510.17238</v>
      </c>
      <c r="E55" s="99">
        <v>637521.17429999996</v>
      </c>
      <c r="F55" s="99">
        <v>609011.31160000002</v>
      </c>
      <c r="G55" s="99">
        <v>656984.46658999997</v>
      </c>
      <c r="H55" s="99">
        <v>531511.53674000001</v>
      </c>
      <c r="I55" s="99">
        <v>656360.27792000002</v>
      </c>
      <c r="J55" s="99">
        <v>569188.22363999998</v>
      </c>
      <c r="K55" s="99">
        <v>605562.82284000004</v>
      </c>
      <c r="L55" s="99">
        <v>665841.11439</v>
      </c>
      <c r="M55" s="99">
        <v>612666.39133000001</v>
      </c>
      <c r="N55" s="99">
        <v>661571.82114000001</v>
      </c>
      <c r="O55" s="100">
        <v>7385579.2430400001</v>
      </c>
    </row>
    <row r="56" spans="1:15" ht="14" x14ac:dyDescent="0.3">
      <c r="A56" s="81">
        <v>2026</v>
      </c>
      <c r="B56" s="98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>
        <f t="shared" ref="O56:O57" si="4">SUM(C56:N56)</f>
        <v>0</v>
      </c>
    </row>
    <row r="57" spans="1:15" ht="14" x14ac:dyDescent="0.3">
      <c r="A57" s="80">
        <v>2025</v>
      </c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>
        <f t="shared" si="4"/>
        <v>0</v>
      </c>
    </row>
    <row r="58" spans="1:15" ht="14" x14ac:dyDescent="0.3">
      <c r="A58" s="81">
        <v>2026</v>
      </c>
      <c r="B58" s="96" t="s">
        <v>30</v>
      </c>
      <c r="C58" s="102">
        <f>C60</f>
        <v>518889.23355</v>
      </c>
      <c r="D58" s="102">
        <f t="shared" ref="D58:O58" si="5">D60</f>
        <v>473999.48024</v>
      </c>
      <c r="E58" s="102">
        <f t="shared" si="5"/>
        <v>571415.61643000005</v>
      </c>
      <c r="F58" s="102">
        <f t="shared" si="5"/>
        <v>675602.17553999997</v>
      </c>
      <c r="G58" s="102">
        <f t="shared" si="5"/>
        <v>501503.76386000001</v>
      </c>
      <c r="H58" s="102">
        <f t="shared" si="5"/>
        <v>692475.10256999999</v>
      </c>
      <c r="I58" s="102">
        <f t="shared" si="5"/>
        <v>644728.93576000002</v>
      </c>
      <c r="J58" s="102">
        <f t="shared" si="5"/>
        <v>650317.90384000004</v>
      </c>
      <c r="K58" s="102">
        <f t="shared" si="5"/>
        <v>682562.26997000002</v>
      </c>
      <c r="L58" s="102"/>
      <c r="M58" s="102"/>
      <c r="N58" s="102"/>
      <c r="O58" s="102">
        <f t="shared" si="5"/>
        <v>5411494.4817599999</v>
      </c>
    </row>
    <row r="59" spans="1:15" ht="14" x14ac:dyDescent="0.3">
      <c r="A59" s="80">
        <v>2025</v>
      </c>
      <c r="B59" s="96" t="s">
        <v>30</v>
      </c>
      <c r="C59" s="102">
        <f>C61</f>
        <v>456640.6508</v>
      </c>
      <c r="D59" s="102">
        <f t="shared" ref="D59:O59" si="6">D61</f>
        <v>417965.56385999999</v>
      </c>
      <c r="E59" s="102">
        <f t="shared" si="6"/>
        <v>492702.61076000001</v>
      </c>
      <c r="F59" s="102">
        <f t="shared" si="6"/>
        <v>474386.29479000001</v>
      </c>
      <c r="G59" s="102">
        <f t="shared" si="6"/>
        <v>531011.77844000002</v>
      </c>
      <c r="H59" s="102">
        <f t="shared" si="6"/>
        <v>490379.5393</v>
      </c>
      <c r="I59" s="102">
        <f t="shared" si="6"/>
        <v>571275.46848000004</v>
      </c>
      <c r="J59" s="102">
        <f t="shared" si="6"/>
        <v>522783.40360000002</v>
      </c>
      <c r="K59" s="102">
        <f t="shared" si="6"/>
        <v>549583.27093999996</v>
      </c>
      <c r="L59" s="102">
        <f t="shared" si="6"/>
        <v>583303.73604999995</v>
      </c>
      <c r="M59" s="102">
        <f t="shared" si="6"/>
        <v>531833.66960999998</v>
      </c>
      <c r="N59" s="102">
        <f t="shared" si="6"/>
        <v>588490.74728999997</v>
      </c>
      <c r="O59" s="102">
        <f t="shared" si="6"/>
        <v>6210356.7339199996</v>
      </c>
    </row>
    <row r="60" spans="1:15" ht="14" x14ac:dyDescent="0.3">
      <c r="A60" s="81">
        <v>2026</v>
      </c>
      <c r="B60" s="98" t="s">
        <v>150</v>
      </c>
      <c r="C60" s="99">
        <v>518889.23355</v>
      </c>
      <c r="D60" s="99">
        <v>473999.48024</v>
      </c>
      <c r="E60" s="99">
        <v>571415.61643000005</v>
      </c>
      <c r="F60" s="99">
        <v>675602.17553999997</v>
      </c>
      <c r="G60" s="99">
        <v>501503.76386000001</v>
      </c>
      <c r="H60" s="99">
        <v>692475.10256999999</v>
      </c>
      <c r="I60" s="99">
        <v>644728.93576000002</v>
      </c>
      <c r="J60" s="99">
        <v>650317.90384000004</v>
      </c>
      <c r="K60" s="99">
        <v>682562.26997000002</v>
      </c>
      <c r="L60" s="99"/>
      <c r="M60" s="99"/>
      <c r="N60" s="99"/>
      <c r="O60" s="100">
        <v>5411494.4817599999</v>
      </c>
    </row>
    <row r="61" spans="1:15" ht="14.5" thickBot="1" x14ac:dyDescent="0.35">
      <c r="A61" s="80">
        <v>2025</v>
      </c>
      <c r="B61" s="98" t="s">
        <v>150</v>
      </c>
      <c r="C61" s="99">
        <v>456640.6508</v>
      </c>
      <c r="D61" s="99">
        <v>417965.56385999999</v>
      </c>
      <c r="E61" s="99">
        <v>492702.61076000001</v>
      </c>
      <c r="F61" s="99">
        <v>474386.29479000001</v>
      </c>
      <c r="G61" s="99">
        <v>531011.77844000002</v>
      </c>
      <c r="H61" s="99">
        <v>490379.5393</v>
      </c>
      <c r="I61" s="99">
        <v>571275.46848000004</v>
      </c>
      <c r="J61" s="99">
        <v>522783.40360000002</v>
      </c>
      <c r="K61" s="99">
        <v>549583.27093999996</v>
      </c>
      <c r="L61" s="99">
        <v>583303.73604999995</v>
      </c>
      <c r="M61" s="99">
        <v>531833.66960999998</v>
      </c>
      <c r="N61" s="99">
        <v>588490.74728999997</v>
      </c>
      <c r="O61" s="100">
        <v>6210356.7339199996</v>
      </c>
    </row>
    <row r="62" spans="1:15" s="28" customFormat="1" ht="15" customHeight="1" thickBot="1" x14ac:dyDescent="0.3">
      <c r="A62" s="103">
        <v>2002</v>
      </c>
      <c r="B62" s="104" t="s">
        <v>38</v>
      </c>
      <c r="C62" s="105">
        <v>2607319.6609999998</v>
      </c>
      <c r="D62" s="105">
        <v>2383772.9539999999</v>
      </c>
      <c r="E62" s="105">
        <v>2918943.5210000002</v>
      </c>
      <c r="F62" s="105">
        <v>2742857.9219999998</v>
      </c>
      <c r="G62" s="105">
        <v>3000325.2429999998</v>
      </c>
      <c r="H62" s="105">
        <v>2770693.8810000001</v>
      </c>
      <c r="I62" s="105">
        <v>3103851.8620000002</v>
      </c>
      <c r="J62" s="105">
        <v>2975888.9739999999</v>
      </c>
      <c r="K62" s="105">
        <v>3218206.861</v>
      </c>
      <c r="L62" s="105">
        <v>3501128.02</v>
      </c>
      <c r="M62" s="105">
        <v>3593604.8960000002</v>
      </c>
      <c r="N62" s="105">
        <v>3242495.2340000002</v>
      </c>
      <c r="O62" s="106">
        <f>SUM(C62:N62)</f>
        <v>36059089.028999999</v>
      </c>
    </row>
    <row r="63" spans="1:15" s="28" customFormat="1" ht="15" customHeight="1" thickBot="1" x14ac:dyDescent="0.3">
      <c r="A63" s="103">
        <v>2003</v>
      </c>
      <c r="B63" s="104" t="s">
        <v>38</v>
      </c>
      <c r="C63" s="105">
        <v>3533705.5819999999</v>
      </c>
      <c r="D63" s="105">
        <v>2923460.39</v>
      </c>
      <c r="E63" s="105">
        <v>3908255.9909999999</v>
      </c>
      <c r="F63" s="105">
        <v>3662183.449</v>
      </c>
      <c r="G63" s="105">
        <v>3860471.3</v>
      </c>
      <c r="H63" s="105">
        <v>3796113.5219999999</v>
      </c>
      <c r="I63" s="105">
        <v>4236114.2640000004</v>
      </c>
      <c r="J63" s="105">
        <v>3828726.17</v>
      </c>
      <c r="K63" s="105">
        <v>4114677.523</v>
      </c>
      <c r="L63" s="105">
        <v>4824388.2589999996</v>
      </c>
      <c r="M63" s="105">
        <v>3969697.4580000001</v>
      </c>
      <c r="N63" s="105">
        <v>4595042.3940000003</v>
      </c>
      <c r="O63" s="106">
        <f t="shared" ref="O63:O81" si="7">SUM(C63:N63)</f>
        <v>47252836.302000001</v>
      </c>
    </row>
    <row r="64" spans="1:15" s="28" customFormat="1" ht="15" customHeight="1" thickBot="1" x14ac:dyDescent="0.3">
      <c r="A64" s="103">
        <v>2004</v>
      </c>
      <c r="B64" s="104" t="s">
        <v>38</v>
      </c>
      <c r="C64" s="105">
        <v>4619660.84</v>
      </c>
      <c r="D64" s="105">
        <v>3664503.0430000001</v>
      </c>
      <c r="E64" s="105">
        <v>5218042.1770000001</v>
      </c>
      <c r="F64" s="105">
        <v>5072462.9939999999</v>
      </c>
      <c r="G64" s="105">
        <v>5170061.6050000004</v>
      </c>
      <c r="H64" s="105">
        <v>5284383.2860000003</v>
      </c>
      <c r="I64" s="105">
        <v>5632138.7980000004</v>
      </c>
      <c r="J64" s="105">
        <v>4707491.284</v>
      </c>
      <c r="K64" s="105">
        <v>5656283.5209999997</v>
      </c>
      <c r="L64" s="105">
        <v>5867342.1210000003</v>
      </c>
      <c r="M64" s="105">
        <v>5733908.9759999998</v>
      </c>
      <c r="N64" s="105">
        <v>6540874.1749999998</v>
      </c>
      <c r="O64" s="106">
        <f t="shared" si="7"/>
        <v>63167152.819999993</v>
      </c>
    </row>
    <row r="65" spans="1:15" s="28" customFormat="1" ht="15" customHeight="1" thickBot="1" x14ac:dyDescent="0.3">
      <c r="A65" s="103">
        <v>2005</v>
      </c>
      <c r="B65" s="104" t="s">
        <v>38</v>
      </c>
      <c r="C65" s="105">
        <v>4997279.7240000004</v>
      </c>
      <c r="D65" s="105">
        <v>5651741.2520000003</v>
      </c>
      <c r="E65" s="105">
        <v>6591859.2180000003</v>
      </c>
      <c r="F65" s="105">
        <v>6128131.8779999996</v>
      </c>
      <c r="G65" s="105">
        <v>5977226.2170000002</v>
      </c>
      <c r="H65" s="105">
        <v>6038534.3669999996</v>
      </c>
      <c r="I65" s="105">
        <v>5763466.3530000001</v>
      </c>
      <c r="J65" s="105">
        <v>5552867.2120000003</v>
      </c>
      <c r="K65" s="105">
        <v>6814268.9409999996</v>
      </c>
      <c r="L65" s="105">
        <v>6772178.5690000001</v>
      </c>
      <c r="M65" s="105">
        <v>5942575.7819999997</v>
      </c>
      <c r="N65" s="105">
        <v>7246278.6299999999</v>
      </c>
      <c r="O65" s="106">
        <f t="shared" si="7"/>
        <v>73476408.142999992</v>
      </c>
    </row>
    <row r="66" spans="1:15" s="28" customFormat="1" ht="15" customHeight="1" thickBot="1" x14ac:dyDescent="0.3">
      <c r="A66" s="103">
        <v>2006</v>
      </c>
      <c r="B66" s="104" t="s">
        <v>38</v>
      </c>
      <c r="C66" s="105">
        <v>5133048.8810000001</v>
      </c>
      <c r="D66" s="105">
        <v>6058251.2790000001</v>
      </c>
      <c r="E66" s="105">
        <v>7411101.659</v>
      </c>
      <c r="F66" s="105">
        <v>6456090.2609999999</v>
      </c>
      <c r="G66" s="105">
        <v>7041543.2470000004</v>
      </c>
      <c r="H66" s="105">
        <v>7815434.6220000004</v>
      </c>
      <c r="I66" s="105">
        <v>7067411.4790000003</v>
      </c>
      <c r="J66" s="105">
        <v>6811202.4100000001</v>
      </c>
      <c r="K66" s="105">
        <v>7606551.0949999997</v>
      </c>
      <c r="L66" s="105">
        <v>6888812.5489999996</v>
      </c>
      <c r="M66" s="105">
        <v>8641474.5559999999</v>
      </c>
      <c r="N66" s="105">
        <v>8603753.4800000004</v>
      </c>
      <c r="O66" s="106">
        <f t="shared" si="7"/>
        <v>85534675.517999992</v>
      </c>
    </row>
    <row r="67" spans="1:15" s="28" customFormat="1" ht="15" customHeight="1" thickBot="1" x14ac:dyDescent="0.3">
      <c r="A67" s="103">
        <v>2007</v>
      </c>
      <c r="B67" s="104" t="s">
        <v>38</v>
      </c>
      <c r="C67" s="105">
        <v>6564559.7929999996</v>
      </c>
      <c r="D67" s="105">
        <v>7656951.608</v>
      </c>
      <c r="E67" s="105">
        <v>8957851.6209999993</v>
      </c>
      <c r="F67" s="105">
        <v>8313312.0049999999</v>
      </c>
      <c r="G67" s="105">
        <v>9147620.0419999994</v>
      </c>
      <c r="H67" s="105">
        <v>8980247.4370000008</v>
      </c>
      <c r="I67" s="105">
        <v>8937741.591</v>
      </c>
      <c r="J67" s="105">
        <v>8736689.0920000002</v>
      </c>
      <c r="K67" s="105">
        <v>9038743.8959999997</v>
      </c>
      <c r="L67" s="105">
        <v>9895216.6219999995</v>
      </c>
      <c r="M67" s="105">
        <v>11318798.220000001</v>
      </c>
      <c r="N67" s="105">
        <v>9724017.977</v>
      </c>
      <c r="O67" s="106">
        <f t="shared" si="7"/>
        <v>107271749.90399998</v>
      </c>
    </row>
    <row r="68" spans="1:15" s="28" customFormat="1" ht="15" customHeight="1" thickBot="1" x14ac:dyDescent="0.3">
      <c r="A68" s="103">
        <v>2008</v>
      </c>
      <c r="B68" s="104" t="s">
        <v>38</v>
      </c>
      <c r="C68" s="105">
        <v>10632207.040999999</v>
      </c>
      <c r="D68" s="105">
        <v>11077899.119999999</v>
      </c>
      <c r="E68" s="105">
        <v>11428587.233999999</v>
      </c>
      <c r="F68" s="105">
        <v>11363963.503</v>
      </c>
      <c r="G68" s="105">
        <v>12477968.699999999</v>
      </c>
      <c r="H68" s="105">
        <v>11770634.384</v>
      </c>
      <c r="I68" s="105">
        <v>12595426.863</v>
      </c>
      <c r="J68" s="105">
        <v>11046830.085999999</v>
      </c>
      <c r="K68" s="105">
        <v>12793148.034</v>
      </c>
      <c r="L68" s="105">
        <v>9722708.7899999991</v>
      </c>
      <c r="M68" s="105">
        <v>9395872.8969999999</v>
      </c>
      <c r="N68" s="105">
        <v>7721948.9740000004</v>
      </c>
      <c r="O68" s="106">
        <f t="shared" si="7"/>
        <v>132027195.626</v>
      </c>
    </row>
    <row r="69" spans="1:15" s="28" customFormat="1" ht="15" customHeight="1" thickBot="1" x14ac:dyDescent="0.3">
      <c r="A69" s="103">
        <v>2009</v>
      </c>
      <c r="B69" s="104" t="s">
        <v>38</v>
      </c>
      <c r="C69" s="105">
        <v>7884493.5240000002</v>
      </c>
      <c r="D69" s="105">
        <v>8435115.8340000007</v>
      </c>
      <c r="E69" s="105">
        <v>8155485.0810000002</v>
      </c>
      <c r="F69" s="105">
        <v>7561696.2829999998</v>
      </c>
      <c r="G69" s="105">
        <v>7346407.5279999999</v>
      </c>
      <c r="H69" s="105">
        <v>8329692.7829999998</v>
      </c>
      <c r="I69" s="105">
        <v>9055733.6710000001</v>
      </c>
      <c r="J69" s="105">
        <v>7839908.8420000002</v>
      </c>
      <c r="K69" s="105">
        <v>8480708.3870000001</v>
      </c>
      <c r="L69" s="105">
        <v>10095768.029999999</v>
      </c>
      <c r="M69" s="105">
        <v>8903010.773</v>
      </c>
      <c r="N69" s="105">
        <v>10054591.867000001</v>
      </c>
      <c r="O69" s="106">
        <f t="shared" si="7"/>
        <v>102142612.603</v>
      </c>
    </row>
    <row r="70" spans="1:15" s="28" customFormat="1" ht="15" customHeight="1" thickBot="1" x14ac:dyDescent="0.3">
      <c r="A70" s="103">
        <v>2010</v>
      </c>
      <c r="B70" s="104" t="s">
        <v>38</v>
      </c>
      <c r="C70" s="105">
        <v>7828748.0580000002</v>
      </c>
      <c r="D70" s="105">
        <v>8263237.8140000002</v>
      </c>
      <c r="E70" s="105">
        <v>9886488.1710000001</v>
      </c>
      <c r="F70" s="105">
        <v>9396006.6539999992</v>
      </c>
      <c r="G70" s="105">
        <v>9799958.1170000006</v>
      </c>
      <c r="H70" s="105">
        <v>9542907.6439999994</v>
      </c>
      <c r="I70" s="105">
        <v>9564682.5449999999</v>
      </c>
      <c r="J70" s="105">
        <v>8523451.9729999993</v>
      </c>
      <c r="K70" s="105">
        <v>8909230.5209999997</v>
      </c>
      <c r="L70" s="105">
        <v>10963586.27</v>
      </c>
      <c r="M70" s="105">
        <v>9382369.7180000003</v>
      </c>
      <c r="N70" s="105">
        <v>11822551.698999999</v>
      </c>
      <c r="O70" s="106">
        <f t="shared" si="7"/>
        <v>113883219.18399999</v>
      </c>
    </row>
    <row r="71" spans="1:15" s="28" customFormat="1" ht="15" customHeight="1" thickBot="1" x14ac:dyDescent="0.3">
      <c r="A71" s="103">
        <v>2011</v>
      </c>
      <c r="B71" s="104" t="s">
        <v>38</v>
      </c>
      <c r="C71" s="105">
        <v>9551084.6390000004</v>
      </c>
      <c r="D71" s="105">
        <v>10059126.307</v>
      </c>
      <c r="E71" s="105">
        <v>11811085.16</v>
      </c>
      <c r="F71" s="105">
        <v>11873269.447000001</v>
      </c>
      <c r="G71" s="105">
        <v>10943364.372</v>
      </c>
      <c r="H71" s="105">
        <v>11349953.558</v>
      </c>
      <c r="I71" s="105">
        <v>11860004.271</v>
      </c>
      <c r="J71" s="105">
        <v>11245124.657</v>
      </c>
      <c r="K71" s="105">
        <v>10750626.098999999</v>
      </c>
      <c r="L71" s="105">
        <v>11907219.297</v>
      </c>
      <c r="M71" s="105">
        <v>11078524.743000001</v>
      </c>
      <c r="N71" s="105">
        <v>12477486.279999999</v>
      </c>
      <c r="O71" s="106">
        <f t="shared" si="7"/>
        <v>134906868.83000001</v>
      </c>
    </row>
    <row r="72" spans="1:15" ht="13" thickBot="1" x14ac:dyDescent="0.3">
      <c r="A72" s="103">
        <v>2012</v>
      </c>
      <c r="B72" s="104" t="s">
        <v>38</v>
      </c>
      <c r="C72" s="105">
        <v>10348187.165999999</v>
      </c>
      <c r="D72" s="105">
        <v>11748000.124</v>
      </c>
      <c r="E72" s="105">
        <v>13208572.977</v>
      </c>
      <c r="F72" s="105">
        <v>12630226.718</v>
      </c>
      <c r="G72" s="105">
        <v>13131530.960999999</v>
      </c>
      <c r="H72" s="105">
        <v>13231198.687999999</v>
      </c>
      <c r="I72" s="105">
        <v>12830675.307</v>
      </c>
      <c r="J72" s="105">
        <v>12831394.572000001</v>
      </c>
      <c r="K72" s="105">
        <v>12952651.721999999</v>
      </c>
      <c r="L72" s="105">
        <v>13190769.654999999</v>
      </c>
      <c r="M72" s="105">
        <v>13753052.493000001</v>
      </c>
      <c r="N72" s="105">
        <v>12605476.173</v>
      </c>
      <c r="O72" s="106">
        <f t="shared" si="7"/>
        <v>152461736.55599999</v>
      </c>
    </row>
    <row r="73" spans="1:15" ht="13" thickBot="1" x14ac:dyDescent="0.3">
      <c r="A73" s="103">
        <v>2013</v>
      </c>
      <c r="B73" s="104" t="s">
        <v>38</v>
      </c>
      <c r="C73" s="105">
        <v>11481521.079</v>
      </c>
      <c r="D73" s="105">
        <v>12385690.909</v>
      </c>
      <c r="E73" s="105">
        <v>13122058.141000001</v>
      </c>
      <c r="F73" s="105">
        <v>12468202.903000001</v>
      </c>
      <c r="G73" s="105">
        <v>13277209.017000001</v>
      </c>
      <c r="H73" s="105">
        <v>12399973.961999999</v>
      </c>
      <c r="I73" s="105">
        <v>13059519.685000001</v>
      </c>
      <c r="J73" s="105">
        <v>11118300.903000001</v>
      </c>
      <c r="K73" s="105">
        <v>13060371.039000001</v>
      </c>
      <c r="L73" s="105">
        <v>12053704.638</v>
      </c>
      <c r="M73" s="105">
        <v>14201227.351</v>
      </c>
      <c r="N73" s="105">
        <v>13174857.460000001</v>
      </c>
      <c r="O73" s="106">
        <f t="shared" si="7"/>
        <v>151802637.08700001</v>
      </c>
    </row>
    <row r="74" spans="1:15" ht="13" thickBot="1" x14ac:dyDescent="0.3">
      <c r="A74" s="103">
        <v>2014</v>
      </c>
      <c r="B74" s="104" t="s">
        <v>38</v>
      </c>
      <c r="C74" s="105">
        <v>12399761.948000001</v>
      </c>
      <c r="D74" s="105">
        <v>13053292.493000001</v>
      </c>
      <c r="E74" s="105">
        <v>14680110.779999999</v>
      </c>
      <c r="F74" s="105">
        <v>13371185.664000001</v>
      </c>
      <c r="G74" s="105">
        <v>13681906.159</v>
      </c>
      <c r="H74" s="105">
        <v>12880924.245999999</v>
      </c>
      <c r="I74" s="105">
        <v>13344776.958000001</v>
      </c>
      <c r="J74" s="105">
        <v>11386828.925000001</v>
      </c>
      <c r="K74" s="105">
        <v>13583120.905999999</v>
      </c>
      <c r="L74" s="105">
        <v>12891630.102</v>
      </c>
      <c r="M74" s="105">
        <v>13067348.107000001</v>
      </c>
      <c r="N74" s="105">
        <v>13269271.402000001</v>
      </c>
      <c r="O74" s="106">
        <f t="shared" si="7"/>
        <v>157610157.69</v>
      </c>
    </row>
    <row r="75" spans="1:15" ht="13" thickBot="1" x14ac:dyDescent="0.3">
      <c r="A75" s="103">
        <v>2015</v>
      </c>
      <c r="B75" s="104" t="s">
        <v>38</v>
      </c>
      <c r="C75" s="105">
        <v>12301766.75</v>
      </c>
      <c r="D75" s="105">
        <v>12231860.140000001</v>
      </c>
      <c r="E75" s="105">
        <v>12519910.437999999</v>
      </c>
      <c r="F75" s="105">
        <v>13349346.866</v>
      </c>
      <c r="G75" s="105">
        <v>11080385.127</v>
      </c>
      <c r="H75" s="105">
        <v>11949647.085999999</v>
      </c>
      <c r="I75" s="105">
        <v>11129358.973999999</v>
      </c>
      <c r="J75" s="105">
        <v>11022045.344000001</v>
      </c>
      <c r="K75" s="105">
        <v>11581703.842</v>
      </c>
      <c r="L75" s="105">
        <v>13240039.088</v>
      </c>
      <c r="M75" s="105">
        <v>11681989.013</v>
      </c>
      <c r="N75" s="105">
        <v>11750818.76</v>
      </c>
      <c r="O75" s="106">
        <f t="shared" si="7"/>
        <v>143838871.428</v>
      </c>
    </row>
    <row r="76" spans="1:15" ht="13" thickBot="1" x14ac:dyDescent="0.3">
      <c r="A76" s="103">
        <v>2016</v>
      </c>
      <c r="B76" s="104" t="s">
        <v>38</v>
      </c>
      <c r="C76" s="105">
        <v>9546115.4000000004</v>
      </c>
      <c r="D76" s="105">
        <v>12366388.057</v>
      </c>
      <c r="E76" s="105">
        <v>12757672.093</v>
      </c>
      <c r="F76" s="105">
        <v>11950497.685000001</v>
      </c>
      <c r="G76" s="105">
        <v>12098611.067</v>
      </c>
      <c r="H76" s="105">
        <v>12864154.060000001</v>
      </c>
      <c r="I76" s="105">
        <v>9850124.8719999995</v>
      </c>
      <c r="J76" s="105">
        <v>11830762.82</v>
      </c>
      <c r="K76" s="105">
        <v>10901638.452</v>
      </c>
      <c r="L76" s="105">
        <v>12796159.91</v>
      </c>
      <c r="M76" s="105">
        <v>12786936.247</v>
      </c>
      <c r="N76" s="105">
        <v>12780523.145</v>
      </c>
      <c r="O76" s="106">
        <f t="shared" si="7"/>
        <v>142529583.80799997</v>
      </c>
    </row>
    <row r="77" spans="1:15" ht="13" thickBot="1" x14ac:dyDescent="0.3">
      <c r="A77" s="103">
        <v>2017</v>
      </c>
      <c r="B77" s="104" t="s">
        <v>38</v>
      </c>
      <c r="C77" s="105">
        <v>11247585.677000133</v>
      </c>
      <c r="D77" s="105">
        <v>12089908.933999483</v>
      </c>
      <c r="E77" s="105">
        <v>14470814.05899963</v>
      </c>
      <c r="F77" s="105">
        <v>12859938.790999187</v>
      </c>
      <c r="G77" s="105">
        <v>13582079.73099998</v>
      </c>
      <c r="H77" s="105">
        <v>13125306.943999315</v>
      </c>
      <c r="I77" s="105">
        <v>12612074.05599888</v>
      </c>
      <c r="J77" s="105">
        <v>13248462.990000026</v>
      </c>
      <c r="K77" s="105">
        <v>11810080.804999635</v>
      </c>
      <c r="L77" s="105">
        <v>13912699.49399944</v>
      </c>
      <c r="M77" s="105">
        <v>14188323.115998682</v>
      </c>
      <c r="N77" s="105">
        <v>13845665.816998869</v>
      </c>
      <c r="O77" s="106">
        <f t="shared" si="7"/>
        <v>156992940.41399324</v>
      </c>
    </row>
    <row r="78" spans="1:15" ht="13" thickBot="1" x14ac:dyDescent="0.3">
      <c r="A78" s="103">
        <v>2018</v>
      </c>
      <c r="B78" s="104" t="s">
        <v>38</v>
      </c>
      <c r="C78" s="105">
        <v>13080096.762</v>
      </c>
      <c r="D78" s="105">
        <v>13827132.654999999</v>
      </c>
      <c r="E78" s="105">
        <v>16338253.918</v>
      </c>
      <c r="F78" s="105">
        <v>14530822.873</v>
      </c>
      <c r="G78" s="105">
        <v>15166648.044</v>
      </c>
      <c r="H78" s="105">
        <v>13657091.159</v>
      </c>
      <c r="I78" s="105">
        <v>14771360.698000001</v>
      </c>
      <c r="J78" s="105">
        <v>12926754.198999999</v>
      </c>
      <c r="K78" s="105">
        <v>15247368.846000001</v>
      </c>
      <c r="L78" s="105">
        <v>16590652.49</v>
      </c>
      <c r="M78" s="105">
        <v>16386878.392999999</v>
      </c>
      <c r="N78" s="105">
        <v>14645696.251</v>
      </c>
      <c r="O78" s="106">
        <f t="shared" si="7"/>
        <v>177168756.28799999</v>
      </c>
    </row>
    <row r="79" spans="1:15" ht="13" thickBot="1" x14ac:dyDescent="0.3">
      <c r="A79" s="103">
        <v>2019</v>
      </c>
      <c r="B79" s="104" t="s">
        <v>38</v>
      </c>
      <c r="C79" s="105">
        <v>13874826.012</v>
      </c>
      <c r="D79" s="105">
        <v>14323043.041999999</v>
      </c>
      <c r="E79" s="105">
        <v>16335862.397</v>
      </c>
      <c r="F79" s="105">
        <v>15340619.824999999</v>
      </c>
      <c r="G79" s="105">
        <v>16855105.096999999</v>
      </c>
      <c r="H79" s="105">
        <v>11634653.880999999</v>
      </c>
      <c r="I79" s="105">
        <v>15932004.723999999</v>
      </c>
      <c r="J79" s="105">
        <v>13222876.222999999</v>
      </c>
      <c r="K79" s="105">
        <v>15273579.960999999</v>
      </c>
      <c r="L79" s="105">
        <v>16410781.68</v>
      </c>
      <c r="M79" s="105">
        <v>16242650.391000001</v>
      </c>
      <c r="N79" s="105">
        <v>15386718.469000001</v>
      </c>
      <c r="O79" s="105">
        <f t="shared" si="7"/>
        <v>180832721.70199999</v>
      </c>
    </row>
    <row r="80" spans="1:15" ht="13" thickBot="1" x14ac:dyDescent="0.3">
      <c r="A80" s="103">
        <v>2020</v>
      </c>
      <c r="B80" s="104" t="s">
        <v>38</v>
      </c>
      <c r="C80" s="105">
        <v>14701346.982000001</v>
      </c>
      <c r="D80" s="105">
        <v>14608289.785</v>
      </c>
      <c r="E80" s="105">
        <v>13353075.963</v>
      </c>
      <c r="F80" s="105">
        <v>8978290.7589999996</v>
      </c>
      <c r="G80" s="105">
        <v>9957512.1809999999</v>
      </c>
      <c r="H80" s="105">
        <v>13460251.822000001</v>
      </c>
      <c r="I80" s="105">
        <v>14890653.468</v>
      </c>
      <c r="J80" s="105">
        <v>12456453.472999999</v>
      </c>
      <c r="K80" s="105">
        <v>15990797.705</v>
      </c>
      <c r="L80" s="105">
        <v>17315266.203000002</v>
      </c>
      <c r="M80" s="105">
        <v>16088682.231000001</v>
      </c>
      <c r="N80" s="105">
        <v>17837134.738000002</v>
      </c>
      <c r="O80" s="105">
        <f t="shared" si="7"/>
        <v>169637755.31000003</v>
      </c>
    </row>
    <row r="81" spans="1:15" ht="13" thickBot="1" x14ac:dyDescent="0.3">
      <c r="A81" s="103">
        <v>2021</v>
      </c>
      <c r="B81" s="104" t="s">
        <v>38</v>
      </c>
      <c r="C81" s="105">
        <v>15306487.643915899</v>
      </c>
      <c r="D81" s="105">
        <v>15777151.373676499</v>
      </c>
      <c r="E81" s="105">
        <v>18125533.345878098</v>
      </c>
      <c r="F81" s="105">
        <v>18106582.520971801</v>
      </c>
      <c r="G81" s="105">
        <v>18587253.5966384</v>
      </c>
      <c r="H81" s="105">
        <v>19036800.670268498</v>
      </c>
      <c r="I81" s="105">
        <v>19020902.292177301</v>
      </c>
      <c r="J81" s="105">
        <v>18681996.8976386</v>
      </c>
      <c r="K81" s="105">
        <v>19984264.497713201</v>
      </c>
      <c r="L81" s="105">
        <v>21100833.1277362</v>
      </c>
      <c r="M81" s="105">
        <v>20749365.9948617</v>
      </c>
      <c r="N81" s="105">
        <v>21316881.481321499</v>
      </c>
      <c r="O81" s="105">
        <f t="shared" si="7"/>
        <v>225794053.44279772</v>
      </c>
    </row>
    <row r="82" spans="1:15" ht="13" thickBot="1" x14ac:dyDescent="0.3">
      <c r="A82" s="103">
        <v>2022</v>
      </c>
      <c r="B82" s="104" t="s">
        <v>38</v>
      </c>
      <c r="C82" s="105">
        <v>17553745.067000002</v>
      </c>
      <c r="D82" s="105">
        <v>19904331.120000001</v>
      </c>
      <c r="E82" s="105">
        <v>22609642.478</v>
      </c>
      <c r="F82" s="105">
        <v>23330991.125</v>
      </c>
      <c r="G82" s="105">
        <v>18931811.633000001</v>
      </c>
      <c r="H82" s="105">
        <v>23359482.375999998</v>
      </c>
      <c r="I82" s="105">
        <v>18536547.530999999</v>
      </c>
      <c r="J82" s="105">
        <v>21275849.662</v>
      </c>
      <c r="K82" s="105">
        <v>22596774.302000001</v>
      </c>
      <c r="L82" s="105">
        <v>21300785.131999999</v>
      </c>
      <c r="M82" s="105">
        <v>21871038.612</v>
      </c>
      <c r="N82" s="105">
        <v>22898748.625</v>
      </c>
      <c r="O82" s="105">
        <f t="shared" ref="O82" si="8">SUM(C82:N82)</f>
        <v>254169747.66300002</v>
      </c>
    </row>
    <row r="83" spans="1:15" ht="13" thickBot="1" x14ac:dyDescent="0.3">
      <c r="A83" s="103">
        <v>2023</v>
      </c>
      <c r="B83" s="104" t="s">
        <v>38</v>
      </c>
      <c r="C83" s="105">
        <v>19331709</v>
      </c>
      <c r="D83" s="105">
        <v>18565678</v>
      </c>
      <c r="E83" s="105">
        <v>23562970</v>
      </c>
      <c r="F83" s="105">
        <v>19250045</v>
      </c>
      <c r="G83" s="105">
        <v>21633012</v>
      </c>
      <c r="H83" s="105">
        <v>20773219</v>
      </c>
      <c r="I83" s="105">
        <v>19779817</v>
      </c>
      <c r="J83" s="105">
        <v>21556273</v>
      </c>
      <c r="K83" s="105">
        <v>22411386</v>
      </c>
      <c r="L83" s="105">
        <v>22804541</v>
      </c>
      <c r="M83" s="105">
        <v>23000730</v>
      </c>
      <c r="N83" s="105">
        <v>22958051</v>
      </c>
      <c r="O83" s="105">
        <f t="shared" ref="O83" si="9">SUM(C83:N83)</f>
        <v>255627431</v>
      </c>
    </row>
    <row r="84" spans="1:15" ht="13" thickBot="1" x14ac:dyDescent="0.3">
      <c r="A84" s="103">
        <v>2024</v>
      </c>
      <c r="B84" s="104" t="s">
        <v>38</v>
      </c>
      <c r="C84" s="105">
        <v>20000625</v>
      </c>
      <c r="D84" s="105">
        <v>21091519</v>
      </c>
      <c r="E84" s="105">
        <v>22648722</v>
      </c>
      <c r="F84" s="105">
        <v>19292521</v>
      </c>
      <c r="G84" s="105">
        <v>24180070</v>
      </c>
      <c r="H84" s="105">
        <v>19015329</v>
      </c>
      <c r="I84" s="105">
        <v>22475505</v>
      </c>
      <c r="J84" s="105">
        <v>22000689</v>
      </c>
      <c r="K84" s="105">
        <v>21956026</v>
      </c>
      <c r="L84" s="105">
        <v>23473313</v>
      </c>
      <c r="M84" s="105">
        <v>22236792</v>
      </c>
      <c r="N84" s="105">
        <v>23407021</v>
      </c>
      <c r="O84" s="105">
        <f t="shared" ref="O84:O85" si="10">SUM(C84:N84)</f>
        <v>261778132</v>
      </c>
    </row>
    <row r="85" spans="1:15" ht="13" thickBot="1" x14ac:dyDescent="0.3">
      <c r="A85" s="103">
        <v>2025</v>
      </c>
      <c r="B85" s="104" t="s">
        <v>38</v>
      </c>
      <c r="C85" s="105">
        <v>21160019.379999999</v>
      </c>
      <c r="D85" s="105">
        <v>20727903.120000001</v>
      </c>
      <c r="E85" s="105">
        <v>23405171.217999998</v>
      </c>
      <c r="F85" s="105">
        <v>20779136.831</v>
      </c>
      <c r="G85" s="105">
        <v>24815506.616</v>
      </c>
      <c r="H85" s="105">
        <v>20467852.903000001</v>
      </c>
      <c r="I85" s="105">
        <v>24909273.953000002</v>
      </c>
      <c r="J85" s="105">
        <v>21701089.581</v>
      </c>
      <c r="K85" s="105">
        <v>22513547.826000001</v>
      </c>
      <c r="L85" s="105">
        <v>23949500.636999998</v>
      </c>
      <c r="M85" s="105">
        <v>22506333.344000001</v>
      </c>
      <c r="N85" s="105">
        <v>26298394.438000001</v>
      </c>
      <c r="O85" s="105">
        <f t="shared" si="10"/>
        <v>273233729.847</v>
      </c>
    </row>
    <row r="86" spans="1:15" ht="13" thickBot="1" x14ac:dyDescent="0.3">
      <c r="A86" s="103">
        <v>2026</v>
      </c>
      <c r="B86" s="104" t="s">
        <v>38</v>
      </c>
      <c r="C86" s="105">
        <v>20326950.965999998</v>
      </c>
      <c r="D86" s="105">
        <v>21016840.677999999</v>
      </c>
      <c r="E86" s="105">
        <v>21909993.396000002</v>
      </c>
      <c r="F86" s="105">
        <v>25381241.559</v>
      </c>
      <c r="G86" s="105">
        <v>22391579.552999999</v>
      </c>
      <c r="H86" s="105">
        <v>24883042.09</v>
      </c>
      <c r="I86" s="105">
        <v>25620124.967</v>
      </c>
      <c r="J86" s="105">
        <v>23466658.848000001</v>
      </c>
      <c r="K86" s="120">
        <v>25976409.155999999</v>
      </c>
      <c r="L86" s="105"/>
      <c r="M86" s="105"/>
      <c r="N86" s="105"/>
      <c r="O86" s="105">
        <f t="shared" ref="O86" si="11">SUM(C86:N86)</f>
        <v>210972841.21299997</v>
      </c>
    </row>
  </sheetData>
  <autoFilter ref="A1:O86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2026-10-01T19:12:08Z</dcterms:modified>
</cp:coreProperties>
</file>